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bdsip.sharepoint.com/sites/BDSIP-General/Govenor Services/General/Draft Director's reports/2025 Autumn/attachments/"/>
    </mc:Choice>
  </mc:AlternateContent>
  <xr:revisionPtr revIDLastSave="1" documentId="8_{63D02902-1E32-4C13-88D9-CE0294B320B3}" xr6:coauthVersionLast="47" xr6:coauthVersionMax="47" xr10:uidLastSave="{09375F02-7A6B-4372-A0B3-B67C01820105}"/>
  <bookViews>
    <workbookView xWindow="-110" yWindow="-110" windowWidth="19420" windowHeight="10420" tabRatio="839" activeTab="3" xr2:uid="{189A469B-0D2B-4E9D-A26C-6542AE772FCE}"/>
  </bookViews>
  <sheets>
    <sheet name="Primary (LA)" sheetId="1" r:id="rId1"/>
    <sheet name="Eyfs (Sch)" sheetId="2" r:id="rId2"/>
    <sheet name="Y1Phonics (Sch)" sheetId="3" r:id="rId3"/>
    <sheet name="KS2 (Sch RWM)" sheetId="4" r:id="rId4"/>
    <sheet name="KS2 (Sch Rea)" sheetId="5" r:id="rId5"/>
    <sheet name="KS2 (Sch Wri)" sheetId="6" r:id="rId6"/>
    <sheet name="KS2 (Sch Mat)" sheetId="7" r:id="rId7"/>
    <sheet name="KS2 (Sch GPS)" sheetId="8" r:id="rId8"/>
    <sheet name="KS2 (Sch Sci)" sheetId="9" r:id="rId9"/>
    <sheet name="KS2 (Sch Disad Gap EXS)" sheetId="10" r:id="rId10"/>
    <sheet name="KS2 (Sch Disad Gap HS)" sheetId="23" r:id="rId11"/>
    <sheet name="DataEyfs" sheetId="18" state="hidden" r:id="rId12"/>
    <sheet name="DataY1Phonics" sheetId="17" state="hidden" r:id="rId13"/>
    <sheet name="DataKs2Main" sheetId="20" state="hidden" r:id="rId14"/>
    <sheet name="DataKs2Science" sheetId="24" state="hidden" r:id="rId15"/>
    <sheet name="DataKs2DisadYes" sheetId="21" state="hidden" r:id="rId16"/>
    <sheet name="DataKs2DisadNo" sheetId="22" state="hidden" r:id="rId17"/>
    <sheet name="EYFS (Char)" sheetId="12" state="hidden" r:id="rId18"/>
    <sheet name="Y1 Phonics (Char)" sheetId="13" state="hidden" r:id="rId19"/>
    <sheet name="KS2 (Char)" sheetId="14" state="hidden" r:id="rId20"/>
    <sheet name="Lookups" sheetId="15" state="hidden" r:id="rId21"/>
  </sheets>
  <definedNames>
    <definedName name="_xlnm._FilterDatabase" localSheetId="1" hidden="1">'Eyfs (Sch)'!$A$5:$AN$51</definedName>
    <definedName name="_xlnm._FilterDatabase" localSheetId="4" hidden="1">'KS2 (Sch Rea)'!$A$5:$AN$5</definedName>
    <definedName name="_xlnm._FilterDatabase" localSheetId="3" hidden="1">'KS2 (Sch RWM)'!$A$5:$AW$51</definedName>
    <definedName name="_xlnm._FilterDatabase" localSheetId="5" hidden="1">'KS2 (Sch Wri)'!$A$5:$AN$5</definedName>
    <definedName name="_xlnm._FilterDatabase" localSheetId="2" hidden="1">'Y1Phonics (Sch)'!$A$5:$V$50</definedName>
    <definedName name="_xlnm.Print_Area" localSheetId="1">'Eyfs (Sch)'!$A$1:$AN$61</definedName>
    <definedName name="_xlnm.Print_Area" localSheetId="19">'KS2 (Char)'!$A$1:$AB$49</definedName>
    <definedName name="_xlnm.Print_Area" localSheetId="9">'KS2 (Sch Disad Gap EXS)'!$A$1:$Z$64</definedName>
    <definedName name="_xlnm.Print_Area" localSheetId="10">'KS2 (Sch Disad Gap HS)'!$A$1:$Z$64</definedName>
    <definedName name="_xlnm.Print_Area" localSheetId="7">'KS2 (Sch GPS)'!$A$1:$AN$63</definedName>
    <definedName name="_xlnm.Print_Area" localSheetId="6">'KS2 (Sch Mat)'!$A$1:$AN$63</definedName>
    <definedName name="_xlnm.Print_Area" localSheetId="4">'KS2 (Sch Rea)'!$A$1:$AN$63</definedName>
    <definedName name="_xlnm.Print_Area" localSheetId="3">'KS2 (Sch RWM)'!$A$1:$AW$63</definedName>
    <definedName name="_xlnm.Print_Area" localSheetId="8">'KS2 (Sch Sci)'!$A$1:$AN$63</definedName>
    <definedName name="_xlnm.Print_Area" localSheetId="5">'KS2 (Sch Wri)'!$A$1:$AN$63</definedName>
    <definedName name="_xlnm.Print_Area" localSheetId="2">'Y1Phonics (Sch)'!$A$1:$V$60</definedName>
    <definedName name="_xlnm.Print_Titles" localSheetId="11">DataEyfs!$1:$8</definedName>
    <definedName name="_xlnm.Print_Titles" localSheetId="16">DataKs2DisadNo!$1:$9</definedName>
    <definedName name="_xlnm.Print_Titles" localSheetId="15">DataKs2DisadYes!$1:$9</definedName>
    <definedName name="_xlnm.Print_Titles" localSheetId="13">DataKs2Main!$1:$9</definedName>
    <definedName name="_xlnm.Print_Titles" localSheetId="14">DataKs2Science!$1:$9</definedName>
    <definedName name="_xlnm.Print_Titles" localSheetId="12">DataY1Phonics!#REF!</definedName>
    <definedName name="_xlnm.Print_Titles" localSheetId="1">'Eyfs (Sch)'!$A:$D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9" l="1"/>
  <c r="G6" i="9"/>
  <c r="H6" i="9"/>
  <c r="F7" i="9"/>
  <c r="G7" i="9"/>
  <c r="H7" i="9"/>
  <c r="F8" i="9"/>
  <c r="G8" i="9"/>
  <c r="H8" i="9"/>
  <c r="F9" i="9"/>
  <c r="G9" i="9"/>
  <c r="H9" i="9"/>
  <c r="F10" i="9"/>
  <c r="G10" i="9"/>
  <c r="H10" i="9"/>
  <c r="F11" i="9"/>
  <c r="G11" i="9"/>
  <c r="H11" i="9"/>
  <c r="F12" i="9"/>
  <c r="G12" i="9"/>
  <c r="H12" i="9"/>
  <c r="F13" i="9"/>
  <c r="G13" i="9"/>
  <c r="H13" i="9"/>
  <c r="F14" i="9"/>
  <c r="G14" i="9"/>
  <c r="H14" i="9"/>
  <c r="F15" i="9"/>
  <c r="G15" i="9"/>
  <c r="H15" i="9"/>
  <c r="F16" i="9"/>
  <c r="G16" i="9"/>
  <c r="H16" i="9"/>
  <c r="F17" i="9"/>
  <c r="G17" i="9"/>
  <c r="H17" i="9"/>
  <c r="F18" i="9"/>
  <c r="G18" i="9"/>
  <c r="H18" i="9"/>
  <c r="F19" i="9"/>
  <c r="G19" i="9"/>
  <c r="H19" i="9"/>
  <c r="F20" i="9"/>
  <c r="G20" i="9"/>
  <c r="H20" i="9"/>
  <c r="F21" i="9"/>
  <c r="G21" i="9"/>
  <c r="H21" i="9"/>
  <c r="F22" i="9"/>
  <c r="G22" i="9"/>
  <c r="H22" i="9"/>
  <c r="F23" i="9"/>
  <c r="G23" i="9"/>
  <c r="H23" i="9"/>
  <c r="F24" i="9"/>
  <c r="G24" i="9"/>
  <c r="H24" i="9"/>
  <c r="F25" i="9"/>
  <c r="G25" i="9"/>
  <c r="H25" i="9"/>
  <c r="F26" i="9"/>
  <c r="G26" i="9"/>
  <c r="H26" i="9"/>
  <c r="F27" i="9"/>
  <c r="G27" i="9"/>
  <c r="H27" i="9"/>
  <c r="F28" i="9"/>
  <c r="G28" i="9"/>
  <c r="H28" i="9"/>
  <c r="F29" i="9"/>
  <c r="G29" i="9"/>
  <c r="H29" i="9"/>
  <c r="F30" i="9"/>
  <c r="G30" i="9"/>
  <c r="H30" i="9"/>
  <c r="F31" i="9"/>
  <c r="G31" i="9"/>
  <c r="H31" i="9"/>
  <c r="F32" i="9"/>
  <c r="G32" i="9"/>
  <c r="H32" i="9"/>
  <c r="F33" i="9"/>
  <c r="G33" i="9"/>
  <c r="H33" i="9"/>
  <c r="F34" i="9"/>
  <c r="G34" i="9"/>
  <c r="H34" i="9"/>
  <c r="F35" i="9"/>
  <c r="G35" i="9"/>
  <c r="H35" i="9"/>
  <c r="F36" i="9"/>
  <c r="G36" i="9"/>
  <c r="H36" i="9"/>
  <c r="F37" i="9"/>
  <c r="G37" i="9"/>
  <c r="H37" i="9"/>
  <c r="F38" i="9"/>
  <c r="G38" i="9"/>
  <c r="H38" i="9"/>
  <c r="F39" i="9"/>
  <c r="G39" i="9"/>
  <c r="H39" i="9"/>
  <c r="F40" i="9"/>
  <c r="G40" i="9"/>
  <c r="H40" i="9"/>
  <c r="F41" i="9"/>
  <c r="G41" i="9"/>
  <c r="H41" i="9"/>
  <c r="F42" i="9"/>
  <c r="G42" i="9"/>
  <c r="H42" i="9"/>
  <c r="F43" i="9"/>
  <c r="G43" i="9"/>
  <c r="H43" i="9"/>
  <c r="F44" i="9"/>
  <c r="G44" i="9"/>
  <c r="H44" i="9"/>
  <c r="F45" i="9"/>
  <c r="G45" i="9"/>
  <c r="H45" i="9"/>
  <c r="F46" i="9"/>
  <c r="G46" i="9"/>
  <c r="H46" i="9"/>
  <c r="F47" i="9"/>
  <c r="G47" i="9"/>
  <c r="H47" i="9"/>
  <c r="F48" i="9"/>
  <c r="G48" i="9"/>
  <c r="H48" i="9"/>
  <c r="F49" i="9"/>
  <c r="G49" i="9"/>
  <c r="H49" i="9"/>
  <c r="F50" i="9"/>
  <c r="G50" i="9"/>
  <c r="H50" i="9"/>
  <c r="F51" i="9"/>
  <c r="G51" i="9"/>
  <c r="H51" i="9"/>
  <c r="D53" i="5" l="1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6" i="4"/>
  <c r="D53" i="6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3" i="7"/>
  <c r="D51" i="7"/>
  <c r="D50" i="7"/>
  <c r="D49" i="7"/>
  <c r="D48" i="7"/>
  <c r="D47" i="7"/>
  <c r="D46" i="7"/>
  <c r="D45" i="7"/>
  <c r="D44" i="7"/>
  <c r="D43" i="7"/>
  <c r="D42" i="7"/>
  <c r="D41" i="7"/>
  <c r="D40" i="7"/>
  <c r="D39" i="7"/>
  <c r="D38" i="7"/>
  <c r="D37" i="7"/>
  <c r="D36" i="7"/>
  <c r="D35" i="7"/>
  <c r="D34" i="7"/>
  <c r="D33" i="7"/>
  <c r="D32" i="7"/>
  <c r="D31" i="7"/>
  <c r="D30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  <c r="D6" i="7"/>
  <c r="D53" i="8"/>
  <c r="D51" i="8"/>
  <c r="D50" i="8"/>
  <c r="D49" i="8"/>
  <c r="D48" i="8"/>
  <c r="D47" i="8"/>
  <c r="D46" i="8"/>
  <c r="D45" i="8"/>
  <c r="D44" i="8"/>
  <c r="D43" i="8"/>
  <c r="D42" i="8"/>
  <c r="D41" i="8"/>
  <c r="D40" i="8"/>
  <c r="D39" i="8"/>
  <c r="D38" i="8"/>
  <c r="D37" i="8"/>
  <c r="D36" i="8"/>
  <c r="D35" i="8"/>
  <c r="D34" i="8"/>
  <c r="D33" i="8"/>
  <c r="D32" i="8"/>
  <c r="D31" i="8"/>
  <c r="D30" i="8"/>
  <c r="D29" i="8"/>
  <c r="D28" i="8"/>
  <c r="D27" i="8"/>
  <c r="D26" i="8"/>
  <c r="D25" i="8"/>
  <c r="D24" i="8"/>
  <c r="D23" i="8"/>
  <c r="D22" i="8"/>
  <c r="D21" i="8"/>
  <c r="D20" i="8"/>
  <c r="D19" i="8"/>
  <c r="D18" i="8"/>
  <c r="D17" i="8"/>
  <c r="D16" i="8"/>
  <c r="D15" i="8"/>
  <c r="D14" i="8"/>
  <c r="D13" i="8"/>
  <c r="D12" i="8"/>
  <c r="D11" i="8"/>
  <c r="D10" i="8"/>
  <c r="D9" i="8"/>
  <c r="D8" i="8"/>
  <c r="D7" i="8"/>
  <c r="D6" i="8"/>
  <c r="D53" i="9"/>
  <c r="D51" i="9"/>
  <c r="D50" i="9"/>
  <c r="D49" i="9"/>
  <c r="D48" i="9"/>
  <c r="D47" i="9"/>
  <c r="D46" i="9"/>
  <c r="D45" i="9"/>
  <c r="D44" i="9"/>
  <c r="D43" i="9"/>
  <c r="D42" i="9"/>
  <c r="D41" i="9"/>
  <c r="D40" i="9"/>
  <c r="D39" i="9"/>
  <c r="D38" i="9"/>
  <c r="D37" i="9"/>
  <c r="D36" i="9"/>
  <c r="D35" i="9"/>
  <c r="D34" i="9"/>
  <c r="D33" i="9"/>
  <c r="D32" i="9"/>
  <c r="D31" i="9"/>
  <c r="D30" i="9"/>
  <c r="D29" i="9"/>
  <c r="D28" i="9"/>
  <c r="D27" i="9"/>
  <c r="D26" i="9"/>
  <c r="D25" i="9"/>
  <c r="D24" i="9"/>
  <c r="D23" i="9"/>
  <c r="D22" i="9"/>
  <c r="D21" i="9"/>
  <c r="D20" i="9"/>
  <c r="D19" i="9"/>
  <c r="D18" i="9"/>
  <c r="D17" i="9"/>
  <c r="D16" i="9"/>
  <c r="D15" i="9"/>
  <c r="D14" i="9"/>
  <c r="D13" i="9"/>
  <c r="D12" i="9"/>
  <c r="D11" i="9"/>
  <c r="D10" i="9"/>
  <c r="D9" i="9"/>
  <c r="D8" i="9"/>
  <c r="D7" i="9"/>
  <c r="D6" i="9"/>
  <c r="X56" i="23"/>
  <c r="X55" i="23"/>
  <c r="X54" i="23"/>
  <c r="X52" i="23"/>
  <c r="X51" i="23"/>
  <c r="X50" i="23"/>
  <c r="X49" i="23"/>
  <c r="X48" i="23"/>
  <c r="X47" i="23"/>
  <c r="X46" i="23"/>
  <c r="X45" i="23"/>
  <c r="X44" i="23"/>
  <c r="X43" i="23"/>
  <c r="X42" i="23"/>
  <c r="X41" i="23"/>
  <c r="X40" i="23"/>
  <c r="X39" i="23"/>
  <c r="X38" i="23"/>
  <c r="X37" i="23"/>
  <c r="X36" i="23"/>
  <c r="X35" i="23"/>
  <c r="X34" i="23"/>
  <c r="X33" i="23"/>
  <c r="X32" i="23"/>
  <c r="X31" i="23"/>
  <c r="X30" i="23"/>
  <c r="X29" i="23"/>
  <c r="X28" i="23"/>
  <c r="X27" i="23"/>
  <c r="X26" i="23"/>
  <c r="X25" i="23"/>
  <c r="X24" i="23"/>
  <c r="X23" i="23"/>
  <c r="X22" i="23"/>
  <c r="X21" i="23"/>
  <c r="X20" i="23"/>
  <c r="X19" i="23"/>
  <c r="X18" i="23"/>
  <c r="X17" i="23"/>
  <c r="X16" i="23"/>
  <c r="X15" i="23"/>
  <c r="X14" i="23"/>
  <c r="X13" i="23"/>
  <c r="X12" i="23"/>
  <c r="X11" i="23"/>
  <c r="X10" i="23"/>
  <c r="X9" i="23"/>
  <c r="X8" i="23"/>
  <c r="X7" i="23"/>
  <c r="R6" i="7"/>
  <c r="S56" i="23"/>
  <c r="S55" i="23"/>
  <c r="S54" i="23"/>
  <c r="S52" i="23"/>
  <c r="S51" i="23"/>
  <c r="S50" i="23"/>
  <c r="S49" i="23"/>
  <c r="S48" i="23"/>
  <c r="S47" i="23"/>
  <c r="S46" i="23"/>
  <c r="S45" i="23"/>
  <c r="S44" i="23"/>
  <c r="S43" i="23"/>
  <c r="S42" i="23"/>
  <c r="S41" i="23"/>
  <c r="S40" i="23"/>
  <c r="S39" i="23"/>
  <c r="S38" i="23"/>
  <c r="S37" i="23"/>
  <c r="S36" i="23"/>
  <c r="S35" i="23"/>
  <c r="S34" i="23"/>
  <c r="S33" i="23"/>
  <c r="S32" i="23"/>
  <c r="S31" i="23"/>
  <c r="S30" i="23"/>
  <c r="S29" i="23"/>
  <c r="S28" i="23"/>
  <c r="S27" i="23"/>
  <c r="S26" i="23"/>
  <c r="S25" i="23"/>
  <c r="S24" i="23"/>
  <c r="S23" i="23"/>
  <c r="S22" i="23"/>
  <c r="S21" i="23"/>
  <c r="S20" i="23"/>
  <c r="S19" i="23"/>
  <c r="S18" i="23"/>
  <c r="S17" i="23"/>
  <c r="S16" i="23"/>
  <c r="S15" i="23"/>
  <c r="S14" i="23"/>
  <c r="S13" i="23"/>
  <c r="S12" i="23"/>
  <c r="S11" i="23"/>
  <c r="S10" i="23"/>
  <c r="S9" i="23"/>
  <c r="S8" i="23"/>
  <c r="S7" i="23"/>
  <c r="R6" i="6"/>
  <c r="N56" i="23"/>
  <c r="N55" i="23"/>
  <c r="N54" i="23"/>
  <c r="N52" i="23"/>
  <c r="N51" i="23"/>
  <c r="N50" i="23"/>
  <c r="N49" i="23"/>
  <c r="N48" i="23"/>
  <c r="N47" i="23"/>
  <c r="N46" i="23"/>
  <c r="N45" i="23"/>
  <c r="N44" i="23"/>
  <c r="N43" i="23"/>
  <c r="N42" i="23"/>
  <c r="N41" i="23"/>
  <c r="N40" i="23"/>
  <c r="N39" i="23"/>
  <c r="N38" i="23"/>
  <c r="N37" i="23"/>
  <c r="N36" i="23"/>
  <c r="N35" i="23"/>
  <c r="N34" i="23"/>
  <c r="N33" i="23"/>
  <c r="N32" i="23"/>
  <c r="N31" i="23"/>
  <c r="N30" i="23"/>
  <c r="N29" i="23"/>
  <c r="N28" i="23"/>
  <c r="N27" i="23"/>
  <c r="N26" i="23"/>
  <c r="N25" i="23"/>
  <c r="N24" i="23"/>
  <c r="N23" i="23"/>
  <c r="N22" i="23"/>
  <c r="N21" i="23"/>
  <c r="N20" i="23"/>
  <c r="N19" i="23"/>
  <c r="N18" i="23"/>
  <c r="N17" i="23"/>
  <c r="N16" i="23"/>
  <c r="N15" i="23"/>
  <c r="N14" i="23"/>
  <c r="N13" i="23"/>
  <c r="N12" i="23"/>
  <c r="N11" i="23"/>
  <c r="N10" i="23"/>
  <c r="N9" i="23"/>
  <c r="N8" i="23"/>
  <c r="N7" i="23"/>
  <c r="R6" i="5"/>
  <c r="I56" i="23"/>
  <c r="I55" i="23"/>
  <c r="I54" i="23"/>
  <c r="I52" i="23"/>
  <c r="I51" i="23"/>
  <c r="I50" i="23"/>
  <c r="I49" i="23"/>
  <c r="I48" i="23"/>
  <c r="I47" i="23"/>
  <c r="I46" i="23"/>
  <c r="I45" i="23"/>
  <c r="I44" i="23"/>
  <c r="I43" i="23"/>
  <c r="I42" i="23"/>
  <c r="I41" i="23"/>
  <c r="I40" i="23"/>
  <c r="I39" i="23"/>
  <c r="I38" i="23"/>
  <c r="I37" i="23"/>
  <c r="I36" i="23"/>
  <c r="I35" i="23"/>
  <c r="I34" i="23"/>
  <c r="I33" i="23"/>
  <c r="I32" i="23"/>
  <c r="I31" i="23"/>
  <c r="I30" i="23"/>
  <c r="I29" i="23"/>
  <c r="I28" i="23"/>
  <c r="I27" i="23"/>
  <c r="I26" i="23"/>
  <c r="I25" i="23"/>
  <c r="I24" i="23"/>
  <c r="I23" i="23"/>
  <c r="I22" i="23"/>
  <c r="I21" i="23"/>
  <c r="I20" i="23"/>
  <c r="I19" i="23"/>
  <c r="I18" i="23"/>
  <c r="I17" i="23"/>
  <c r="I16" i="23"/>
  <c r="I15" i="23"/>
  <c r="I14" i="23"/>
  <c r="I13" i="23"/>
  <c r="I12" i="23"/>
  <c r="I11" i="23"/>
  <c r="I10" i="23"/>
  <c r="I9" i="23"/>
  <c r="I8" i="23"/>
  <c r="I7" i="23"/>
  <c r="R6" i="4"/>
  <c r="F54" i="23"/>
  <c r="F52" i="23"/>
  <c r="F51" i="23"/>
  <c r="F50" i="23"/>
  <c r="F49" i="23"/>
  <c r="F48" i="23"/>
  <c r="F47" i="23"/>
  <c r="F46" i="23"/>
  <c r="F45" i="23"/>
  <c r="F44" i="23"/>
  <c r="F43" i="23"/>
  <c r="F42" i="23"/>
  <c r="F41" i="23"/>
  <c r="F40" i="23"/>
  <c r="F39" i="23"/>
  <c r="F38" i="23"/>
  <c r="F37" i="23"/>
  <c r="F36" i="23"/>
  <c r="F35" i="23"/>
  <c r="F34" i="23"/>
  <c r="F33" i="23"/>
  <c r="F32" i="23"/>
  <c r="F31" i="23"/>
  <c r="F30" i="23"/>
  <c r="F29" i="23"/>
  <c r="F28" i="23"/>
  <c r="F27" i="23"/>
  <c r="F26" i="23"/>
  <c r="F25" i="23"/>
  <c r="F24" i="23"/>
  <c r="F23" i="23"/>
  <c r="F22" i="23"/>
  <c r="F21" i="23"/>
  <c r="F20" i="23"/>
  <c r="F19" i="23"/>
  <c r="F18" i="23"/>
  <c r="F17" i="23"/>
  <c r="F16" i="23"/>
  <c r="F15" i="23"/>
  <c r="F14" i="23"/>
  <c r="F13" i="23"/>
  <c r="F12" i="23"/>
  <c r="F11" i="23"/>
  <c r="F10" i="23"/>
  <c r="F9" i="23"/>
  <c r="F8" i="23"/>
  <c r="F7" i="23"/>
  <c r="F7" i="10"/>
  <c r="X56" i="10"/>
  <c r="X55" i="10"/>
  <c r="X54" i="10"/>
  <c r="X52" i="10"/>
  <c r="X51" i="10"/>
  <c r="X50" i="10"/>
  <c r="X49" i="10"/>
  <c r="X48" i="10"/>
  <c r="X47" i="10"/>
  <c r="X46" i="10"/>
  <c r="X45" i="10"/>
  <c r="X44" i="10"/>
  <c r="X43" i="10"/>
  <c r="X42" i="10"/>
  <c r="X41" i="10"/>
  <c r="X40" i="10"/>
  <c r="X39" i="10"/>
  <c r="X38" i="10"/>
  <c r="X37" i="10"/>
  <c r="X36" i="10"/>
  <c r="X35" i="10"/>
  <c r="X34" i="10"/>
  <c r="X33" i="10"/>
  <c r="X32" i="10"/>
  <c r="X31" i="10"/>
  <c r="X30" i="10"/>
  <c r="X29" i="10"/>
  <c r="X28" i="10"/>
  <c r="X27" i="10"/>
  <c r="X26" i="10"/>
  <c r="X25" i="10"/>
  <c r="X24" i="10"/>
  <c r="X23" i="10"/>
  <c r="X22" i="10"/>
  <c r="X21" i="10"/>
  <c r="X20" i="10"/>
  <c r="X19" i="10"/>
  <c r="X18" i="10"/>
  <c r="X17" i="10"/>
  <c r="X16" i="10"/>
  <c r="X15" i="10"/>
  <c r="X14" i="10"/>
  <c r="X13" i="10"/>
  <c r="X12" i="10"/>
  <c r="X11" i="10"/>
  <c r="X10" i="10"/>
  <c r="X9" i="10"/>
  <c r="X8" i="10"/>
  <c r="X7" i="10"/>
  <c r="I6" i="7"/>
  <c r="S56" i="10"/>
  <c r="S55" i="10"/>
  <c r="S54" i="10"/>
  <c r="S52" i="10"/>
  <c r="S51" i="10"/>
  <c r="S50" i="10"/>
  <c r="S49" i="10"/>
  <c r="S48" i="10"/>
  <c r="S47" i="10"/>
  <c r="S46" i="10"/>
  <c r="S45" i="10"/>
  <c r="S44" i="10"/>
  <c r="S43" i="10"/>
  <c r="S42" i="10"/>
  <c r="S41" i="10"/>
  <c r="S40" i="10"/>
  <c r="S39" i="10"/>
  <c r="S38" i="10"/>
  <c r="S37" i="10"/>
  <c r="S36" i="10"/>
  <c r="S35" i="10"/>
  <c r="S34" i="10"/>
  <c r="S33" i="10"/>
  <c r="S32" i="10"/>
  <c r="S31" i="10"/>
  <c r="S30" i="10"/>
  <c r="S29" i="10"/>
  <c r="S28" i="10"/>
  <c r="S27" i="10"/>
  <c r="S26" i="10"/>
  <c r="S25" i="10"/>
  <c r="S24" i="10"/>
  <c r="S23" i="10"/>
  <c r="S22" i="10"/>
  <c r="S21" i="10"/>
  <c r="S20" i="10"/>
  <c r="S19" i="10"/>
  <c r="S18" i="10"/>
  <c r="S17" i="10"/>
  <c r="S16" i="10"/>
  <c r="S15" i="10"/>
  <c r="S14" i="10"/>
  <c r="S13" i="10"/>
  <c r="S12" i="10"/>
  <c r="S11" i="10"/>
  <c r="S10" i="10"/>
  <c r="S9" i="10"/>
  <c r="S8" i="10"/>
  <c r="S7" i="10"/>
  <c r="I6" i="6"/>
  <c r="N56" i="10"/>
  <c r="N55" i="10"/>
  <c r="N54" i="10"/>
  <c r="N52" i="10"/>
  <c r="N51" i="10"/>
  <c r="N50" i="10"/>
  <c r="N49" i="10"/>
  <c r="N48" i="10"/>
  <c r="N47" i="10"/>
  <c r="N46" i="10"/>
  <c r="N45" i="10"/>
  <c r="N44" i="10"/>
  <c r="N43" i="10"/>
  <c r="N42" i="10"/>
  <c r="N41" i="10"/>
  <c r="N40" i="10"/>
  <c r="N39" i="10"/>
  <c r="N38" i="10"/>
  <c r="N37" i="10"/>
  <c r="N36" i="10"/>
  <c r="N35" i="10"/>
  <c r="N34" i="10"/>
  <c r="N33" i="10"/>
  <c r="N32" i="10"/>
  <c r="N31" i="10"/>
  <c r="N30" i="10"/>
  <c r="N29" i="10"/>
  <c r="N28" i="10"/>
  <c r="N27" i="10"/>
  <c r="N26" i="10"/>
  <c r="N25" i="10"/>
  <c r="N24" i="10"/>
  <c r="N23" i="10"/>
  <c r="N22" i="10"/>
  <c r="N21" i="10"/>
  <c r="N20" i="10"/>
  <c r="N19" i="10"/>
  <c r="N18" i="10"/>
  <c r="N17" i="10"/>
  <c r="N16" i="10"/>
  <c r="N15" i="10"/>
  <c r="N14" i="10"/>
  <c r="N13" i="10"/>
  <c r="N12" i="10"/>
  <c r="N11" i="10"/>
  <c r="N10" i="10"/>
  <c r="N9" i="10"/>
  <c r="N8" i="10"/>
  <c r="N7" i="10"/>
  <c r="I6" i="5"/>
  <c r="I56" i="10"/>
  <c r="I55" i="10"/>
  <c r="I54" i="10"/>
  <c r="I52" i="10"/>
  <c r="I51" i="10"/>
  <c r="I50" i="10"/>
  <c r="I49" i="10"/>
  <c r="I48" i="10"/>
  <c r="I47" i="10"/>
  <c r="I46" i="10"/>
  <c r="I45" i="10"/>
  <c r="I44" i="10"/>
  <c r="I43" i="10"/>
  <c r="I42" i="10"/>
  <c r="I41" i="10"/>
  <c r="I40" i="10"/>
  <c r="I39" i="10"/>
  <c r="I38" i="10"/>
  <c r="I37" i="10"/>
  <c r="I36" i="10"/>
  <c r="I35" i="10"/>
  <c r="I34" i="10"/>
  <c r="I33" i="10"/>
  <c r="I32" i="10"/>
  <c r="I31" i="10"/>
  <c r="I30" i="10"/>
  <c r="I29" i="10"/>
  <c r="I28" i="10"/>
  <c r="I27" i="10"/>
  <c r="I26" i="10"/>
  <c r="I25" i="10"/>
  <c r="I24" i="10"/>
  <c r="I23" i="10"/>
  <c r="I22" i="10"/>
  <c r="I21" i="10"/>
  <c r="I20" i="10"/>
  <c r="I19" i="10"/>
  <c r="I18" i="10"/>
  <c r="I17" i="10"/>
  <c r="I16" i="10"/>
  <c r="I15" i="10"/>
  <c r="I14" i="10"/>
  <c r="I13" i="10"/>
  <c r="I12" i="10"/>
  <c r="I11" i="10"/>
  <c r="I10" i="10"/>
  <c r="I9" i="10"/>
  <c r="I8" i="10"/>
  <c r="I7" i="10"/>
  <c r="I6" i="4"/>
  <c r="F54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F37" i="10"/>
  <c r="F36" i="10"/>
  <c r="F35" i="10"/>
  <c r="F34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A1" i="1"/>
  <c r="A1" i="4"/>
  <c r="A1" i="3"/>
  <c r="A1" i="2"/>
  <c r="A1" i="23"/>
  <c r="A1" i="10"/>
  <c r="A1" i="9"/>
  <c r="A1" i="8"/>
  <c r="A1" i="7"/>
  <c r="A1" i="6"/>
  <c r="A1" i="5"/>
  <c r="J30" i="1"/>
  <c r="G30" i="1"/>
  <c r="D30" i="1"/>
  <c r="J29" i="1"/>
  <c r="G29" i="1"/>
  <c r="D29" i="1"/>
  <c r="J20" i="1"/>
  <c r="J18" i="1"/>
  <c r="G20" i="1"/>
  <c r="G18" i="1"/>
  <c r="D20" i="1"/>
  <c r="D18" i="1"/>
  <c r="T4" i="1"/>
  <c r="S4" i="1"/>
  <c r="R4" i="1"/>
  <c r="Q4" i="1"/>
  <c r="N4" i="1"/>
  <c r="O4" i="1"/>
  <c r="M4" i="1"/>
  <c r="J4" i="1"/>
  <c r="G4" i="1"/>
  <c r="D4" i="1"/>
  <c r="J17" i="1"/>
  <c r="J16" i="1"/>
  <c r="J15" i="1"/>
  <c r="G17" i="1"/>
  <c r="G16" i="1"/>
  <c r="G15" i="1"/>
  <c r="D17" i="1"/>
  <c r="D16" i="1"/>
  <c r="D15" i="1"/>
  <c r="J14" i="1"/>
  <c r="J13" i="1"/>
  <c r="J12" i="1"/>
  <c r="J11" i="1"/>
  <c r="J10" i="1"/>
  <c r="G14" i="1"/>
  <c r="G13" i="1"/>
  <c r="G12" i="1"/>
  <c r="G11" i="1"/>
  <c r="G10" i="1"/>
  <c r="D14" i="1"/>
  <c r="D13" i="1"/>
  <c r="D12" i="1"/>
  <c r="D11" i="1"/>
  <c r="D10" i="1"/>
  <c r="J9" i="1"/>
  <c r="J8" i="1"/>
  <c r="J7" i="1"/>
  <c r="J6" i="1"/>
  <c r="J5" i="1"/>
  <c r="G9" i="1"/>
  <c r="G8" i="1"/>
  <c r="G7" i="1"/>
  <c r="G6" i="1"/>
  <c r="G5" i="1"/>
  <c r="M5" i="1" s="1"/>
  <c r="D9" i="1"/>
  <c r="D8" i="1"/>
  <c r="D7" i="1"/>
  <c r="D6" i="1"/>
  <c r="D5" i="1"/>
  <c r="O5" i="1" s="1"/>
  <c r="I55" i="9"/>
  <c r="H55" i="9"/>
  <c r="G55" i="9"/>
  <c r="F55" i="9"/>
  <c r="I53" i="9"/>
  <c r="L53" i="9" s="1"/>
  <c r="H53" i="9"/>
  <c r="G53" i="9"/>
  <c r="F53" i="9"/>
  <c r="K5" i="9"/>
  <c r="J5" i="9"/>
  <c r="AM55" i="9"/>
  <c r="AL55" i="9"/>
  <c r="AK55" i="9"/>
  <c r="AM54" i="9"/>
  <c r="AL54" i="9"/>
  <c r="AK54" i="9"/>
  <c r="AM53" i="9"/>
  <c r="AL53" i="9"/>
  <c r="AK53" i="9"/>
  <c r="AM51" i="9"/>
  <c r="AL51" i="9"/>
  <c r="AK51" i="9"/>
  <c r="AM50" i="9"/>
  <c r="AL50" i="9"/>
  <c r="AK50" i="9"/>
  <c r="AM49" i="9"/>
  <c r="AL49" i="9"/>
  <c r="AK49" i="9"/>
  <c r="AM48" i="9"/>
  <c r="AL48" i="9"/>
  <c r="AK48" i="9"/>
  <c r="AM47" i="9"/>
  <c r="AL47" i="9"/>
  <c r="AK47" i="9"/>
  <c r="AM46" i="9"/>
  <c r="AL46" i="9"/>
  <c r="AK46" i="9"/>
  <c r="AM45" i="9"/>
  <c r="AL45" i="9"/>
  <c r="AK45" i="9"/>
  <c r="AM44" i="9"/>
  <c r="AL44" i="9"/>
  <c r="AK44" i="9"/>
  <c r="AM43" i="9"/>
  <c r="AL43" i="9"/>
  <c r="AK43" i="9"/>
  <c r="AM42" i="9"/>
  <c r="AL42" i="9"/>
  <c r="AK42" i="9"/>
  <c r="AM41" i="9"/>
  <c r="AL41" i="9"/>
  <c r="AK41" i="9"/>
  <c r="AM40" i="9"/>
  <c r="AL40" i="9"/>
  <c r="AK40" i="9"/>
  <c r="AM39" i="9"/>
  <c r="AL39" i="9"/>
  <c r="AK39" i="9"/>
  <c r="AM38" i="9"/>
  <c r="AL38" i="9"/>
  <c r="AK38" i="9"/>
  <c r="AM37" i="9"/>
  <c r="AL37" i="9"/>
  <c r="AK37" i="9"/>
  <c r="AM36" i="9"/>
  <c r="AL36" i="9"/>
  <c r="AK36" i="9"/>
  <c r="AM35" i="9"/>
  <c r="AL35" i="9"/>
  <c r="AK35" i="9"/>
  <c r="AM34" i="9"/>
  <c r="AL34" i="9"/>
  <c r="AK34" i="9"/>
  <c r="AM33" i="9"/>
  <c r="AL33" i="9"/>
  <c r="AK33" i="9"/>
  <c r="AM32" i="9"/>
  <c r="AL32" i="9"/>
  <c r="AK32" i="9"/>
  <c r="AM31" i="9"/>
  <c r="AL31" i="9"/>
  <c r="AK31" i="9"/>
  <c r="AM30" i="9"/>
  <c r="AL30" i="9"/>
  <c r="AK30" i="9"/>
  <c r="AM29" i="9"/>
  <c r="AL29" i="9"/>
  <c r="AK29" i="9"/>
  <c r="AM28" i="9"/>
  <c r="AL28" i="9"/>
  <c r="AK28" i="9"/>
  <c r="AM27" i="9"/>
  <c r="AL27" i="9"/>
  <c r="AK27" i="9"/>
  <c r="AM26" i="9"/>
  <c r="AL26" i="9"/>
  <c r="AK26" i="9"/>
  <c r="AM25" i="9"/>
  <c r="AL25" i="9"/>
  <c r="AK25" i="9"/>
  <c r="AM24" i="9"/>
  <c r="AL24" i="9"/>
  <c r="AK24" i="9"/>
  <c r="AM23" i="9"/>
  <c r="AL23" i="9"/>
  <c r="AK23" i="9"/>
  <c r="AM22" i="9"/>
  <c r="AL22" i="9"/>
  <c r="AK22" i="9"/>
  <c r="AM21" i="9"/>
  <c r="AL21" i="9"/>
  <c r="AK21" i="9"/>
  <c r="AM20" i="9"/>
  <c r="AL20" i="9"/>
  <c r="AK20" i="9"/>
  <c r="AM19" i="9"/>
  <c r="AL19" i="9"/>
  <c r="AK19" i="9"/>
  <c r="AM18" i="9"/>
  <c r="AL18" i="9"/>
  <c r="AK18" i="9"/>
  <c r="AM17" i="9"/>
  <c r="AL17" i="9"/>
  <c r="AK17" i="9"/>
  <c r="AM16" i="9"/>
  <c r="AL16" i="9"/>
  <c r="AK16" i="9"/>
  <c r="AM15" i="9"/>
  <c r="AL15" i="9"/>
  <c r="AK15" i="9"/>
  <c r="AM14" i="9"/>
  <c r="AL14" i="9"/>
  <c r="AK14" i="9"/>
  <c r="AM13" i="9"/>
  <c r="AL13" i="9"/>
  <c r="AK13" i="9"/>
  <c r="AM12" i="9"/>
  <c r="AL12" i="9"/>
  <c r="AK12" i="9"/>
  <c r="AM11" i="9"/>
  <c r="AL11" i="9"/>
  <c r="AK11" i="9"/>
  <c r="AM10" i="9"/>
  <c r="AL10" i="9"/>
  <c r="AK10" i="9"/>
  <c r="AM9" i="9"/>
  <c r="AL9" i="9"/>
  <c r="AK9" i="9"/>
  <c r="AM8" i="9"/>
  <c r="AL8" i="9"/>
  <c r="AK8" i="9"/>
  <c r="AM7" i="9"/>
  <c r="AL7" i="9"/>
  <c r="AK7" i="9"/>
  <c r="AN6" i="9"/>
  <c r="AM6" i="9"/>
  <c r="AL6" i="9"/>
  <c r="AK6" i="9"/>
  <c r="AD55" i="9"/>
  <c r="AC55" i="9"/>
  <c r="AB55" i="9"/>
  <c r="AD54" i="9"/>
  <c r="AC54" i="9"/>
  <c r="AB54" i="9"/>
  <c r="AD53" i="9"/>
  <c r="AC53" i="9"/>
  <c r="AB53" i="9"/>
  <c r="AD51" i="9"/>
  <c r="AC51" i="9"/>
  <c r="AB51" i="9"/>
  <c r="AD50" i="9"/>
  <c r="AC50" i="9"/>
  <c r="AB50" i="9"/>
  <c r="AD49" i="9"/>
  <c r="AC49" i="9"/>
  <c r="AB49" i="9"/>
  <c r="AD48" i="9"/>
  <c r="AC48" i="9"/>
  <c r="AB48" i="9"/>
  <c r="AD47" i="9"/>
  <c r="AC47" i="9"/>
  <c r="AB47" i="9"/>
  <c r="AD46" i="9"/>
  <c r="AC46" i="9"/>
  <c r="AB46" i="9"/>
  <c r="AD45" i="9"/>
  <c r="AC45" i="9"/>
  <c r="AB45" i="9"/>
  <c r="AD44" i="9"/>
  <c r="AC44" i="9"/>
  <c r="AB44" i="9"/>
  <c r="AD43" i="9"/>
  <c r="AC43" i="9"/>
  <c r="AB43" i="9"/>
  <c r="AD42" i="9"/>
  <c r="AC42" i="9"/>
  <c r="AB42" i="9"/>
  <c r="AD41" i="9"/>
  <c r="AC41" i="9"/>
  <c r="AB41" i="9"/>
  <c r="AD40" i="9"/>
  <c r="AC40" i="9"/>
  <c r="AB40" i="9"/>
  <c r="AD39" i="9"/>
  <c r="AC39" i="9"/>
  <c r="AB39" i="9"/>
  <c r="AD38" i="9"/>
  <c r="AC38" i="9"/>
  <c r="AB38" i="9"/>
  <c r="AD37" i="9"/>
  <c r="AC37" i="9"/>
  <c r="AB37" i="9"/>
  <c r="AD36" i="9"/>
  <c r="AC36" i="9"/>
  <c r="AB36" i="9"/>
  <c r="AD35" i="9"/>
  <c r="AC35" i="9"/>
  <c r="AB35" i="9"/>
  <c r="AD34" i="9"/>
  <c r="AC34" i="9"/>
  <c r="AB34" i="9"/>
  <c r="AD33" i="9"/>
  <c r="AC33" i="9"/>
  <c r="AB33" i="9"/>
  <c r="AD32" i="9"/>
  <c r="AC32" i="9"/>
  <c r="AB32" i="9"/>
  <c r="AD31" i="9"/>
  <c r="AC31" i="9"/>
  <c r="AB31" i="9"/>
  <c r="AD30" i="9"/>
  <c r="AC30" i="9"/>
  <c r="AB30" i="9"/>
  <c r="AD29" i="9"/>
  <c r="AC29" i="9"/>
  <c r="AB29" i="9"/>
  <c r="AD28" i="9"/>
  <c r="AC28" i="9"/>
  <c r="AB28" i="9"/>
  <c r="AD27" i="9"/>
  <c r="AC27" i="9"/>
  <c r="AB27" i="9"/>
  <c r="AD26" i="9"/>
  <c r="AC26" i="9"/>
  <c r="AB26" i="9"/>
  <c r="AD25" i="9"/>
  <c r="AC25" i="9"/>
  <c r="AB25" i="9"/>
  <c r="AD24" i="9"/>
  <c r="AC24" i="9"/>
  <c r="AB24" i="9"/>
  <c r="AD23" i="9"/>
  <c r="AC23" i="9"/>
  <c r="AB23" i="9"/>
  <c r="AD22" i="9"/>
  <c r="AC22" i="9"/>
  <c r="AB22" i="9"/>
  <c r="AD21" i="9"/>
  <c r="AC21" i="9"/>
  <c r="AB21" i="9"/>
  <c r="AD20" i="9"/>
  <c r="AC20" i="9"/>
  <c r="AB20" i="9"/>
  <c r="AD19" i="9"/>
  <c r="AC19" i="9"/>
  <c r="AB19" i="9"/>
  <c r="AD18" i="9"/>
  <c r="AC18" i="9"/>
  <c r="AB18" i="9"/>
  <c r="AD17" i="9"/>
  <c r="AC17" i="9"/>
  <c r="AB17" i="9"/>
  <c r="AD16" i="9"/>
  <c r="AC16" i="9"/>
  <c r="AB16" i="9"/>
  <c r="AD15" i="9"/>
  <c r="AC15" i="9"/>
  <c r="AB15" i="9"/>
  <c r="AD14" i="9"/>
  <c r="AC14" i="9"/>
  <c r="AB14" i="9"/>
  <c r="AD13" i="9"/>
  <c r="AC13" i="9"/>
  <c r="AB13" i="9"/>
  <c r="AD12" i="9"/>
  <c r="AC12" i="9"/>
  <c r="AB12" i="9"/>
  <c r="AD11" i="9"/>
  <c r="AC11" i="9"/>
  <c r="AB11" i="9"/>
  <c r="AD10" i="9"/>
  <c r="AC10" i="9"/>
  <c r="AB10" i="9"/>
  <c r="AD9" i="9"/>
  <c r="AC9" i="9"/>
  <c r="AB9" i="9"/>
  <c r="AD8" i="9"/>
  <c r="AC8" i="9"/>
  <c r="AB8" i="9"/>
  <c r="AD7" i="9"/>
  <c r="AC7" i="9"/>
  <c r="AB7" i="9"/>
  <c r="AE6" i="9"/>
  <c r="AC6" i="9"/>
  <c r="AB6" i="9"/>
  <c r="U55" i="9"/>
  <c r="T55" i="9"/>
  <c r="S55" i="9"/>
  <c r="U54" i="9"/>
  <c r="T54" i="9"/>
  <c r="S54" i="9"/>
  <c r="U53" i="9"/>
  <c r="T53" i="9"/>
  <c r="S53" i="9"/>
  <c r="U51" i="9"/>
  <c r="T51" i="9"/>
  <c r="S51" i="9"/>
  <c r="U50" i="9"/>
  <c r="T50" i="9"/>
  <c r="S50" i="9"/>
  <c r="U49" i="9"/>
  <c r="T49" i="9"/>
  <c r="S49" i="9"/>
  <c r="U48" i="9"/>
  <c r="T48" i="9"/>
  <c r="S48" i="9"/>
  <c r="U47" i="9"/>
  <c r="T47" i="9"/>
  <c r="S47" i="9"/>
  <c r="U46" i="9"/>
  <c r="T46" i="9"/>
  <c r="S46" i="9"/>
  <c r="U45" i="9"/>
  <c r="T45" i="9"/>
  <c r="S45" i="9"/>
  <c r="U44" i="9"/>
  <c r="T44" i="9"/>
  <c r="S44" i="9"/>
  <c r="U43" i="9"/>
  <c r="T43" i="9"/>
  <c r="S43" i="9"/>
  <c r="U42" i="9"/>
  <c r="T42" i="9"/>
  <c r="S42" i="9"/>
  <c r="U41" i="9"/>
  <c r="T41" i="9"/>
  <c r="S41" i="9"/>
  <c r="U40" i="9"/>
  <c r="T40" i="9"/>
  <c r="S40" i="9"/>
  <c r="U39" i="9"/>
  <c r="T39" i="9"/>
  <c r="S39" i="9"/>
  <c r="U38" i="9"/>
  <c r="T38" i="9"/>
  <c r="S38" i="9"/>
  <c r="U37" i="9"/>
  <c r="T37" i="9"/>
  <c r="S37" i="9"/>
  <c r="U36" i="9"/>
  <c r="T36" i="9"/>
  <c r="S36" i="9"/>
  <c r="U35" i="9"/>
  <c r="T35" i="9"/>
  <c r="S35" i="9"/>
  <c r="U34" i="9"/>
  <c r="T34" i="9"/>
  <c r="S34" i="9"/>
  <c r="U33" i="9"/>
  <c r="T33" i="9"/>
  <c r="S33" i="9"/>
  <c r="U32" i="9"/>
  <c r="T32" i="9"/>
  <c r="S32" i="9"/>
  <c r="U31" i="9"/>
  <c r="T31" i="9"/>
  <c r="S31" i="9"/>
  <c r="U30" i="9"/>
  <c r="T30" i="9"/>
  <c r="S30" i="9"/>
  <c r="U29" i="9"/>
  <c r="T29" i="9"/>
  <c r="S29" i="9"/>
  <c r="U28" i="9"/>
  <c r="T28" i="9"/>
  <c r="S28" i="9"/>
  <c r="U27" i="9"/>
  <c r="T27" i="9"/>
  <c r="S27" i="9"/>
  <c r="U26" i="9"/>
  <c r="T26" i="9"/>
  <c r="S26" i="9"/>
  <c r="U25" i="9"/>
  <c r="T25" i="9"/>
  <c r="S25" i="9"/>
  <c r="U24" i="9"/>
  <c r="T24" i="9"/>
  <c r="S24" i="9"/>
  <c r="U23" i="9"/>
  <c r="T23" i="9"/>
  <c r="S23" i="9"/>
  <c r="U22" i="9"/>
  <c r="T22" i="9"/>
  <c r="S22" i="9"/>
  <c r="U21" i="9"/>
  <c r="T21" i="9"/>
  <c r="S21" i="9"/>
  <c r="U20" i="9"/>
  <c r="T20" i="9"/>
  <c r="S20" i="9"/>
  <c r="U19" i="9"/>
  <c r="T19" i="9"/>
  <c r="S19" i="9"/>
  <c r="U18" i="9"/>
  <c r="T18" i="9"/>
  <c r="S18" i="9"/>
  <c r="U17" i="9"/>
  <c r="T17" i="9"/>
  <c r="S17" i="9"/>
  <c r="U16" i="9"/>
  <c r="T16" i="9"/>
  <c r="S16" i="9"/>
  <c r="U15" i="9"/>
  <c r="T15" i="9"/>
  <c r="S15" i="9"/>
  <c r="U14" i="9"/>
  <c r="T14" i="9"/>
  <c r="S14" i="9"/>
  <c r="U13" i="9"/>
  <c r="T13" i="9"/>
  <c r="S13" i="9"/>
  <c r="U12" i="9"/>
  <c r="T12" i="9"/>
  <c r="S12" i="9"/>
  <c r="U11" i="9"/>
  <c r="T11" i="9"/>
  <c r="S11" i="9"/>
  <c r="U10" i="9"/>
  <c r="T10" i="9"/>
  <c r="S10" i="9"/>
  <c r="U9" i="9"/>
  <c r="T9" i="9"/>
  <c r="S9" i="9"/>
  <c r="U8" i="9"/>
  <c r="T8" i="9"/>
  <c r="S8" i="9"/>
  <c r="U7" i="9"/>
  <c r="T7" i="9"/>
  <c r="S7" i="9"/>
  <c r="V6" i="9"/>
  <c r="U6" i="9"/>
  <c r="T6" i="9"/>
  <c r="S6" i="9"/>
  <c r="AL5" i="9"/>
  <c r="AK5" i="9"/>
  <c r="AD5" i="9"/>
  <c r="AC5" i="9"/>
  <c r="AB5" i="9"/>
  <c r="U5" i="9"/>
  <c r="T5" i="9"/>
  <c r="S5" i="9"/>
  <c r="W56" i="23"/>
  <c r="V56" i="23"/>
  <c r="W55" i="23"/>
  <c r="V55" i="23"/>
  <c r="W54" i="23"/>
  <c r="V54" i="23"/>
  <c r="W49" i="23"/>
  <c r="R56" i="23"/>
  <c r="Q56" i="23"/>
  <c r="R55" i="23"/>
  <c r="Q55" i="23"/>
  <c r="R54" i="23"/>
  <c r="Q54" i="23"/>
  <c r="R30" i="23"/>
  <c r="M56" i="23"/>
  <c r="L56" i="23"/>
  <c r="M55" i="23"/>
  <c r="L55" i="23"/>
  <c r="M54" i="23"/>
  <c r="L54" i="23"/>
  <c r="M47" i="23"/>
  <c r="L32" i="23"/>
  <c r="H56" i="23"/>
  <c r="G56" i="23"/>
  <c r="H55" i="23"/>
  <c r="G55" i="23"/>
  <c r="H54" i="23"/>
  <c r="G54" i="23"/>
  <c r="H48" i="23"/>
  <c r="H32" i="23"/>
  <c r="G9" i="23"/>
  <c r="E54" i="23"/>
  <c r="D54" i="23"/>
  <c r="E52" i="23"/>
  <c r="W52" i="23"/>
  <c r="G51" i="23"/>
  <c r="D49" i="23"/>
  <c r="R49" i="23"/>
  <c r="W48" i="23"/>
  <c r="M46" i="23"/>
  <c r="D45" i="23"/>
  <c r="R45" i="23"/>
  <c r="E44" i="23"/>
  <c r="H43" i="23"/>
  <c r="D41" i="23"/>
  <c r="R41" i="23"/>
  <c r="W40" i="23"/>
  <c r="E39" i="23"/>
  <c r="M38" i="23"/>
  <c r="E37" i="23"/>
  <c r="R37" i="23"/>
  <c r="W36" i="23"/>
  <c r="M35" i="23"/>
  <c r="R34" i="23"/>
  <c r="D33" i="23"/>
  <c r="D32" i="23"/>
  <c r="W32" i="23"/>
  <c r="M31" i="23"/>
  <c r="M30" i="23"/>
  <c r="E29" i="23"/>
  <c r="D29" i="23"/>
  <c r="E28" i="23"/>
  <c r="M27" i="23"/>
  <c r="M26" i="23"/>
  <c r="W25" i="23"/>
  <c r="M22" i="23"/>
  <c r="G21" i="23"/>
  <c r="W20" i="23"/>
  <c r="M19" i="23"/>
  <c r="R17" i="23"/>
  <c r="L16" i="23"/>
  <c r="H14" i="23"/>
  <c r="D13" i="23"/>
  <c r="E12" i="23"/>
  <c r="D12" i="23"/>
  <c r="H12" i="23"/>
  <c r="H11" i="23"/>
  <c r="R10" i="23"/>
  <c r="D9" i="23"/>
  <c r="H8" i="23"/>
  <c r="G7" i="23"/>
  <c r="Z6" i="23"/>
  <c r="Y6" i="23"/>
  <c r="U6" i="23"/>
  <c r="T6" i="23"/>
  <c r="P6" i="23"/>
  <c r="O6" i="23"/>
  <c r="K6" i="23"/>
  <c r="J6" i="23"/>
  <c r="W56" i="10"/>
  <c r="W55" i="10"/>
  <c r="W54" i="10"/>
  <c r="R56" i="10"/>
  <c r="R55" i="10"/>
  <c r="R54" i="10"/>
  <c r="M56" i="10"/>
  <c r="M55" i="10"/>
  <c r="M54" i="10"/>
  <c r="H56" i="10"/>
  <c r="H55" i="10"/>
  <c r="H54" i="10"/>
  <c r="E54" i="10"/>
  <c r="V56" i="10"/>
  <c r="V55" i="10"/>
  <c r="V54" i="10"/>
  <c r="Q56" i="10"/>
  <c r="Q55" i="10"/>
  <c r="Q54" i="10"/>
  <c r="L56" i="10"/>
  <c r="L55" i="10"/>
  <c r="L54" i="10"/>
  <c r="G56" i="10"/>
  <c r="G55" i="10"/>
  <c r="G54" i="10"/>
  <c r="D54" i="10"/>
  <c r="AA55" i="8"/>
  <c r="AC55" i="8" s="1"/>
  <c r="AA54" i="8"/>
  <c r="AB54" i="8" s="1"/>
  <c r="AA53" i="8"/>
  <c r="AD53" i="8" s="1"/>
  <c r="R55" i="8"/>
  <c r="U55" i="8" s="1"/>
  <c r="R54" i="8"/>
  <c r="U54" i="8" s="1"/>
  <c r="R53" i="8"/>
  <c r="U53" i="8" s="1"/>
  <c r="I55" i="8"/>
  <c r="L55" i="8" s="1"/>
  <c r="I54" i="8"/>
  <c r="L54" i="8" s="1"/>
  <c r="I53" i="8"/>
  <c r="K53" i="8" s="1"/>
  <c r="J54" i="8"/>
  <c r="M5" i="8"/>
  <c r="L5" i="8"/>
  <c r="K5" i="8"/>
  <c r="J5" i="8"/>
  <c r="V5" i="8"/>
  <c r="U5" i="8"/>
  <c r="T5" i="8"/>
  <c r="S5" i="8"/>
  <c r="AD55" i="8"/>
  <c r="AD54" i="8"/>
  <c r="AC54" i="8"/>
  <c r="AC53" i="8"/>
  <c r="AB53" i="8"/>
  <c r="AC5" i="8"/>
  <c r="AB5" i="8"/>
  <c r="AM55" i="8"/>
  <c r="AL55" i="8"/>
  <c r="AK55" i="8"/>
  <c r="AM54" i="8"/>
  <c r="AL54" i="8"/>
  <c r="AK54" i="8"/>
  <c r="AM53" i="8"/>
  <c r="AL53" i="8"/>
  <c r="AK53" i="8"/>
  <c r="AM51" i="8"/>
  <c r="AL51" i="8"/>
  <c r="AK51" i="8"/>
  <c r="AM50" i="8"/>
  <c r="AL50" i="8"/>
  <c r="AK50" i="8"/>
  <c r="AM49" i="8"/>
  <c r="AL49" i="8"/>
  <c r="AK49" i="8"/>
  <c r="AM48" i="8"/>
  <c r="AL48" i="8"/>
  <c r="AK48" i="8"/>
  <c r="AM47" i="8"/>
  <c r="AL47" i="8"/>
  <c r="AK47" i="8"/>
  <c r="AM46" i="8"/>
  <c r="AL46" i="8"/>
  <c r="AK46" i="8"/>
  <c r="AM45" i="8"/>
  <c r="AL45" i="8"/>
  <c r="AK45" i="8"/>
  <c r="AM44" i="8"/>
  <c r="AL44" i="8"/>
  <c r="AK44" i="8"/>
  <c r="AM43" i="8"/>
  <c r="AL43" i="8"/>
  <c r="AK43" i="8"/>
  <c r="AM42" i="8"/>
  <c r="AL42" i="8"/>
  <c r="AK42" i="8"/>
  <c r="AM41" i="8"/>
  <c r="AL41" i="8"/>
  <c r="AK41" i="8"/>
  <c r="AM40" i="8"/>
  <c r="AL40" i="8"/>
  <c r="AK40" i="8"/>
  <c r="AM39" i="8"/>
  <c r="AL39" i="8"/>
  <c r="AK39" i="8"/>
  <c r="AM38" i="8"/>
  <c r="AL38" i="8"/>
  <c r="AK38" i="8"/>
  <c r="AM37" i="8"/>
  <c r="AL37" i="8"/>
  <c r="AK37" i="8"/>
  <c r="AM36" i="8"/>
  <c r="AL36" i="8"/>
  <c r="AK36" i="8"/>
  <c r="AM35" i="8"/>
  <c r="AL35" i="8"/>
  <c r="AK35" i="8"/>
  <c r="AM34" i="8"/>
  <c r="AL34" i="8"/>
  <c r="AK34" i="8"/>
  <c r="AM33" i="8"/>
  <c r="AL33" i="8"/>
  <c r="AK33" i="8"/>
  <c r="AM32" i="8"/>
  <c r="AL32" i="8"/>
  <c r="AK32" i="8"/>
  <c r="AM31" i="8"/>
  <c r="AL31" i="8"/>
  <c r="AK31" i="8"/>
  <c r="AM30" i="8"/>
  <c r="AL30" i="8"/>
  <c r="AK30" i="8"/>
  <c r="AM29" i="8"/>
  <c r="AL29" i="8"/>
  <c r="AK29" i="8"/>
  <c r="AM28" i="8"/>
  <c r="AL28" i="8"/>
  <c r="AK28" i="8"/>
  <c r="AM27" i="8"/>
  <c r="AL27" i="8"/>
  <c r="AK27" i="8"/>
  <c r="AM26" i="8"/>
  <c r="AL26" i="8"/>
  <c r="AK26" i="8"/>
  <c r="AM25" i="8"/>
  <c r="AL25" i="8"/>
  <c r="AK25" i="8"/>
  <c r="AM24" i="8"/>
  <c r="AL24" i="8"/>
  <c r="AK24" i="8"/>
  <c r="AM23" i="8"/>
  <c r="AL23" i="8"/>
  <c r="AK23" i="8"/>
  <c r="AM22" i="8"/>
  <c r="AL22" i="8"/>
  <c r="AK22" i="8"/>
  <c r="AM21" i="8"/>
  <c r="AL21" i="8"/>
  <c r="AK21" i="8"/>
  <c r="AM20" i="8"/>
  <c r="AL20" i="8"/>
  <c r="AK20" i="8"/>
  <c r="AM19" i="8"/>
  <c r="AL19" i="8"/>
  <c r="AK19" i="8"/>
  <c r="AM18" i="8"/>
  <c r="AL18" i="8"/>
  <c r="AK18" i="8"/>
  <c r="AM17" i="8"/>
  <c r="AL17" i="8"/>
  <c r="AK17" i="8"/>
  <c r="AM16" i="8"/>
  <c r="AL16" i="8"/>
  <c r="AK16" i="8"/>
  <c r="AM15" i="8"/>
  <c r="AL15" i="8"/>
  <c r="AK15" i="8"/>
  <c r="AM14" i="8"/>
  <c r="AL14" i="8"/>
  <c r="AK14" i="8"/>
  <c r="AM13" i="8"/>
  <c r="AL13" i="8"/>
  <c r="AK13" i="8"/>
  <c r="AM12" i="8"/>
  <c r="AL12" i="8"/>
  <c r="AK12" i="8"/>
  <c r="AM11" i="8"/>
  <c r="AL11" i="8"/>
  <c r="AK11" i="8"/>
  <c r="AM10" i="8"/>
  <c r="AL10" i="8"/>
  <c r="AK10" i="8"/>
  <c r="AM9" i="8"/>
  <c r="AL9" i="8"/>
  <c r="AK9" i="8"/>
  <c r="AM8" i="8"/>
  <c r="AL8" i="8"/>
  <c r="AK8" i="8"/>
  <c r="AM7" i="8"/>
  <c r="AL7" i="8"/>
  <c r="AK7" i="8"/>
  <c r="AN6" i="8"/>
  <c r="AM6" i="8"/>
  <c r="AL6" i="8"/>
  <c r="AK6" i="8"/>
  <c r="AM5" i="8"/>
  <c r="AL5" i="8"/>
  <c r="AK5" i="8"/>
  <c r="AA55" i="7"/>
  <c r="AD55" i="7" s="1"/>
  <c r="AA54" i="7"/>
  <c r="AC54" i="7" s="1"/>
  <c r="AA53" i="7"/>
  <c r="AD53" i="7" s="1"/>
  <c r="R55" i="7"/>
  <c r="U55" i="7" s="1"/>
  <c r="R54" i="7"/>
  <c r="S54" i="7" s="1"/>
  <c r="R53" i="7"/>
  <c r="U53" i="7" s="1"/>
  <c r="I55" i="7"/>
  <c r="I54" i="7"/>
  <c r="L54" i="7" s="1"/>
  <c r="I53" i="7"/>
  <c r="L53" i="7" s="1"/>
  <c r="AL5" i="7"/>
  <c r="AK5" i="7"/>
  <c r="AD5" i="7"/>
  <c r="AC5" i="7"/>
  <c r="AB5" i="7"/>
  <c r="AD54" i="7"/>
  <c r="T5" i="7"/>
  <c r="S5" i="7"/>
  <c r="K5" i="7"/>
  <c r="J5" i="7"/>
  <c r="T55" i="7"/>
  <c r="S55" i="7"/>
  <c r="U54" i="7"/>
  <c r="L55" i="7"/>
  <c r="K55" i="7"/>
  <c r="J55" i="7"/>
  <c r="J53" i="7"/>
  <c r="R55" i="6"/>
  <c r="U55" i="6" s="1"/>
  <c r="R54" i="6"/>
  <c r="U54" i="6" s="1"/>
  <c r="R53" i="6"/>
  <c r="T53" i="6" s="1"/>
  <c r="I55" i="6"/>
  <c r="K7" i="1" s="1"/>
  <c r="I54" i="6"/>
  <c r="K54" i="6" s="1"/>
  <c r="I53" i="6"/>
  <c r="E7" i="1" s="1"/>
  <c r="AN17" i="6"/>
  <c r="AM17" i="6"/>
  <c r="AL17" i="6"/>
  <c r="AE17" i="6"/>
  <c r="AD17" i="6"/>
  <c r="AC17" i="6"/>
  <c r="AB17" i="6"/>
  <c r="I55" i="4"/>
  <c r="L55" i="4" s="1"/>
  <c r="I54" i="4"/>
  <c r="J54" i="4" s="1"/>
  <c r="I53" i="4"/>
  <c r="J53" i="4" s="1"/>
  <c r="I47" i="4"/>
  <c r="L47" i="4" s="1"/>
  <c r="I32" i="4"/>
  <c r="I29" i="4"/>
  <c r="I51" i="4"/>
  <c r="I50" i="4"/>
  <c r="L50" i="4" s="1"/>
  <c r="I49" i="4"/>
  <c r="I48" i="4"/>
  <c r="K48" i="4" s="1"/>
  <c r="I46" i="4"/>
  <c r="L46" i="4" s="1"/>
  <c r="I45" i="4"/>
  <c r="I44" i="4"/>
  <c r="J44" i="4" s="1"/>
  <c r="I43" i="4"/>
  <c r="L43" i="4" s="1"/>
  <c r="I42" i="4"/>
  <c r="I41" i="4"/>
  <c r="K41" i="4" s="1"/>
  <c r="I40" i="4"/>
  <c r="I39" i="4"/>
  <c r="I38" i="4"/>
  <c r="L38" i="4" s="1"/>
  <c r="I37" i="4"/>
  <c r="I36" i="4"/>
  <c r="K36" i="4" s="1"/>
  <c r="I35" i="4"/>
  <c r="I34" i="4"/>
  <c r="K34" i="4" s="1"/>
  <c r="I33" i="4"/>
  <c r="K33" i="4" s="1"/>
  <c r="I31" i="4"/>
  <c r="J31" i="4" s="1"/>
  <c r="I30" i="4"/>
  <c r="L30" i="4" s="1"/>
  <c r="I28" i="4"/>
  <c r="J28" i="4" s="1"/>
  <c r="I27" i="4"/>
  <c r="L27" i="4" s="1"/>
  <c r="I26" i="4"/>
  <c r="I25" i="4"/>
  <c r="I24" i="4"/>
  <c r="I23" i="4"/>
  <c r="K23" i="4" s="1"/>
  <c r="I22" i="4"/>
  <c r="J22" i="4" s="1"/>
  <c r="I21" i="4"/>
  <c r="L21" i="4" s="1"/>
  <c r="I20" i="4"/>
  <c r="K20" i="4" s="1"/>
  <c r="I19" i="4"/>
  <c r="I18" i="4"/>
  <c r="K18" i="4" s="1"/>
  <c r="I17" i="4"/>
  <c r="I16" i="4"/>
  <c r="I15" i="4"/>
  <c r="K15" i="4" s="1"/>
  <c r="I14" i="4"/>
  <c r="J14" i="4" s="1"/>
  <c r="I13" i="4"/>
  <c r="L13" i="4" s="1"/>
  <c r="I12" i="4"/>
  <c r="J12" i="4" s="1"/>
  <c r="I11" i="4"/>
  <c r="I10" i="4"/>
  <c r="I9" i="4"/>
  <c r="I8" i="4"/>
  <c r="J8" i="4" s="1"/>
  <c r="I7" i="4"/>
  <c r="K7" i="4" s="1"/>
  <c r="R55" i="4"/>
  <c r="S55" i="4" s="1"/>
  <c r="R54" i="4"/>
  <c r="U54" i="4" s="1"/>
  <c r="R53" i="4"/>
  <c r="U53" i="4" s="1"/>
  <c r="R47" i="4"/>
  <c r="R32" i="4"/>
  <c r="U32" i="4" s="1"/>
  <c r="R29" i="4"/>
  <c r="S29" i="4" s="1"/>
  <c r="R51" i="4"/>
  <c r="R50" i="4"/>
  <c r="U50" i="4" s="1"/>
  <c r="R49" i="4"/>
  <c r="U49" i="4" s="1"/>
  <c r="R48" i="4"/>
  <c r="U48" i="4" s="1"/>
  <c r="R46" i="4"/>
  <c r="U46" i="4" s="1"/>
  <c r="R45" i="4"/>
  <c r="R44" i="4"/>
  <c r="S44" i="4" s="1"/>
  <c r="R43" i="4"/>
  <c r="S43" i="4" s="1"/>
  <c r="R42" i="4"/>
  <c r="U42" i="4" s="1"/>
  <c r="R41" i="4"/>
  <c r="T41" i="4" s="1"/>
  <c r="R40" i="4"/>
  <c r="U40" i="4" s="1"/>
  <c r="R39" i="4"/>
  <c r="U39" i="4" s="1"/>
  <c r="R38" i="4"/>
  <c r="U38" i="4" s="1"/>
  <c r="R37" i="4"/>
  <c r="R36" i="4"/>
  <c r="T36" i="4" s="1"/>
  <c r="R35" i="4"/>
  <c r="S35" i="4" s="1"/>
  <c r="R34" i="4"/>
  <c r="T34" i="4" s="1"/>
  <c r="R33" i="4"/>
  <c r="T33" i="4" s="1"/>
  <c r="R31" i="4"/>
  <c r="U31" i="4" s="1"/>
  <c r="R30" i="4"/>
  <c r="U30" i="4" s="1"/>
  <c r="R28" i="4"/>
  <c r="S28" i="4" s="1"/>
  <c r="R27" i="4"/>
  <c r="S27" i="4" s="1"/>
  <c r="R26" i="4"/>
  <c r="U26" i="4" s="1"/>
  <c r="R25" i="4"/>
  <c r="S25" i="4" s="1"/>
  <c r="R24" i="4"/>
  <c r="R23" i="4"/>
  <c r="T23" i="4" s="1"/>
  <c r="R22" i="4"/>
  <c r="U22" i="4" s="1"/>
  <c r="R21" i="4"/>
  <c r="S21" i="4" s="1"/>
  <c r="R20" i="4"/>
  <c r="T20" i="4" s="1"/>
  <c r="R19" i="4"/>
  <c r="R18" i="4"/>
  <c r="T18" i="4" s="1"/>
  <c r="R17" i="4"/>
  <c r="S17" i="4" s="1"/>
  <c r="R16" i="4"/>
  <c r="R15" i="4"/>
  <c r="T15" i="4" s="1"/>
  <c r="R14" i="4"/>
  <c r="S14" i="4" s="1"/>
  <c r="R13" i="4"/>
  <c r="T13" i="4" s="1"/>
  <c r="R12" i="4"/>
  <c r="U12" i="4" s="1"/>
  <c r="R11" i="4"/>
  <c r="R10" i="4"/>
  <c r="U10" i="4" s="1"/>
  <c r="R9" i="4"/>
  <c r="S9" i="4" s="1"/>
  <c r="R8" i="4"/>
  <c r="T8" i="4" s="1"/>
  <c r="R7" i="4"/>
  <c r="T7" i="4" s="1"/>
  <c r="U6" i="4"/>
  <c r="K6" i="4"/>
  <c r="AV55" i="4"/>
  <c r="AU55" i="4"/>
  <c r="AT55" i="4"/>
  <c r="AV54" i="4"/>
  <c r="AU54" i="4"/>
  <c r="AT54" i="4"/>
  <c r="AV53" i="4"/>
  <c r="AU53" i="4"/>
  <c r="AT53" i="4"/>
  <c r="AV47" i="4"/>
  <c r="AU47" i="4"/>
  <c r="AT47" i="4"/>
  <c r="AV32" i="4"/>
  <c r="AU32" i="4"/>
  <c r="AT32" i="4"/>
  <c r="AV29" i="4"/>
  <c r="AU29" i="4"/>
  <c r="AT29" i="4"/>
  <c r="AV51" i="4"/>
  <c r="AU51" i="4"/>
  <c r="AT51" i="4"/>
  <c r="AV50" i="4"/>
  <c r="AU50" i="4"/>
  <c r="AT50" i="4"/>
  <c r="AV49" i="4"/>
  <c r="AU49" i="4"/>
  <c r="AT49" i="4"/>
  <c r="AV48" i="4"/>
  <c r="AU48" i="4"/>
  <c r="AT48" i="4"/>
  <c r="AV46" i="4"/>
  <c r="AU46" i="4"/>
  <c r="AT46" i="4"/>
  <c r="AV45" i="4"/>
  <c r="AU45" i="4"/>
  <c r="AT45" i="4"/>
  <c r="AV44" i="4"/>
  <c r="AU44" i="4"/>
  <c r="AT44" i="4"/>
  <c r="AV43" i="4"/>
  <c r="AU43" i="4"/>
  <c r="AT43" i="4"/>
  <c r="AV42" i="4"/>
  <c r="AU42" i="4"/>
  <c r="AT42" i="4"/>
  <c r="AV41" i="4"/>
  <c r="AU41" i="4"/>
  <c r="AT41" i="4"/>
  <c r="AV40" i="4"/>
  <c r="AU40" i="4"/>
  <c r="AT40" i="4"/>
  <c r="AV39" i="4"/>
  <c r="AU39" i="4"/>
  <c r="AT39" i="4"/>
  <c r="AV38" i="4"/>
  <c r="AU38" i="4"/>
  <c r="AT38" i="4"/>
  <c r="AV37" i="4"/>
  <c r="AU37" i="4"/>
  <c r="AT37" i="4"/>
  <c r="AV36" i="4"/>
  <c r="AU36" i="4"/>
  <c r="AT36" i="4"/>
  <c r="AV35" i="4"/>
  <c r="AU35" i="4"/>
  <c r="AT35" i="4"/>
  <c r="AV34" i="4"/>
  <c r="AU34" i="4"/>
  <c r="AT34" i="4"/>
  <c r="AV33" i="4"/>
  <c r="AU33" i="4"/>
  <c r="AT33" i="4"/>
  <c r="AV31" i="4"/>
  <c r="AU31" i="4"/>
  <c r="AT31" i="4"/>
  <c r="AV30" i="4"/>
  <c r="AU30" i="4"/>
  <c r="AT30" i="4"/>
  <c r="AV28" i="4"/>
  <c r="AU28" i="4"/>
  <c r="AT28" i="4"/>
  <c r="AV27" i="4"/>
  <c r="AU27" i="4"/>
  <c r="AT27" i="4"/>
  <c r="AV26" i="4"/>
  <c r="AU26" i="4"/>
  <c r="AT26" i="4"/>
  <c r="AV25" i="4"/>
  <c r="AU25" i="4"/>
  <c r="AT25" i="4"/>
  <c r="AV24" i="4"/>
  <c r="AU24" i="4"/>
  <c r="AT24" i="4"/>
  <c r="AV23" i="4"/>
  <c r="AU23" i="4"/>
  <c r="AT23" i="4"/>
  <c r="AV22" i="4"/>
  <c r="AU22" i="4"/>
  <c r="AT22" i="4"/>
  <c r="AV21" i="4"/>
  <c r="AU21" i="4"/>
  <c r="AT21" i="4"/>
  <c r="AV20" i="4"/>
  <c r="AU20" i="4"/>
  <c r="AT20" i="4"/>
  <c r="AV19" i="4"/>
  <c r="AU19" i="4"/>
  <c r="AT19" i="4"/>
  <c r="AV18" i="4"/>
  <c r="AU18" i="4"/>
  <c r="AT18" i="4"/>
  <c r="AV17" i="4"/>
  <c r="AU17" i="4"/>
  <c r="AT17" i="4"/>
  <c r="AV16" i="4"/>
  <c r="AU16" i="4"/>
  <c r="AT16" i="4"/>
  <c r="AV15" i="4"/>
  <c r="AU15" i="4"/>
  <c r="AT15" i="4"/>
  <c r="AV14" i="4"/>
  <c r="AU14" i="4"/>
  <c r="AT14" i="4"/>
  <c r="AV13" i="4"/>
  <c r="AU13" i="4"/>
  <c r="AT13" i="4"/>
  <c r="AV12" i="4"/>
  <c r="AU12" i="4"/>
  <c r="AT12" i="4"/>
  <c r="AV11" i="4"/>
  <c r="AU11" i="4"/>
  <c r="AT11" i="4"/>
  <c r="AV10" i="4"/>
  <c r="AU10" i="4"/>
  <c r="AT10" i="4"/>
  <c r="AV9" i="4"/>
  <c r="AU9" i="4"/>
  <c r="AT9" i="4"/>
  <c r="AV8" i="4"/>
  <c r="AU8" i="4"/>
  <c r="AT8" i="4"/>
  <c r="AV7" i="4"/>
  <c r="AU7" i="4"/>
  <c r="AT7" i="4"/>
  <c r="AW6" i="4"/>
  <c r="AV6" i="4"/>
  <c r="AU6" i="4"/>
  <c r="AT6" i="4"/>
  <c r="AV5" i="4"/>
  <c r="AU5" i="4"/>
  <c r="AT5" i="4"/>
  <c r="AM55" i="4"/>
  <c r="AL55" i="4"/>
  <c r="AK55" i="4"/>
  <c r="AM54" i="4"/>
  <c r="AL54" i="4"/>
  <c r="AK54" i="4"/>
  <c r="AM53" i="4"/>
  <c r="AL53" i="4"/>
  <c r="AK53" i="4"/>
  <c r="AM47" i="4"/>
  <c r="AL47" i="4"/>
  <c r="AK47" i="4"/>
  <c r="AM32" i="4"/>
  <c r="AL32" i="4"/>
  <c r="AK32" i="4"/>
  <c r="AM29" i="4"/>
  <c r="AL29" i="4"/>
  <c r="AK29" i="4"/>
  <c r="AM51" i="4"/>
  <c r="AL51" i="4"/>
  <c r="AK51" i="4"/>
  <c r="AM50" i="4"/>
  <c r="AL50" i="4"/>
  <c r="AK50" i="4"/>
  <c r="AM49" i="4"/>
  <c r="AL49" i="4"/>
  <c r="AK49" i="4"/>
  <c r="AM48" i="4"/>
  <c r="AL48" i="4"/>
  <c r="AK48" i="4"/>
  <c r="AM46" i="4"/>
  <c r="AL46" i="4"/>
  <c r="AK46" i="4"/>
  <c r="AM45" i="4"/>
  <c r="AL45" i="4"/>
  <c r="AK45" i="4"/>
  <c r="AM44" i="4"/>
  <c r="AL44" i="4"/>
  <c r="AK44" i="4"/>
  <c r="AM43" i="4"/>
  <c r="AL43" i="4"/>
  <c r="AK43" i="4"/>
  <c r="AM42" i="4"/>
  <c r="AL42" i="4"/>
  <c r="AK42" i="4"/>
  <c r="AM41" i="4"/>
  <c r="AL41" i="4"/>
  <c r="AK41" i="4"/>
  <c r="AM40" i="4"/>
  <c r="AL40" i="4"/>
  <c r="AK40" i="4"/>
  <c r="AM39" i="4"/>
  <c r="AL39" i="4"/>
  <c r="AK39" i="4"/>
  <c r="AM38" i="4"/>
  <c r="AL38" i="4"/>
  <c r="AK38" i="4"/>
  <c r="AM37" i="4"/>
  <c r="AL37" i="4"/>
  <c r="AK37" i="4"/>
  <c r="AM36" i="4"/>
  <c r="AL36" i="4"/>
  <c r="AK36" i="4"/>
  <c r="AM35" i="4"/>
  <c r="AL35" i="4"/>
  <c r="AK35" i="4"/>
  <c r="AM34" i="4"/>
  <c r="AL34" i="4"/>
  <c r="AK34" i="4"/>
  <c r="AM33" i="4"/>
  <c r="AL33" i="4"/>
  <c r="AK33" i="4"/>
  <c r="AM31" i="4"/>
  <c r="AL31" i="4"/>
  <c r="AK31" i="4"/>
  <c r="AM30" i="4"/>
  <c r="AL30" i="4"/>
  <c r="AK30" i="4"/>
  <c r="AM28" i="4"/>
  <c r="AL28" i="4"/>
  <c r="AK28" i="4"/>
  <c r="AM27" i="4"/>
  <c r="AL27" i="4"/>
  <c r="AK27" i="4"/>
  <c r="AM26" i="4"/>
  <c r="AL26" i="4"/>
  <c r="AK26" i="4"/>
  <c r="AM25" i="4"/>
  <c r="AL25" i="4"/>
  <c r="AK25" i="4"/>
  <c r="AM24" i="4"/>
  <c r="AL24" i="4"/>
  <c r="AK24" i="4"/>
  <c r="AM23" i="4"/>
  <c r="AL23" i="4"/>
  <c r="AK23" i="4"/>
  <c r="AM22" i="4"/>
  <c r="AL22" i="4"/>
  <c r="AK22" i="4"/>
  <c r="AM21" i="4"/>
  <c r="AL21" i="4"/>
  <c r="AK21" i="4"/>
  <c r="AM20" i="4"/>
  <c r="AL20" i="4"/>
  <c r="AK20" i="4"/>
  <c r="AM19" i="4"/>
  <c r="AL19" i="4"/>
  <c r="AK19" i="4"/>
  <c r="AM18" i="4"/>
  <c r="AL18" i="4"/>
  <c r="AK18" i="4"/>
  <c r="AM17" i="4"/>
  <c r="AL17" i="4"/>
  <c r="AK17" i="4"/>
  <c r="AM16" i="4"/>
  <c r="AL16" i="4"/>
  <c r="AK16" i="4"/>
  <c r="AM15" i="4"/>
  <c r="AL15" i="4"/>
  <c r="AK15" i="4"/>
  <c r="AM14" i="4"/>
  <c r="AL14" i="4"/>
  <c r="AK14" i="4"/>
  <c r="AM13" i="4"/>
  <c r="AL13" i="4"/>
  <c r="AK13" i="4"/>
  <c r="AM12" i="4"/>
  <c r="AL12" i="4"/>
  <c r="AK12" i="4"/>
  <c r="AM11" i="4"/>
  <c r="AL11" i="4"/>
  <c r="AK11" i="4"/>
  <c r="AM10" i="4"/>
  <c r="AL10" i="4"/>
  <c r="AK10" i="4"/>
  <c r="AM9" i="4"/>
  <c r="AL9" i="4"/>
  <c r="AK9" i="4"/>
  <c r="AM8" i="4"/>
  <c r="AL8" i="4"/>
  <c r="AK8" i="4"/>
  <c r="AM7" i="4"/>
  <c r="AL7" i="4"/>
  <c r="AK7" i="4"/>
  <c r="AN6" i="4"/>
  <c r="AM6" i="4"/>
  <c r="AL6" i="4"/>
  <c r="AK6" i="4"/>
  <c r="AL5" i="4"/>
  <c r="AK5" i="4"/>
  <c r="AD5" i="4"/>
  <c r="AC5" i="4"/>
  <c r="AD6" i="4"/>
  <c r="AC6" i="4"/>
  <c r="AB6" i="4"/>
  <c r="AB5" i="4"/>
  <c r="AD55" i="4"/>
  <c r="AC55" i="4"/>
  <c r="AB55" i="4"/>
  <c r="AD54" i="4"/>
  <c r="AC54" i="4"/>
  <c r="AB54" i="4"/>
  <c r="AD53" i="4"/>
  <c r="AC53" i="4"/>
  <c r="AB53" i="4"/>
  <c r="AD47" i="4"/>
  <c r="AC47" i="4"/>
  <c r="AB47" i="4"/>
  <c r="AD32" i="4"/>
  <c r="AC32" i="4"/>
  <c r="AB32" i="4"/>
  <c r="AD29" i="4"/>
  <c r="AC29" i="4"/>
  <c r="AB29" i="4"/>
  <c r="AD51" i="4"/>
  <c r="AC51" i="4"/>
  <c r="AB51" i="4"/>
  <c r="AD50" i="4"/>
  <c r="AC50" i="4"/>
  <c r="AB50" i="4"/>
  <c r="AD49" i="4"/>
  <c r="AC49" i="4"/>
  <c r="AB49" i="4"/>
  <c r="AD48" i="4"/>
  <c r="AC48" i="4"/>
  <c r="AB48" i="4"/>
  <c r="AD46" i="4"/>
  <c r="AC46" i="4"/>
  <c r="AB46" i="4"/>
  <c r="AD45" i="4"/>
  <c r="AC45" i="4"/>
  <c r="AB45" i="4"/>
  <c r="AD44" i="4"/>
  <c r="AC44" i="4"/>
  <c r="AB44" i="4"/>
  <c r="AD43" i="4"/>
  <c r="AC43" i="4"/>
  <c r="AB43" i="4"/>
  <c r="AD42" i="4"/>
  <c r="AC42" i="4"/>
  <c r="AB42" i="4"/>
  <c r="AD41" i="4"/>
  <c r="AC41" i="4"/>
  <c r="AB41" i="4"/>
  <c r="AD40" i="4"/>
  <c r="AC40" i="4"/>
  <c r="AB40" i="4"/>
  <c r="AD39" i="4"/>
  <c r="AC39" i="4"/>
  <c r="AB39" i="4"/>
  <c r="AD38" i="4"/>
  <c r="AC38" i="4"/>
  <c r="AB38" i="4"/>
  <c r="AD37" i="4"/>
  <c r="AC37" i="4"/>
  <c r="AB37" i="4"/>
  <c r="AD36" i="4"/>
  <c r="AC36" i="4"/>
  <c r="AB36" i="4"/>
  <c r="AD35" i="4"/>
  <c r="AC35" i="4"/>
  <c r="AB35" i="4"/>
  <c r="AD34" i="4"/>
  <c r="AC34" i="4"/>
  <c r="AB34" i="4"/>
  <c r="AD33" i="4"/>
  <c r="AC33" i="4"/>
  <c r="AB33" i="4"/>
  <c r="AD31" i="4"/>
  <c r="AC31" i="4"/>
  <c r="AB31" i="4"/>
  <c r="AD30" i="4"/>
  <c r="AC30" i="4"/>
  <c r="AB30" i="4"/>
  <c r="AD28" i="4"/>
  <c r="AC28" i="4"/>
  <c r="AB28" i="4"/>
  <c r="AD27" i="4"/>
  <c r="AC27" i="4"/>
  <c r="AB27" i="4"/>
  <c r="AD26" i="4"/>
  <c r="AC26" i="4"/>
  <c r="AB26" i="4"/>
  <c r="AD25" i="4"/>
  <c r="AC25" i="4"/>
  <c r="AB25" i="4"/>
  <c r="AD24" i="4"/>
  <c r="AC24" i="4"/>
  <c r="AB24" i="4"/>
  <c r="AD23" i="4"/>
  <c r="AC23" i="4"/>
  <c r="AB23" i="4"/>
  <c r="AD22" i="4"/>
  <c r="AC22" i="4"/>
  <c r="AB22" i="4"/>
  <c r="AD21" i="4"/>
  <c r="AC21" i="4"/>
  <c r="AB21" i="4"/>
  <c r="AD20" i="4"/>
  <c r="AC20" i="4"/>
  <c r="AB20" i="4"/>
  <c r="AD19" i="4"/>
  <c r="AC19" i="4"/>
  <c r="AB19" i="4"/>
  <c r="AD18" i="4"/>
  <c r="AC18" i="4"/>
  <c r="AB18" i="4"/>
  <c r="AD17" i="4"/>
  <c r="AC17" i="4"/>
  <c r="AB17" i="4"/>
  <c r="AD16" i="4"/>
  <c r="AC16" i="4"/>
  <c r="AB16" i="4"/>
  <c r="AD15" i="4"/>
  <c r="AC15" i="4"/>
  <c r="AB15" i="4"/>
  <c r="AD14" i="4"/>
  <c r="AC14" i="4"/>
  <c r="AB14" i="4"/>
  <c r="AD13" i="4"/>
  <c r="AC13" i="4"/>
  <c r="AB13" i="4"/>
  <c r="AD12" i="4"/>
  <c r="AC12" i="4"/>
  <c r="AB12" i="4"/>
  <c r="AD11" i="4"/>
  <c r="AC11" i="4"/>
  <c r="AB11" i="4"/>
  <c r="AD10" i="4"/>
  <c r="AC10" i="4"/>
  <c r="AB10" i="4"/>
  <c r="AD9" i="4"/>
  <c r="AC9" i="4"/>
  <c r="AB9" i="4"/>
  <c r="AD8" i="4"/>
  <c r="AC8" i="4"/>
  <c r="AB8" i="4"/>
  <c r="AD7" i="4"/>
  <c r="AC7" i="4"/>
  <c r="AB7" i="4"/>
  <c r="AE6" i="4"/>
  <c r="U47" i="4"/>
  <c r="T29" i="4"/>
  <c r="U51" i="4"/>
  <c r="T51" i="4"/>
  <c r="S51" i="4"/>
  <c r="T50" i="4"/>
  <c r="T40" i="4"/>
  <c r="S37" i="4"/>
  <c r="T35" i="4"/>
  <c r="T31" i="4"/>
  <c r="U27" i="4"/>
  <c r="T25" i="4"/>
  <c r="U24" i="4"/>
  <c r="T24" i="4"/>
  <c r="S24" i="4"/>
  <c r="S22" i="4"/>
  <c r="U19" i="4"/>
  <c r="T17" i="4"/>
  <c r="U16" i="4"/>
  <c r="T16" i="4"/>
  <c r="S16" i="4"/>
  <c r="U14" i="4"/>
  <c r="T14" i="4"/>
  <c r="S11" i="4"/>
  <c r="U8" i="4"/>
  <c r="T6" i="4"/>
  <c r="K29" i="4"/>
  <c r="K51" i="4"/>
  <c r="K49" i="4"/>
  <c r="K45" i="4"/>
  <c r="K42" i="4"/>
  <c r="K40" i="4"/>
  <c r="K37" i="4"/>
  <c r="K35" i="4"/>
  <c r="K31" i="4"/>
  <c r="K28" i="4"/>
  <c r="K25" i="4"/>
  <c r="K24" i="4"/>
  <c r="K17" i="4"/>
  <c r="K16" i="4"/>
  <c r="K9" i="4"/>
  <c r="J29" i="4"/>
  <c r="J51" i="4"/>
  <c r="J49" i="4"/>
  <c r="J45" i="4"/>
  <c r="J42" i="4"/>
  <c r="J40" i="4"/>
  <c r="J37" i="4"/>
  <c r="J36" i="4"/>
  <c r="J35" i="4"/>
  <c r="J34" i="4"/>
  <c r="J25" i="4"/>
  <c r="J24" i="4"/>
  <c r="J19" i="4"/>
  <c r="J17" i="4"/>
  <c r="J16" i="4"/>
  <c r="J11" i="4"/>
  <c r="J9" i="4"/>
  <c r="T5" i="4"/>
  <c r="S5" i="4"/>
  <c r="L29" i="4"/>
  <c r="L51" i="4"/>
  <c r="L49" i="4"/>
  <c r="L45" i="4"/>
  <c r="L42" i="4"/>
  <c r="L41" i="4"/>
  <c r="L40" i="4"/>
  <c r="L37" i="4"/>
  <c r="L35" i="4"/>
  <c r="L34" i="4"/>
  <c r="L33" i="4"/>
  <c r="L31" i="4"/>
  <c r="L25" i="4"/>
  <c r="L24" i="4"/>
  <c r="L23" i="4"/>
  <c r="L22" i="4"/>
  <c r="L17" i="4"/>
  <c r="L16" i="4"/>
  <c r="L15" i="4"/>
  <c r="L12" i="4"/>
  <c r="L9" i="4"/>
  <c r="L7" i="4"/>
  <c r="K5" i="4"/>
  <c r="J5" i="4"/>
  <c r="AA55" i="5"/>
  <c r="AD55" i="5" s="1"/>
  <c r="AA54" i="5"/>
  <c r="AB54" i="5" s="1"/>
  <c r="AA53" i="5"/>
  <c r="AD53" i="5" s="1"/>
  <c r="R55" i="5"/>
  <c r="U55" i="5" s="1"/>
  <c r="R54" i="5"/>
  <c r="U54" i="5" s="1"/>
  <c r="R53" i="5"/>
  <c r="U53" i="5" s="1"/>
  <c r="D53" i="4"/>
  <c r="D47" i="4"/>
  <c r="D32" i="4"/>
  <c r="D29" i="4"/>
  <c r="D51" i="4"/>
  <c r="D50" i="4"/>
  <c r="D49" i="4"/>
  <c r="D48" i="4"/>
  <c r="D46" i="4"/>
  <c r="D45" i="4"/>
  <c r="D44" i="4"/>
  <c r="D43" i="4"/>
  <c r="D42" i="4"/>
  <c r="D41" i="4"/>
  <c r="D40" i="4"/>
  <c r="D39" i="4"/>
  <c r="D38" i="4"/>
  <c r="D37" i="4"/>
  <c r="D36" i="4"/>
  <c r="D35" i="4"/>
  <c r="D34" i="4"/>
  <c r="D33" i="4"/>
  <c r="D31" i="4"/>
  <c r="D30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I55" i="5"/>
  <c r="L55" i="5" s="1"/>
  <c r="I54" i="5"/>
  <c r="L54" i="5" s="1"/>
  <c r="I53" i="5"/>
  <c r="L53" i="5" s="1"/>
  <c r="I17" i="2"/>
  <c r="AL5" i="5"/>
  <c r="AK5" i="5"/>
  <c r="AD5" i="5"/>
  <c r="AC5" i="5"/>
  <c r="AB5" i="5"/>
  <c r="T5" i="5"/>
  <c r="S5" i="5"/>
  <c r="K5" i="5"/>
  <c r="J5" i="5"/>
  <c r="AN21" i="6"/>
  <c r="AN45" i="6"/>
  <c r="AN18" i="6"/>
  <c r="AN39" i="6"/>
  <c r="AN34" i="6"/>
  <c r="AN33" i="6"/>
  <c r="AN10" i="6"/>
  <c r="AN22" i="6"/>
  <c r="AN6" i="6"/>
  <c r="AN23" i="6"/>
  <c r="AN9" i="6"/>
  <c r="AN14" i="6"/>
  <c r="AN12" i="6"/>
  <c r="AN27" i="6"/>
  <c r="AN7" i="6"/>
  <c r="AN43" i="6"/>
  <c r="AN42" i="6"/>
  <c r="AN8" i="6"/>
  <c r="AN30" i="6"/>
  <c r="AN25" i="6"/>
  <c r="AN38" i="6"/>
  <c r="AN36" i="6"/>
  <c r="AN24" i="6"/>
  <c r="AN41" i="6"/>
  <c r="AN11" i="6"/>
  <c r="AN13" i="6"/>
  <c r="AN32" i="6"/>
  <c r="AN29" i="6"/>
  <c r="AN15" i="6"/>
  <c r="AN16" i="6"/>
  <c r="AN20" i="6"/>
  <c r="AN47" i="6"/>
  <c r="AN28" i="6"/>
  <c r="AN35" i="6"/>
  <c r="AN31" i="6"/>
  <c r="AN37" i="6"/>
  <c r="AN48" i="6"/>
  <c r="AN44" i="6"/>
  <c r="AN19" i="6"/>
  <c r="AN26" i="6"/>
  <c r="AN40" i="6"/>
  <c r="AN46" i="6"/>
  <c r="AE21" i="6"/>
  <c r="AE45" i="6"/>
  <c r="AE18" i="6"/>
  <c r="AE39" i="6"/>
  <c r="AE34" i="6"/>
  <c r="AE33" i="6"/>
  <c r="AE10" i="6"/>
  <c r="AE22" i="6"/>
  <c r="AE6" i="6"/>
  <c r="AE23" i="6"/>
  <c r="AE9" i="6"/>
  <c r="AE14" i="6"/>
  <c r="AE12" i="6"/>
  <c r="AE27" i="6"/>
  <c r="AE7" i="6"/>
  <c r="AE43" i="6"/>
  <c r="AE42" i="6"/>
  <c r="AE8" i="6"/>
  <c r="AE30" i="6"/>
  <c r="AE25" i="6"/>
  <c r="AE38" i="6"/>
  <c r="AE36" i="6"/>
  <c r="AE24" i="6"/>
  <c r="AE41" i="6"/>
  <c r="AE11" i="6"/>
  <c r="AE13" i="6"/>
  <c r="AE32" i="6"/>
  <c r="AE29" i="6"/>
  <c r="AE15" i="6"/>
  <c r="AE16" i="6"/>
  <c r="AE20" i="6"/>
  <c r="AE47" i="6"/>
  <c r="AE28" i="6"/>
  <c r="AE35" i="6"/>
  <c r="AE31" i="6"/>
  <c r="AE37" i="6"/>
  <c r="AE48" i="6"/>
  <c r="AE44" i="6"/>
  <c r="AE19" i="6"/>
  <c r="AE26" i="6"/>
  <c r="AE40" i="6"/>
  <c r="AE46" i="6"/>
  <c r="AM51" i="6"/>
  <c r="AL51" i="6"/>
  <c r="AM50" i="6"/>
  <c r="AL50" i="6"/>
  <c r="AM49" i="6"/>
  <c r="AL49" i="6"/>
  <c r="AM21" i="6"/>
  <c r="AL21" i="6"/>
  <c r="AM45" i="6"/>
  <c r="AL45" i="6"/>
  <c r="AM18" i="6"/>
  <c r="AL18" i="6"/>
  <c r="AM39" i="6"/>
  <c r="AL39" i="6"/>
  <c r="AM34" i="6"/>
  <c r="AL34" i="6"/>
  <c r="AM33" i="6"/>
  <c r="AL33" i="6"/>
  <c r="AM10" i="6"/>
  <c r="AL10" i="6"/>
  <c r="AM22" i="6"/>
  <c r="AL22" i="6"/>
  <c r="AM6" i="6"/>
  <c r="AL6" i="6"/>
  <c r="AM23" i="6"/>
  <c r="AL23" i="6"/>
  <c r="AM9" i="6"/>
  <c r="AL9" i="6"/>
  <c r="AM14" i="6"/>
  <c r="AL14" i="6"/>
  <c r="AM12" i="6"/>
  <c r="AL12" i="6"/>
  <c r="AM27" i="6"/>
  <c r="AL27" i="6"/>
  <c r="AM7" i="6"/>
  <c r="AL7" i="6"/>
  <c r="AM43" i="6"/>
  <c r="AL43" i="6"/>
  <c r="AM42" i="6"/>
  <c r="AL42" i="6"/>
  <c r="AM8" i="6"/>
  <c r="AL8" i="6"/>
  <c r="AM30" i="6"/>
  <c r="AL30" i="6"/>
  <c r="AM25" i="6"/>
  <c r="AL25" i="6"/>
  <c r="AM38" i="6"/>
  <c r="AL38" i="6"/>
  <c r="AM36" i="6"/>
  <c r="AL36" i="6"/>
  <c r="AM24" i="6"/>
  <c r="AL24" i="6"/>
  <c r="AM41" i="6"/>
  <c r="AL41" i="6"/>
  <c r="AM11" i="6"/>
  <c r="AL11" i="6"/>
  <c r="AM13" i="6"/>
  <c r="AL13" i="6"/>
  <c r="AM32" i="6"/>
  <c r="AL32" i="6"/>
  <c r="AM29" i="6"/>
  <c r="AL29" i="6"/>
  <c r="AM15" i="6"/>
  <c r="AL15" i="6"/>
  <c r="AM16" i="6"/>
  <c r="AL16" i="6"/>
  <c r="AM20" i="6"/>
  <c r="AL20" i="6"/>
  <c r="AM47" i="6"/>
  <c r="AL47" i="6"/>
  <c r="AM28" i="6"/>
  <c r="AL28" i="6"/>
  <c r="AM35" i="6"/>
  <c r="AL35" i="6"/>
  <c r="AM31" i="6"/>
  <c r="AL31" i="6"/>
  <c r="AM37" i="6"/>
  <c r="AL37" i="6"/>
  <c r="AM48" i="6"/>
  <c r="AL48" i="6"/>
  <c r="AM44" i="6"/>
  <c r="AL44" i="6"/>
  <c r="AM19" i="6"/>
  <c r="AL19" i="6"/>
  <c r="AM26" i="6"/>
  <c r="AL26" i="6"/>
  <c r="AM40" i="6"/>
  <c r="AL40" i="6"/>
  <c r="AM46" i="6"/>
  <c r="AL46" i="6"/>
  <c r="AD55" i="6"/>
  <c r="AC55" i="6"/>
  <c r="AB55" i="6"/>
  <c r="AD54" i="6"/>
  <c r="AC54" i="6"/>
  <c r="AB54" i="6"/>
  <c r="AD53" i="6"/>
  <c r="AC53" i="6"/>
  <c r="AB53" i="6"/>
  <c r="AD51" i="6"/>
  <c r="AC51" i="6"/>
  <c r="AB51" i="6"/>
  <c r="AD50" i="6"/>
  <c r="AC50" i="6"/>
  <c r="AB50" i="6"/>
  <c r="AD49" i="6"/>
  <c r="AC49" i="6"/>
  <c r="AB49" i="6"/>
  <c r="AD21" i="6"/>
  <c r="AC21" i="6"/>
  <c r="AB21" i="6"/>
  <c r="AD45" i="6"/>
  <c r="AC45" i="6"/>
  <c r="AB45" i="6"/>
  <c r="AD18" i="6"/>
  <c r="AC18" i="6"/>
  <c r="AB18" i="6"/>
  <c r="AD39" i="6"/>
  <c r="AC39" i="6"/>
  <c r="AB39" i="6"/>
  <c r="AD34" i="6"/>
  <c r="AC34" i="6"/>
  <c r="AB34" i="6"/>
  <c r="AD33" i="6"/>
  <c r="AC33" i="6"/>
  <c r="AB33" i="6"/>
  <c r="AD10" i="6"/>
  <c r="AC10" i="6"/>
  <c r="AB10" i="6"/>
  <c r="AD22" i="6"/>
  <c r="AC22" i="6"/>
  <c r="AB22" i="6"/>
  <c r="AD6" i="6"/>
  <c r="AC6" i="6"/>
  <c r="AB6" i="6"/>
  <c r="AD23" i="6"/>
  <c r="AC23" i="6"/>
  <c r="AB23" i="6"/>
  <c r="AD9" i="6"/>
  <c r="AC9" i="6"/>
  <c r="AB9" i="6"/>
  <c r="AD14" i="6"/>
  <c r="AC14" i="6"/>
  <c r="AB14" i="6"/>
  <c r="AD12" i="6"/>
  <c r="AC12" i="6"/>
  <c r="AB12" i="6"/>
  <c r="AD27" i="6"/>
  <c r="AC27" i="6"/>
  <c r="AB27" i="6"/>
  <c r="AD7" i="6"/>
  <c r="AC7" i="6"/>
  <c r="AB7" i="6"/>
  <c r="AD43" i="6"/>
  <c r="AC43" i="6"/>
  <c r="AB43" i="6"/>
  <c r="AD42" i="6"/>
  <c r="AC42" i="6"/>
  <c r="AB42" i="6"/>
  <c r="AD8" i="6"/>
  <c r="AC8" i="6"/>
  <c r="AB8" i="6"/>
  <c r="AD30" i="6"/>
  <c r="AC30" i="6"/>
  <c r="AB30" i="6"/>
  <c r="AD25" i="6"/>
  <c r="AC25" i="6"/>
  <c r="AB25" i="6"/>
  <c r="AD38" i="6"/>
  <c r="AC38" i="6"/>
  <c r="AB38" i="6"/>
  <c r="AD36" i="6"/>
  <c r="AC36" i="6"/>
  <c r="AB36" i="6"/>
  <c r="AD24" i="6"/>
  <c r="AC24" i="6"/>
  <c r="AB24" i="6"/>
  <c r="AD41" i="6"/>
  <c r="AC41" i="6"/>
  <c r="AB41" i="6"/>
  <c r="AD11" i="6"/>
  <c r="AC11" i="6"/>
  <c r="AB11" i="6"/>
  <c r="AD13" i="6"/>
  <c r="AC13" i="6"/>
  <c r="AB13" i="6"/>
  <c r="AD32" i="6"/>
  <c r="AC32" i="6"/>
  <c r="AB32" i="6"/>
  <c r="AD29" i="6"/>
  <c r="AC29" i="6"/>
  <c r="AB29" i="6"/>
  <c r="AD15" i="6"/>
  <c r="AC15" i="6"/>
  <c r="AB15" i="6"/>
  <c r="AD16" i="6"/>
  <c r="AC16" i="6"/>
  <c r="AB16" i="6"/>
  <c r="AD20" i="6"/>
  <c r="AC20" i="6"/>
  <c r="AB20" i="6"/>
  <c r="AD47" i="6"/>
  <c r="AC47" i="6"/>
  <c r="AB47" i="6"/>
  <c r="AD28" i="6"/>
  <c r="AC28" i="6"/>
  <c r="AB28" i="6"/>
  <c r="AD35" i="6"/>
  <c r="AC35" i="6"/>
  <c r="AB35" i="6"/>
  <c r="AD31" i="6"/>
  <c r="AC31" i="6"/>
  <c r="AB31" i="6"/>
  <c r="AD37" i="6"/>
  <c r="AC37" i="6"/>
  <c r="AB37" i="6"/>
  <c r="AD48" i="6"/>
  <c r="AC48" i="6"/>
  <c r="AB48" i="6"/>
  <c r="AD44" i="6"/>
  <c r="AC44" i="6"/>
  <c r="AB44" i="6"/>
  <c r="AD19" i="6"/>
  <c r="AC19" i="6"/>
  <c r="AB19" i="6"/>
  <c r="AD26" i="6"/>
  <c r="AC26" i="6"/>
  <c r="AB26" i="6"/>
  <c r="AD40" i="6"/>
  <c r="AC40" i="6"/>
  <c r="AB40" i="6"/>
  <c r="AD46" i="6"/>
  <c r="AC46" i="6"/>
  <c r="AB46" i="6"/>
  <c r="T54" i="6"/>
  <c r="L55" i="6"/>
  <c r="K55" i="6"/>
  <c r="J55" i="6"/>
  <c r="L54" i="6"/>
  <c r="J54" i="6"/>
  <c r="L53" i="6"/>
  <c r="K53" i="6"/>
  <c r="J53" i="6"/>
  <c r="AN5" i="6"/>
  <c r="AM5" i="6"/>
  <c r="AL5" i="6"/>
  <c r="AK5" i="6"/>
  <c r="AE5" i="6"/>
  <c r="AD5" i="6"/>
  <c r="AC5" i="6"/>
  <c r="AB5" i="6"/>
  <c r="V5" i="6"/>
  <c r="U5" i="6"/>
  <c r="T5" i="6"/>
  <c r="S5" i="6"/>
  <c r="M5" i="6"/>
  <c r="L5" i="6"/>
  <c r="K5" i="6"/>
  <c r="J5" i="6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2" i="3"/>
  <c r="D53" i="3"/>
  <c r="D54" i="3"/>
  <c r="D55" i="2"/>
  <c r="D54" i="2"/>
  <c r="D53" i="2"/>
  <c r="D48" i="2"/>
  <c r="D32" i="2"/>
  <c r="D51" i="2"/>
  <c r="D50" i="2"/>
  <c r="D49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AJ55" i="2"/>
  <c r="AL55" i="2" s="1"/>
  <c r="AJ54" i="2"/>
  <c r="AM54" i="2" s="1"/>
  <c r="AJ53" i="2"/>
  <c r="AJ48" i="2"/>
  <c r="AJ32" i="2"/>
  <c r="AJ51" i="2"/>
  <c r="AJ50" i="2"/>
  <c r="AJ49" i="2"/>
  <c r="AJ47" i="2"/>
  <c r="AJ46" i="2"/>
  <c r="AJ45" i="2"/>
  <c r="AJ44" i="2"/>
  <c r="AJ43" i="2"/>
  <c r="AJ42" i="2"/>
  <c r="AJ41" i="2"/>
  <c r="AJ40" i="2"/>
  <c r="AJ39" i="2"/>
  <c r="AJ38" i="2"/>
  <c r="AJ37" i="2"/>
  <c r="AJ36" i="2"/>
  <c r="AJ35" i="2"/>
  <c r="AJ34" i="2"/>
  <c r="AJ33" i="2"/>
  <c r="AJ31" i="2"/>
  <c r="AJ30" i="2"/>
  <c r="AJ29" i="2"/>
  <c r="AJ28" i="2"/>
  <c r="AJ27" i="2"/>
  <c r="AJ26" i="2"/>
  <c r="AJ25" i="2"/>
  <c r="AJ24" i="2"/>
  <c r="AJ23" i="2"/>
  <c r="AJ22" i="2"/>
  <c r="AJ21" i="2"/>
  <c r="AJ20" i="2"/>
  <c r="AJ19" i="2"/>
  <c r="AM19" i="2" s="1"/>
  <c r="AJ18" i="2"/>
  <c r="AJ17" i="2"/>
  <c r="AJ16" i="2"/>
  <c r="AJ15" i="2"/>
  <c r="AJ14" i="2"/>
  <c r="AJ13" i="2"/>
  <c r="AJ12" i="2"/>
  <c r="AJ11" i="2"/>
  <c r="AJ10" i="2"/>
  <c r="AJ9" i="2"/>
  <c r="AJ8" i="2"/>
  <c r="AJ7" i="2"/>
  <c r="AJ6" i="2"/>
  <c r="AA55" i="2"/>
  <c r="AC55" i="2" s="1"/>
  <c r="AA54" i="2"/>
  <c r="AC54" i="2" s="1"/>
  <c r="AA53" i="2"/>
  <c r="AA48" i="2"/>
  <c r="AA32" i="2"/>
  <c r="AA51" i="2"/>
  <c r="AA50" i="2"/>
  <c r="AA49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1" i="2"/>
  <c r="AA30" i="2"/>
  <c r="AA29" i="2"/>
  <c r="AA28" i="2"/>
  <c r="AA27" i="2"/>
  <c r="AA26" i="2"/>
  <c r="AA25" i="2"/>
  <c r="AA24" i="2"/>
  <c r="AA23" i="2"/>
  <c r="AA22" i="2"/>
  <c r="AA21" i="2"/>
  <c r="AA20" i="2"/>
  <c r="AA19" i="2"/>
  <c r="AD19" i="2" s="1"/>
  <c r="AA18" i="2"/>
  <c r="AA17" i="2"/>
  <c r="AA16" i="2"/>
  <c r="AA15" i="2"/>
  <c r="AA14" i="2"/>
  <c r="AA13" i="2"/>
  <c r="AA12" i="2"/>
  <c r="AA11" i="2"/>
  <c r="AA10" i="2"/>
  <c r="AA9" i="2"/>
  <c r="AA8" i="2"/>
  <c r="AA7" i="2"/>
  <c r="AA6" i="2"/>
  <c r="R55" i="2"/>
  <c r="T55" i="2" s="1"/>
  <c r="R54" i="2"/>
  <c r="U54" i="2" s="1"/>
  <c r="R53" i="2"/>
  <c r="R48" i="2"/>
  <c r="R32" i="2"/>
  <c r="R51" i="2"/>
  <c r="R50" i="2"/>
  <c r="R49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S19" i="2" s="1"/>
  <c r="R18" i="2"/>
  <c r="R17" i="2"/>
  <c r="R16" i="2"/>
  <c r="R15" i="2"/>
  <c r="R14" i="2"/>
  <c r="R13" i="2"/>
  <c r="R12" i="2"/>
  <c r="R11" i="2"/>
  <c r="R10" i="2"/>
  <c r="R9" i="2"/>
  <c r="R8" i="2"/>
  <c r="R7" i="2"/>
  <c r="R6" i="2"/>
  <c r="I55" i="2"/>
  <c r="J55" i="2" s="1"/>
  <c r="I54" i="2"/>
  <c r="J54" i="2" s="1"/>
  <c r="I53" i="2"/>
  <c r="E30" i="1" s="1"/>
  <c r="I48" i="2"/>
  <c r="I32" i="2"/>
  <c r="I51" i="2"/>
  <c r="I50" i="2"/>
  <c r="I49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L19" i="2" s="1"/>
  <c r="I18" i="2"/>
  <c r="I16" i="2"/>
  <c r="I15" i="2"/>
  <c r="I14" i="2"/>
  <c r="I13" i="2"/>
  <c r="I12" i="2"/>
  <c r="I11" i="2"/>
  <c r="I10" i="2"/>
  <c r="I9" i="2"/>
  <c r="I8" i="2"/>
  <c r="I7" i="2"/>
  <c r="I6" i="2"/>
  <c r="I6" i="3"/>
  <c r="I54" i="3"/>
  <c r="L54" i="3" s="1"/>
  <c r="I53" i="3"/>
  <c r="L53" i="3" s="1"/>
  <c r="I52" i="3"/>
  <c r="J52" i="3" s="1"/>
  <c r="I50" i="3"/>
  <c r="L50" i="3" s="1"/>
  <c r="I49" i="3"/>
  <c r="L49" i="3" s="1"/>
  <c r="I48" i="3"/>
  <c r="I47" i="3"/>
  <c r="J47" i="3" s="1"/>
  <c r="I46" i="3"/>
  <c r="K46" i="3" s="1"/>
  <c r="I45" i="3"/>
  <c r="L45" i="3" s="1"/>
  <c r="I44" i="3"/>
  <c r="K44" i="3" s="1"/>
  <c r="I43" i="3"/>
  <c r="I42" i="3"/>
  <c r="L42" i="3" s="1"/>
  <c r="I41" i="3"/>
  <c r="L41" i="3" s="1"/>
  <c r="I40" i="3"/>
  <c r="I39" i="3"/>
  <c r="J39" i="3" s="1"/>
  <c r="I38" i="3"/>
  <c r="K38" i="3" s="1"/>
  <c r="I37" i="3"/>
  <c r="L37" i="3" s="1"/>
  <c r="I36" i="3"/>
  <c r="J36" i="3" s="1"/>
  <c r="I35" i="3"/>
  <c r="K35" i="3" s="1"/>
  <c r="I34" i="3"/>
  <c r="L34" i="3" s="1"/>
  <c r="I33" i="3"/>
  <c r="L33" i="3" s="1"/>
  <c r="I32" i="3"/>
  <c r="I31" i="3"/>
  <c r="K31" i="3" s="1"/>
  <c r="I30" i="3"/>
  <c r="L30" i="3" s="1"/>
  <c r="I29" i="3"/>
  <c r="L29" i="3" s="1"/>
  <c r="I28" i="3"/>
  <c r="K28" i="3" s="1"/>
  <c r="I27" i="3"/>
  <c r="K27" i="3" s="1"/>
  <c r="I26" i="3"/>
  <c r="K26" i="3" s="1"/>
  <c r="I25" i="3"/>
  <c r="L25" i="3" s="1"/>
  <c r="I24" i="3"/>
  <c r="I23" i="3"/>
  <c r="J23" i="3" s="1"/>
  <c r="I22" i="3"/>
  <c r="I21" i="3"/>
  <c r="L21" i="3" s="1"/>
  <c r="I20" i="3"/>
  <c r="L20" i="3" s="1"/>
  <c r="I19" i="3"/>
  <c r="K19" i="3" s="1"/>
  <c r="I18" i="3"/>
  <c r="J18" i="3" s="1"/>
  <c r="I17" i="3"/>
  <c r="L17" i="3" s="1"/>
  <c r="I16" i="3"/>
  <c r="I15" i="3"/>
  <c r="L15" i="3" s="1"/>
  <c r="I14" i="3"/>
  <c r="I13" i="3"/>
  <c r="L13" i="3" s="1"/>
  <c r="I12" i="3"/>
  <c r="I11" i="3"/>
  <c r="K11" i="3" s="1"/>
  <c r="I10" i="3"/>
  <c r="L10" i="3" s="1"/>
  <c r="I9" i="3"/>
  <c r="K9" i="3" s="1"/>
  <c r="I8" i="3"/>
  <c r="I7" i="3"/>
  <c r="L7" i="3" s="1"/>
  <c r="R54" i="3"/>
  <c r="K29" i="1" s="1"/>
  <c r="R53" i="3"/>
  <c r="H29" i="1" s="1"/>
  <c r="R52" i="3"/>
  <c r="E29" i="1" s="1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R17" i="3"/>
  <c r="R16" i="3"/>
  <c r="R15" i="3"/>
  <c r="R14" i="3"/>
  <c r="R13" i="3"/>
  <c r="R12" i="3"/>
  <c r="R11" i="3"/>
  <c r="R10" i="3"/>
  <c r="R9" i="3"/>
  <c r="R8" i="3"/>
  <c r="R7" i="3"/>
  <c r="R6" i="3"/>
  <c r="L48" i="3"/>
  <c r="J24" i="3"/>
  <c r="L16" i="3"/>
  <c r="K43" i="3"/>
  <c r="V5" i="3"/>
  <c r="U5" i="3"/>
  <c r="T5" i="3"/>
  <c r="S5" i="3"/>
  <c r="L52" i="3"/>
  <c r="K52" i="3"/>
  <c r="J50" i="3"/>
  <c r="K42" i="3"/>
  <c r="J34" i="3"/>
  <c r="L26" i="3"/>
  <c r="L18" i="3"/>
  <c r="K18" i="3"/>
  <c r="L12" i="3"/>
  <c r="J10" i="3"/>
  <c r="L9" i="3"/>
  <c r="L5" i="3"/>
  <c r="K5" i="3"/>
  <c r="J5" i="3"/>
  <c r="M5" i="3"/>
  <c r="AN5" i="2"/>
  <c r="AE5" i="2"/>
  <c r="V5" i="2"/>
  <c r="M5" i="2"/>
  <c r="AM5" i="2"/>
  <c r="AL5" i="2"/>
  <c r="AK5" i="2"/>
  <c r="AD5" i="2"/>
  <c r="AC5" i="2"/>
  <c r="AB5" i="2"/>
  <c r="U5" i="2"/>
  <c r="T5" i="2"/>
  <c r="S5" i="2"/>
  <c r="L5" i="2"/>
  <c r="K5" i="2"/>
  <c r="J5" i="2"/>
  <c r="J38" i="4" l="1"/>
  <c r="L28" i="4"/>
  <c r="T28" i="4"/>
  <c r="U34" i="4"/>
  <c r="K8" i="4"/>
  <c r="L20" i="4"/>
  <c r="K46" i="4"/>
  <c r="S34" i="4"/>
  <c r="J43" i="4"/>
  <c r="L8" i="4"/>
  <c r="K47" i="4"/>
  <c r="U20" i="4"/>
  <c r="S8" i="4"/>
  <c r="J47" i="4"/>
  <c r="K43" i="4"/>
  <c r="T46" i="4"/>
  <c r="L14" i="4"/>
  <c r="S40" i="4"/>
  <c r="S42" i="4"/>
  <c r="T42" i="4"/>
  <c r="T43" i="4"/>
  <c r="AC54" i="5"/>
  <c r="AD54" i="5"/>
  <c r="O55" i="23"/>
  <c r="Z56" i="23"/>
  <c r="D48" i="23"/>
  <c r="H16" i="23"/>
  <c r="H36" i="23"/>
  <c r="G49" i="23"/>
  <c r="L36" i="23"/>
  <c r="R38" i="23"/>
  <c r="W17" i="23"/>
  <c r="Y55" i="23"/>
  <c r="E16" i="23"/>
  <c r="D21" i="23"/>
  <c r="D46" i="23"/>
  <c r="G17" i="23"/>
  <c r="G37" i="23"/>
  <c r="K37" i="23" s="1"/>
  <c r="H51" i="23"/>
  <c r="J51" i="23" s="1"/>
  <c r="M7" i="23"/>
  <c r="L40" i="23"/>
  <c r="R46" i="23"/>
  <c r="W37" i="23"/>
  <c r="H20" i="23"/>
  <c r="H40" i="23"/>
  <c r="H52" i="23"/>
  <c r="M11" i="23"/>
  <c r="M43" i="23"/>
  <c r="W41" i="23"/>
  <c r="D38" i="23"/>
  <c r="D40" i="23"/>
  <c r="E51" i="23"/>
  <c r="H22" i="23"/>
  <c r="G41" i="23"/>
  <c r="K41" i="23" s="1"/>
  <c r="L20" i="23"/>
  <c r="L44" i="23"/>
  <c r="W45" i="23"/>
  <c r="H26" i="23"/>
  <c r="H44" i="23"/>
  <c r="E45" i="23"/>
  <c r="H28" i="23"/>
  <c r="G45" i="23"/>
  <c r="K45" i="23" s="1"/>
  <c r="L28" i="23"/>
  <c r="L48" i="23"/>
  <c r="R22" i="23"/>
  <c r="D37" i="23"/>
  <c r="H7" i="23"/>
  <c r="H30" i="23"/>
  <c r="H46" i="23"/>
  <c r="M51" i="23"/>
  <c r="R26" i="23"/>
  <c r="L53" i="8"/>
  <c r="T53" i="8"/>
  <c r="AB55" i="8"/>
  <c r="S55" i="8"/>
  <c r="K54" i="8"/>
  <c r="T55" i="8"/>
  <c r="T54" i="7"/>
  <c r="U53" i="6"/>
  <c r="U54" i="23"/>
  <c r="U56" i="23"/>
  <c r="S55" i="5"/>
  <c r="T55" i="5"/>
  <c r="S18" i="4"/>
  <c r="T27" i="4"/>
  <c r="U36" i="4"/>
  <c r="J26" i="4"/>
  <c r="K26" i="4"/>
  <c r="U11" i="4"/>
  <c r="T11" i="4"/>
  <c r="T19" i="4"/>
  <c r="S19" i="4"/>
  <c r="U37" i="4"/>
  <c r="T37" i="4"/>
  <c r="U45" i="4"/>
  <c r="T45" i="4"/>
  <c r="S45" i="4"/>
  <c r="T47" i="4"/>
  <c r="S47" i="4"/>
  <c r="K11" i="4"/>
  <c r="L11" i="4"/>
  <c r="K19" i="4"/>
  <c r="L19" i="4"/>
  <c r="M42" i="23"/>
  <c r="L42" i="23"/>
  <c r="H42" i="23"/>
  <c r="G42" i="23"/>
  <c r="K42" i="23" s="1"/>
  <c r="W42" i="23"/>
  <c r="V42" i="23"/>
  <c r="Q42" i="23"/>
  <c r="R42" i="23"/>
  <c r="K27" i="4"/>
  <c r="J27" i="4"/>
  <c r="R33" i="23"/>
  <c r="Q33" i="23"/>
  <c r="T33" i="23" s="1"/>
  <c r="M33" i="23"/>
  <c r="L33" i="23"/>
  <c r="O33" i="23" s="1"/>
  <c r="H33" i="23"/>
  <c r="E33" i="23"/>
  <c r="V33" i="23"/>
  <c r="G33" i="23"/>
  <c r="W33" i="23"/>
  <c r="W24" i="23"/>
  <c r="V24" i="23"/>
  <c r="R24" i="23"/>
  <c r="Q24" i="23"/>
  <c r="M24" i="23"/>
  <c r="G24" i="23"/>
  <c r="L24" i="23"/>
  <c r="H24" i="23"/>
  <c r="E24" i="23"/>
  <c r="H15" i="23"/>
  <c r="G15" i="23"/>
  <c r="W15" i="23"/>
  <c r="V15" i="23"/>
  <c r="R15" i="23"/>
  <c r="Q15" i="23"/>
  <c r="L15" i="23"/>
  <c r="M15" i="23"/>
  <c r="R13" i="23"/>
  <c r="Q13" i="23"/>
  <c r="T13" i="23" s="1"/>
  <c r="M13" i="23"/>
  <c r="L13" i="23"/>
  <c r="H13" i="23"/>
  <c r="V13" i="23"/>
  <c r="W13" i="23"/>
  <c r="G13" i="23"/>
  <c r="E13" i="23"/>
  <c r="R25" i="23"/>
  <c r="T25" i="23" s="1"/>
  <c r="Q25" i="23"/>
  <c r="M25" i="23"/>
  <c r="L25" i="23"/>
  <c r="E25" i="23"/>
  <c r="H25" i="23"/>
  <c r="V25" i="23"/>
  <c r="G25" i="23"/>
  <c r="D25" i="23"/>
  <c r="M18" i="23"/>
  <c r="L18" i="23"/>
  <c r="G18" i="23"/>
  <c r="W18" i="23"/>
  <c r="V18" i="23"/>
  <c r="Q18" i="23"/>
  <c r="R18" i="23"/>
  <c r="H18" i="23"/>
  <c r="H23" i="23"/>
  <c r="G23" i="23"/>
  <c r="W23" i="23"/>
  <c r="V23" i="23"/>
  <c r="R23" i="23"/>
  <c r="Q23" i="23"/>
  <c r="L23" i="23"/>
  <c r="M23" i="23"/>
  <c r="E23" i="23"/>
  <c r="M50" i="23"/>
  <c r="L50" i="23"/>
  <c r="H50" i="23"/>
  <c r="G50" i="23"/>
  <c r="J50" i="23" s="1"/>
  <c r="W50" i="23"/>
  <c r="V50" i="23"/>
  <c r="Q50" i="23"/>
  <c r="R50" i="23"/>
  <c r="E8" i="23"/>
  <c r="R29" i="23"/>
  <c r="Q29" i="23"/>
  <c r="M29" i="23"/>
  <c r="L29" i="23"/>
  <c r="H29" i="23"/>
  <c r="V29" i="23"/>
  <c r="H31" i="23"/>
  <c r="G31" i="23"/>
  <c r="W31" i="23"/>
  <c r="V31" i="23"/>
  <c r="R31" i="23"/>
  <c r="Q31" i="23"/>
  <c r="U31" i="23" s="1"/>
  <c r="L31" i="23"/>
  <c r="G29" i="23"/>
  <c r="J29" i="23" s="1"/>
  <c r="L12" i="23"/>
  <c r="W29" i="23"/>
  <c r="R9" i="23"/>
  <c r="Q9" i="23"/>
  <c r="M9" i="23"/>
  <c r="L9" i="23"/>
  <c r="H9" i="23"/>
  <c r="V9" i="23"/>
  <c r="H27" i="23"/>
  <c r="G27" i="23"/>
  <c r="W27" i="23"/>
  <c r="V27" i="23"/>
  <c r="R27" i="23"/>
  <c r="Q27" i="23"/>
  <c r="L27" i="23"/>
  <c r="H10" i="23"/>
  <c r="M34" i="23"/>
  <c r="L34" i="23"/>
  <c r="H34" i="23"/>
  <c r="G34" i="23"/>
  <c r="W34" i="23"/>
  <c r="V34" i="23"/>
  <c r="Q34" i="23"/>
  <c r="H47" i="23"/>
  <c r="G47" i="23"/>
  <c r="W47" i="23"/>
  <c r="V47" i="23"/>
  <c r="R47" i="23"/>
  <c r="Q47" i="23"/>
  <c r="L47" i="23"/>
  <c r="R14" i="23"/>
  <c r="W9" i="23"/>
  <c r="W12" i="23"/>
  <c r="V12" i="23"/>
  <c r="R12" i="23"/>
  <c r="Q12" i="23"/>
  <c r="M12" i="23"/>
  <c r="G12" i="23"/>
  <c r="K12" i="23" s="1"/>
  <c r="W16" i="23"/>
  <c r="V16" i="23"/>
  <c r="Y16" i="23" s="1"/>
  <c r="R16" i="23"/>
  <c r="Q16" i="23"/>
  <c r="U16" i="23" s="1"/>
  <c r="M16" i="23"/>
  <c r="G16" i="23"/>
  <c r="R21" i="23"/>
  <c r="Q21" i="23"/>
  <c r="M21" i="23"/>
  <c r="L21" i="23"/>
  <c r="O21" i="23" s="1"/>
  <c r="E21" i="23"/>
  <c r="H21" i="23"/>
  <c r="J21" i="23" s="1"/>
  <c r="V21" i="23"/>
  <c r="H39" i="23"/>
  <c r="G39" i="23"/>
  <c r="K39" i="23" s="1"/>
  <c r="W39" i="23"/>
  <c r="V39" i="23"/>
  <c r="R39" i="23"/>
  <c r="Q39" i="23"/>
  <c r="L39" i="23"/>
  <c r="E47" i="23"/>
  <c r="M39" i="23"/>
  <c r="W8" i="23"/>
  <c r="V8" i="23"/>
  <c r="R8" i="23"/>
  <c r="Q8" i="23"/>
  <c r="U8" i="23" s="1"/>
  <c r="M8" i="23"/>
  <c r="G8" i="23"/>
  <c r="M10" i="23"/>
  <c r="L10" i="23"/>
  <c r="G10" i="23"/>
  <c r="K10" i="23" s="1"/>
  <c r="W10" i="23"/>
  <c r="V10" i="23"/>
  <c r="Q10" i="23"/>
  <c r="U10" i="23" s="1"/>
  <c r="M14" i="23"/>
  <c r="L14" i="23"/>
  <c r="G14" i="23"/>
  <c r="W14" i="23"/>
  <c r="V14" i="23"/>
  <c r="Q14" i="23"/>
  <c r="H19" i="23"/>
  <c r="G19" i="23"/>
  <c r="J19" i="23" s="1"/>
  <c r="W19" i="23"/>
  <c r="V19" i="23"/>
  <c r="R19" i="23"/>
  <c r="Q19" i="23"/>
  <c r="L19" i="23"/>
  <c r="H35" i="23"/>
  <c r="G35" i="23"/>
  <c r="W35" i="23"/>
  <c r="Y35" i="23" s="1"/>
  <c r="V35" i="23"/>
  <c r="R35" i="23"/>
  <c r="Q35" i="23"/>
  <c r="L35" i="23"/>
  <c r="L8" i="23"/>
  <c r="W21" i="23"/>
  <c r="Y21" i="23" s="1"/>
  <c r="G20" i="23"/>
  <c r="G28" i="23"/>
  <c r="G32" i="23"/>
  <c r="G36" i="23"/>
  <c r="G40" i="23"/>
  <c r="G44" i="23"/>
  <c r="G48" i="23"/>
  <c r="G52" i="23"/>
  <c r="L7" i="23"/>
  <c r="L11" i="23"/>
  <c r="L43" i="23"/>
  <c r="L51" i="23"/>
  <c r="Q22" i="23"/>
  <c r="Q26" i="23"/>
  <c r="Q30" i="23"/>
  <c r="Q38" i="23"/>
  <c r="Q46" i="23"/>
  <c r="V17" i="23"/>
  <c r="V37" i="23"/>
  <c r="Y37" i="23" s="1"/>
  <c r="V41" i="23"/>
  <c r="V45" i="23"/>
  <c r="V49" i="23"/>
  <c r="L52" i="23"/>
  <c r="Q7" i="23"/>
  <c r="Q11" i="23"/>
  <c r="Q43" i="23"/>
  <c r="Q51" i="23"/>
  <c r="V22" i="23"/>
  <c r="V26" i="23"/>
  <c r="V30" i="23"/>
  <c r="V38" i="23"/>
  <c r="V46" i="23"/>
  <c r="E41" i="23"/>
  <c r="E49" i="23"/>
  <c r="H17" i="23"/>
  <c r="H37" i="23"/>
  <c r="H41" i="23"/>
  <c r="H45" i="23"/>
  <c r="H49" i="23"/>
  <c r="J49" i="23" s="1"/>
  <c r="M20" i="23"/>
  <c r="M28" i="23"/>
  <c r="M32" i="23"/>
  <c r="M36" i="23"/>
  <c r="M40" i="23"/>
  <c r="M44" i="23"/>
  <c r="M48" i="23"/>
  <c r="M52" i="23"/>
  <c r="R7" i="23"/>
  <c r="R11" i="23"/>
  <c r="R43" i="23"/>
  <c r="R51" i="23"/>
  <c r="W22" i="23"/>
  <c r="W26" i="23"/>
  <c r="W30" i="23"/>
  <c r="W38" i="23"/>
  <c r="W46" i="23"/>
  <c r="G22" i="23"/>
  <c r="G26" i="23"/>
  <c r="K26" i="23" s="1"/>
  <c r="G30" i="23"/>
  <c r="G38" i="23"/>
  <c r="G46" i="23"/>
  <c r="L17" i="23"/>
  <c r="L37" i="23"/>
  <c r="L41" i="23"/>
  <c r="L45" i="23"/>
  <c r="O45" i="23" s="1"/>
  <c r="L49" i="23"/>
  <c r="O49" i="23" s="1"/>
  <c r="Q20" i="23"/>
  <c r="Q28" i="23"/>
  <c r="U28" i="23" s="1"/>
  <c r="Q32" i="23"/>
  <c r="Q36" i="23"/>
  <c r="Q40" i="23"/>
  <c r="Q44" i="23"/>
  <c r="U44" i="23" s="1"/>
  <c r="Q48" i="23"/>
  <c r="Q52" i="23"/>
  <c r="U52" i="23" s="1"/>
  <c r="V7" i="23"/>
  <c r="V11" i="23"/>
  <c r="V43" i="23"/>
  <c r="V51" i="23"/>
  <c r="H38" i="23"/>
  <c r="M17" i="23"/>
  <c r="M37" i="23"/>
  <c r="M41" i="23"/>
  <c r="M45" i="23"/>
  <c r="M49" i="23"/>
  <c r="R20" i="23"/>
  <c r="R28" i="23"/>
  <c r="R32" i="23"/>
  <c r="T32" i="23" s="1"/>
  <c r="R36" i="23"/>
  <c r="R40" i="23"/>
  <c r="R44" i="23"/>
  <c r="R48" i="23"/>
  <c r="R52" i="23"/>
  <c r="W7" i="23"/>
  <c r="W11" i="23"/>
  <c r="W43" i="23"/>
  <c r="Y43" i="23" s="1"/>
  <c r="W51" i="23"/>
  <c r="Y51" i="23" s="1"/>
  <c r="E11" i="23"/>
  <c r="D17" i="23"/>
  <c r="D30" i="23"/>
  <c r="E32" i="23"/>
  <c r="E40" i="23"/>
  <c r="E48" i="23"/>
  <c r="D52" i="23"/>
  <c r="G11" i="23"/>
  <c r="G43" i="23"/>
  <c r="L22" i="23"/>
  <c r="L26" i="23"/>
  <c r="L30" i="23"/>
  <c r="L38" i="23"/>
  <c r="L46" i="23"/>
  <c r="Q17" i="23"/>
  <c r="U17" i="23" s="1"/>
  <c r="Q37" i="23"/>
  <c r="T37" i="23" s="1"/>
  <c r="Q41" i="23"/>
  <c r="U41" i="23" s="1"/>
  <c r="Q45" i="23"/>
  <c r="U45" i="23" s="1"/>
  <c r="Q49" i="23"/>
  <c r="T49" i="23" s="1"/>
  <c r="V20" i="23"/>
  <c r="Y20" i="23" s="1"/>
  <c r="V28" i="23"/>
  <c r="V32" i="23"/>
  <c r="V36" i="23"/>
  <c r="Y36" i="23" s="1"/>
  <c r="V40" i="23"/>
  <c r="V44" i="23"/>
  <c r="V48" i="23"/>
  <c r="V52" i="23"/>
  <c r="W28" i="23"/>
  <c r="W44" i="23"/>
  <c r="O56" i="23"/>
  <c r="Y13" i="23"/>
  <c r="J54" i="23"/>
  <c r="J30" i="23"/>
  <c r="J55" i="23"/>
  <c r="O29" i="23"/>
  <c r="O54" i="23"/>
  <c r="J56" i="23"/>
  <c r="K9" i="23"/>
  <c r="K25" i="23"/>
  <c r="U29" i="23"/>
  <c r="U51" i="23"/>
  <c r="T56" i="23"/>
  <c r="U13" i="4"/>
  <c r="T39" i="4"/>
  <c r="J48" i="4"/>
  <c r="K30" i="4"/>
  <c r="J54" i="5"/>
  <c r="J39" i="4"/>
  <c r="T9" i="4"/>
  <c r="T21" i="4"/>
  <c r="S48" i="4"/>
  <c r="U21" i="4"/>
  <c r="T48" i="4"/>
  <c r="K39" i="4"/>
  <c r="AB55" i="7"/>
  <c r="K46" i="23"/>
  <c r="P55" i="23"/>
  <c r="E12" i="1"/>
  <c r="U28" i="4"/>
  <c r="K30" i="23"/>
  <c r="P56" i="23"/>
  <c r="H12" i="1"/>
  <c r="J18" i="4"/>
  <c r="K10" i="4"/>
  <c r="K54" i="5"/>
  <c r="S12" i="4"/>
  <c r="J20" i="4"/>
  <c r="J30" i="4"/>
  <c r="K12" i="4"/>
  <c r="K21" i="4"/>
  <c r="T12" i="4"/>
  <c r="T26" i="4"/>
  <c r="S30" i="4"/>
  <c r="S38" i="4"/>
  <c r="T53" i="4"/>
  <c r="K53" i="7"/>
  <c r="K21" i="23"/>
  <c r="Z54" i="23"/>
  <c r="Z55" i="23"/>
  <c r="K12" i="1"/>
  <c r="U18" i="4"/>
  <c r="J10" i="4"/>
  <c r="S26" i="4"/>
  <c r="S53" i="4"/>
  <c r="L32" i="4"/>
  <c r="J21" i="4"/>
  <c r="K13" i="4"/>
  <c r="K22" i="4"/>
  <c r="K32" i="4"/>
  <c r="S10" i="4"/>
  <c r="T22" i="4"/>
  <c r="T30" i="4"/>
  <c r="T38" i="4"/>
  <c r="S49" i="4"/>
  <c r="S32" i="4"/>
  <c r="T55" i="4"/>
  <c r="T44" i="4"/>
  <c r="S53" i="5"/>
  <c r="L10" i="4"/>
  <c r="L18" i="4"/>
  <c r="L26" i="4"/>
  <c r="L36" i="4"/>
  <c r="L44" i="4"/>
  <c r="J13" i="4"/>
  <c r="J32" i="4"/>
  <c r="K14" i="4"/>
  <c r="K44" i="4"/>
  <c r="T10" i="4"/>
  <c r="S13" i="4"/>
  <c r="S20" i="4"/>
  <c r="S36" i="4"/>
  <c r="T49" i="4"/>
  <c r="T32" i="4"/>
  <c r="U55" i="4"/>
  <c r="K55" i="23"/>
  <c r="H7" i="1"/>
  <c r="U44" i="4"/>
  <c r="S54" i="6"/>
  <c r="K53" i="4"/>
  <c r="S31" i="4"/>
  <c r="S39" i="4"/>
  <c r="S46" i="4"/>
  <c r="K54" i="23"/>
  <c r="K56" i="23"/>
  <c r="L39" i="4"/>
  <c r="L48" i="4"/>
  <c r="J46" i="4"/>
  <c r="K38" i="4"/>
  <c r="P54" i="23"/>
  <c r="L31" i="3"/>
  <c r="U12" i="23"/>
  <c r="U25" i="23"/>
  <c r="U32" i="23"/>
  <c r="U9" i="23"/>
  <c r="H30" i="1"/>
  <c r="K30" i="1"/>
  <c r="K55" i="9"/>
  <c r="L55" i="9"/>
  <c r="J53" i="9"/>
  <c r="K53" i="9"/>
  <c r="J55" i="9"/>
  <c r="T12" i="23"/>
  <c r="T54" i="23"/>
  <c r="T19" i="23"/>
  <c r="U19" i="23"/>
  <c r="O10" i="23"/>
  <c r="E10" i="23"/>
  <c r="D11" i="23"/>
  <c r="J17" i="23"/>
  <c r="E18" i="23"/>
  <c r="D27" i="23"/>
  <c r="Y27" i="23"/>
  <c r="J33" i="23"/>
  <c r="E34" i="23"/>
  <c r="D43" i="23"/>
  <c r="T51" i="23"/>
  <c r="D14" i="23"/>
  <c r="D18" i="23"/>
  <c r="D20" i="23"/>
  <c r="E22" i="23"/>
  <c r="E27" i="23"/>
  <c r="D31" i="23"/>
  <c r="D34" i="23"/>
  <c r="D36" i="23"/>
  <c r="E38" i="23"/>
  <c r="E43" i="23"/>
  <c r="D47" i="23"/>
  <c r="U55" i="23"/>
  <c r="T55" i="23"/>
  <c r="D7" i="23"/>
  <c r="J9" i="23"/>
  <c r="T9" i="23"/>
  <c r="O12" i="23"/>
  <c r="E14" i="23"/>
  <c r="D15" i="23"/>
  <c r="K17" i="23"/>
  <c r="E20" i="23"/>
  <c r="K33" i="23"/>
  <c r="E36" i="23"/>
  <c r="J42" i="23"/>
  <c r="K49" i="23"/>
  <c r="E7" i="23"/>
  <c r="D8" i="23"/>
  <c r="E15" i="23"/>
  <c r="D16" i="23"/>
  <c r="D19" i="23"/>
  <c r="Y19" i="23"/>
  <c r="D22" i="23"/>
  <c r="D24" i="23"/>
  <c r="O26" i="23"/>
  <c r="E26" i="23"/>
  <c r="E31" i="23"/>
  <c r="Y31" i="23"/>
  <c r="D35" i="23"/>
  <c r="U39" i="23"/>
  <c r="E42" i="23"/>
  <c r="Y45" i="23"/>
  <c r="J46" i="23"/>
  <c r="Y50" i="23"/>
  <c r="E9" i="23"/>
  <c r="D10" i="23"/>
  <c r="E17" i="23"/>
  <c r="E19" i="23"/>
  <c r="D23" i="23"/>
  <c r="J23" i="23"/>
  <c r="Y23" i="23"/>
  <c r="D26" i="23"/>
  <c r="D28" i="23"/>
  <c r="E30" i="23"/>
  <c r="Y32" i="23"/>
  <c r="E35" i="23"/>
  <c r="D39" i="23"/>
  <c r="J39" i="23"/>
  <c r="D42" i="23"/>
  <c r="D44" i="23"/>
  <c r="E46" i="23"/>
  <c r="U49" i="23"/>
  <c r="D50" i="23"/>
  <c r="K51" i="23"/>
  <c r="T29" i="23"/>
  <c r="E50" i="23"/>
  <c r="D51" i="23"/>
  <c r="Y54" i="23"/>
  <c r="Y56" i="23"/>
  <c r="S54" i="8"/>
  <c r="T54" i="8"/>
  <c r="S53" i="8"/>
  <c r="J55" i="8"/>
  <c r="K55" i="8"/>
  <c r="J53" i="8"/>
  <c r="AC55" i="7"/>
  <c r="AB54" i="7"/>
  <c r="AB53" i="7"/>
  <c r="AC53" i="7"/>
  <c r="S53" i="7"/>
  <c r="T53" i="7"/>
  <c r="J54" i="7"/>
  <c r="K54" i="7"/>
  <c r="S55" i="6"/>
  <c r="T55" i="6"/>
  <c r="S53" i="6"/>
  <c r="J55" i="4"/>
  <c r="K55" i="4"/>
  <c r="K54" i="4"/>
  <c r="L54" i="4"/>
  <c r="L53" i="4"/>
  <c r="J7" i="4"/>
  <c r="J15" i="4"/>
  <c r="J23" i="4"/>
  <c r="J33" i="4"/>
  <c r="J41" i="4"/>
  <c r="J50" i="4"/>
  <c r="K50" i="4"/>
  <c r="S54" i="4"/>
  <c r="T54" i="4"/>
  <c r="S7" i="4"/>
  <c r="U9" i="4"/>
  <c r="S15" i="4"/>
  <c r="U17" i="4"/>
  <c r="S23" i="4"/>
  <c r="U25" i="4"/>
  <c r="S33" i="4"/>
  <c r="U35" i="4"/>
  <c r="S41" i="4"/>
  <c r="U43" i="4"/>
  <c r="S50" i="4"/>
  <c r="U29" i="4"/>
  <c r="U7" i="4"/>
  <c r="U15" i="4"/>
  <c r="U23" i="4"/>
  <c r="U33" i="4"/>
  <c r="U41" i="4"/>
  <c r="S6" i="4"/>
  <c r="V6" i="4"/>
  <c r="J6" i="4"/>
  <c r="AC55" i="5"/>
  <c r="AB53" i="5"/>
  <c r="AC53" i="5"/>
  <c r="AB55" i="5"/>
  <c r="S54" i="5"/>
  <c r="T54" i="5"/>
  <c r="T53" i="5"/>
  <c r="J55" i="5"/>
  <c r="K55" i="5"/>
  <c r="J53" i="5"/>
  <c r="K53" i="5"/>
  <c r="K10" i="3"/>
  <c r="K34" i="3"/>
  <c r="K50" i="3"/>
  <c r="K47" i="3"/>
  <c r="K23" i="3"/>
  <c r="J25" i="3"/>
  <c r="J26" i="3"/>
  <c r="L39" i="3"/>
  <c r="K15" i="3"/>
  <c r="J42" i="3"/>
  <c r="J17" i="3"/>
  <c r="J9" i="3"/>
  <c r="J31" i="3"/>
  <c r="K17" i="3"/>
  <c r="K25" i="3"/>
  <c r="J33" i="3"/>
  <c r="J41" i="3"/>
  <c r="L47" i="3"/>
  <c r="K41" i="3"/>
  <c r="J7" i="3"/>
  <c r="M32" i="3"/>
  <c r="K33" i="3"/>
  <c r="J49" i="3"/>
  <c r="K49" i="3"/>
  <c r="K7" i="3"/>
  <c r="J15" i="3"/>
  <c r="L23" i="3"/>
  <c r="K39" i="3"/>
  <c r="M39" i="3"/>
  <c r="L28" i="3"/>
  <c r="M22" i="3"/>
  <c r="AK54" i="2"/>
  <c r="M19" i="2"/>
  <c r="T19" i="2"/>
  <c r="V19" i="2"/>
  <c r="U19" i="2"/>
  <c r="AE19" i="2"/>
  <c r="AB19" i="2"/>
  <c r="AN19" i="2"/>
  <c r="AC19" i="2"/>
  <c r="J19" i="2"/>
  <c r="K19" i="2"/>
  <c r="AK19" i="2"/>
  <c r="AL19" i="2"/>
  <c r="S54" i="2"/>
  <c r="L44" i="3"/>
  <c r="M17" i="3"/>
  <c r="J20" i="3"/>
  <c r="K20" i="3"/>
  <c r="K36" i="3"/>
  <c r="L36" i="3"/>
  <c r="M10" i="3"/>
  <c r="M26" i="3"/>
  <c r="J12" i="3"/>
  <c r="J28" i="3"/>
  <c r="J44" i="3"/>
  <c r="J53" i="3"/>
  <c r="K12" i="3"/>
  <c r="M41" i="3"/>
  <c r="L55" i="2"/>
  <c r="K54" i="2"/>
  <c r="AM55" i="2"/>
  <c r="U55" i="2"/>
  <c r="K55" i="2"/>
  <c r="AK55" i="2"/>
  <c r="AL54" i="2"/>
  <c r="AD55" i="2"/>
  <c r="AB55" i="2"/>
  <c r="AD54" i="2"/>
  <c r="AB54" i="2"/>
  <c r="S55" i="2"/>
  <c r="T54" i="2"/>
  <c r="L54" i="2"/>
  <c r="J54" i="3"/>
  <c r="K54" i="3"/>
  <c r="K53" i="3"/>
  <c r="L14" i="3"/>
  <c r="J30" i="3"/>
  <c r="J38" i="3"/>
  <c r="M40" i="3"/>
  <c r="L46" i="3"/>
  <c r="J22" i="3"/>
  <c r="K30" i="3"/>
  <c r="L38" i="3"/>
  <c r="M46" i="3"/>
  <c r="J14" i="3"/>
  <c r="K22" i="3"/>
  <c r="K14" i="3"/>
  <c r="L22" i="3"/>
  <c r="J46" i="3"/>
  <c r="M38" i="3"/>
  <c r="K24" i="3"/>
  <c r="M23" i="3"/>
  <c r="M33" i="3"/>
  <c r="M44" i="3"/>
  <c r="L24" i="3"/>
  <c r="J32" i="3"/>
  <c r="M12" i="3"/>
  <c r="M24" i="3"/>
  <c r="M34" i="3"/>
  <c r="J8" i="3"/>
  <c r="L32" i="3"/>
  <c r="J40" i="3"/>
  <c r="M15" i="3"/>
  <c r="M48" i="3"/>
  <c r="M8" i="3"/>
  <c r="K8" i="3"/>
  <c r="K40" i="3"/>
  <c r="M16" i="3"/>
  <c r="M28" i="3"/>
  <c r="M9" i="3"/>
  <c r="L8" i="3"/>
  <c r="J16" i="3"/>
  <c r="L40" i="3"/>
  <c r="J48" i="3"/>
  <c r="M18" i="3"/>
  <c r="M30" i="3"/>
  <c r="K32" i="3"/>
  <c r="M14" i="3"/>
  <c r="M25" i="3"/>
  <c r="M36" i="3"/>
  <c r="M47" i="3"/>
  <c r="K16" i="3"/>
  <c r="K48" i="3"/>
  <c r="M20" i="3"/>
  <c r="M31" i="3"/>
  <c r="M7" i="3"/>
  <c r="M42" i="3"/>
  <c r="U46" i="3"/>
  <c r="T46" i="3"/>
  <c r="S46" i="3"/>
  <c r="V46" i="3"/>
  <c r="U7" i="3"/>
  <c r="T7" i="3"/>
  <c r="S7" i="3"/>
  <c r="V7" i="3"/>
  <c r="U15" i="3"/>
  <c r="T15" i="3"/>
  <c r="S15" i="3"/>
  <c r="V15" i="3"/>
  <c r="U23" i="3"/>
  <c r="T23" i="3"/>
  <c r="S23" i="3"/>
  <c r="V23" i="3"/>
  <c r="U31" i="3"/>
  <c r="T31" i="3"/>
  <c r="S31" i="3"/>
  <c r="V31" i="3"/>
  <c r="U39" i="3"/>
  <c r="T39" i="3"/>
  <c r="S39" i="3"/>
  <c r="V39" i="3"/>
  <c r="U47" i="3"/>
  <c r="T47" i="3"/>
  <c r="S47" i="3"/>
  <c r="V47" i="3"/>
  <c r="S8" i="3"/>
  <c r="V8" i="3"/>
  <c r="U8" i="3"/>
  <c r="T8" i="3"/>
  <c r="S16" i="3"/>
  <c r="V16" i="3"/>
  <c r="U16" i="3"/>
  <c r="T16" i="3"/>
  <c r="S24" i="3"/>
  <c r="V24" i="3"/>
  <c r="U24" i="3"/>
  <c r="T24" i="3"/>
  <c r="S32" i="3"/>
  <c r="V32" i="3"/>
  <c r="U32" i="3"/>
  <c r="T32" i="3"/>
  <c r="S40" i="3"/>
  <c r="V40" i="3"/>
  <c r="U40" i="3"/>
  <c r="T40" i="3"/>
  <c r="S48" i="3"/>
  <c r="V48" i="3"/>
  <c r="U48" i="3"/>
  <c r="T48" i="3"/>
  <c r="U14" i="3"/>
  <c r="T14" i="3"/>
  <c r="S14" i="3"/>
  <c r="V14" i="3"/>
  <c r="U9" i="3"/>
  <c r="V9" i="3"/>
  <c r="T9" i="3"/>
  <c r="S9" i="3"/>
  <c r="U17" i="3"/>
  <c r="V17" i="3"/>
  <c r="T17" i="3"/>
  <c r="S17" i="3"/>
  <c r="U25" i="3"/>
  <c r="V25" i="3"/>
  <c r="T25" i="3"/>
  <c r="S25" i="3"/>
  <c r="U33" i="3"/>
  <c r="V33" i="3"/>
  <c r="T33" i="3"/>
  <c r="S33" i="3"/>
  <c r="U41" i="3"/>
  <c r="V41" i="3"/>
  <c r="T41" i="3"/>
  <c r="S41" i="3"/>
  <c r="U49" i="3"/>
  <c r="T49" i="3"/>
  <c r="S49" i="3"/>
  <c r="U10" i="3"/>
  <c r="T10" i="3"/>
  <c r="S10" i="3"/>
  <c r="V10" i="3"/>
  <c r="U18" i="3"/>
  <c r="T18" i="3"/>
  <c r="S18" i="3"/>
  <c r="V18" i="3"/>
  <c r="U26" i="3"/>
  <c r="T26" i="3"/>
  <c r="S26" i="3"/>
  <c r="V26" i="3"/>
  <c r="U34" i="3"/>
  <c r="T34" i="3"/>
  <c r="S34" i="3"/>
  <c r="V34" i="3"/>
  <c r="U42" i="3"/>
  <c r="T42" i="3"/>
  <c r="S42" i="3"/>
  <c r="V42" i="3"/>
  <c r="U50" i="3"/>
  <c r="T50" i="3"/>
  <c r="S50" i="3"/>
  <c r="U30" i="3"/>
  <c r="T30" i="3"/>
  <c r="S30" i="3"/>
  <c r="V30" i="3"/>
  <c r="V11" i="3"/>
  <c r="U11" i="3"/>
  <c r="T11" i="3"/>
  <c r="S11" i="3"/>
  <c r="V19" i="3"/>
  <c r="U19" i="3"/>
  <c r="T19" i="3"/>
  <c r="S19" i="3"/>
  <c r="V27" i="3"/>
  <c r="U27" i="3"/>
  <c r="T27" i="3"/>
  <c r="S27" i="3"/>
  <c r="V35" i="3"/>
  <c r="U35" i="3"/>
  <c r="T35" i="3"/>
  <c r="S35" i="3"/>
  <c r="V43" i="3"/>
  <c r="U43" i="3"/>
  <c r="T43" i="3"/>
  <c r="S43" i="3"/>
  <c r="U52" i="3"/>
  <c r="T52" i="3"/>
  <c r="S52" i="3"/>
  <c r="U38" i="3"/>
  <c r="T38" i="3"/>
  <c r="S38" i="3"/>
  <c r="V38" i="3"/>
  <c r="V12" i="3"/>
  <c r="U12" i="3"/>
  <c r="T12" i="3"/>
  <c r="S12" i="3"/>
  <c r="V20" i="3"/>
  <c r="U20" i="3"/>
  <c r="T20" i="3"/>
  <c r="S20" i="3"/>
  <c r="V28" i="3"/>
  <c r="U28" i="3"/>
  <c r="T28" i="3"/>
  <c r="S28" i="3"/>
  <c r="V36" i="3"/>
  <c r="U36" i="3"/>
  <c r="T36" i="3"/>
  <c r="S36" i="3"/>
  <c r="V44" i="3"/>
  <c r="U44" i="3"/>
  <c r="T44" i="3"/>
  <c r="S44" i="3"/>
  <c r="U53" i="3"/>
  <c r="T53" i="3"/>
  <c r="S53" i="3"/>
  <c r="U22" i="3"/>
  <c r="T22" i="3"/>
  <c r="S22" i="3"/>
  <c r="V22" i="3"/>
  <c r="T13" i="3"/>
  <c r="S13" i="3"/>
  <c r="U13" i="3"/>
  <c r="V13" i="3"/>
  <c r="T21" i="3"/>
  <c r="S21" i="3"/>
  <c r="U21" i="3"/>
  <c r="V21" i="3"/>
  <c r="T29" i="3"/>
  <c r="S29" i="3"/>
  <c r="U29" i="3"/>
  <c r="V29" i="3"/>
  <c r="T37" i="3"/>
  <c r="S37" i="3"/>
  <c r="U37" i="3"/>
  <c r="V37" i="3"/>
  <c r="T45" i="3"/>
  <c r="S45" i="3"/>
  <c r="U45" i="3"/>
  <c r="V45" i="3"/>
  <c r="T54" i="3"/>
  <c r="S54" i="3"/>
  <c r="U54" i="3"/>
  <c r="T6" i="3"/>
  <c r="S6" i="3"/>
  <c r="V6" i="3"/>
  <c r="U6" i="3"/>
  <c r="L11" i="3"/>
  <c r="L35" i="3"/>
  <c r="L19" i="3"/>
  <c r="L43" i="3"/>
  <c r="L27" i="3"/>
  <c r="M11" i="3"/>
  <c r="M19" i="3"/>
  <c r="M27" i="3"/>
  <c r="M35" i="3"/>
  <c r="M43" i="3"/>
  <c r="J13" i="3"/>
  <c r="J21" i="3"/>
  <c r="J29" i="3"/>
  <c r="J37" i="3"/>
  <c r="J45" i="3"/>
  <c r="K13" i="3"/>
  <c r="K21" i="3"/>
  <c r="K29" i="3"/>
  <c r="K37" i="3"/>
  <c r="K45" i="3"/>
  <c r="M13" i="3"/>
  <c r="M21" i="3"/>
  <c r="M29" i="3"/>
  <c r="M37" i="3"/>
  <c r="M45" i="3"/>
  <c r="J11" i="3"/>
  <c r="J19" i="3"/>
  <c r="J27" i="3"/>
  <c r="J35" i="3"/>
  <c r="J43" i="3"/>
  <c r="L6" i="3"/>
  <c r="K6" i="3"/>
  <c r="M6" i="3"/>
  <c r="J6" i="3"/>
  <c r="AK13" i="2"/>
  <c r="AL13" i="2"/>
  <c r="AM13" i="2"/>
  <c r="AL21" i="2"/>
  <c r="AM21" i="2"/>
  <c r="AK21" i="2"/>
  <c r="AL29" i="2"/>
  <c r="AM29" i="2"/>
  <c r="AK29" i="2"/>
  <c r="AL38" i="2"/>
  <c r="AM38" i="2"/>
  <c r="AK38" i="2"/>
  <c r="AL46" i="2"/>
  <c r="AM46" i="2"/>
  <c r="AK46" i="2"/>
  <c r="AM14" i="2"/>
  <c r="AL14" i="2"/>
  <c r="AK14" i="2"/>
  <c r="AK22" i="2"/>
  <c r="AL22" i="2"/>
  <c r="AM22" i="2"/>
  <c r="AK30" i="2"/>
  <c r="AL30" i="2"/>
  <c r="AM30" i="2"/>
  <c r="AK39" i="2"/>
  <c r="AL39" i="2"/>
  <c r="AM39" i="2"/>
  <c r="AK47" i="2"/>
  <c r="AL47" i="2"/>
  <c r="AM47" i="2"/>
  <c r="AK7" i="2"/>
  <c r="AM7" i="2"/>
  <c r="AL7" i="2"/>
  <c r="AK15" i="2"/>
  <c r="AM15" i="2"/>
  <c r="AL15" i="2"/>
  <c r="AM23" i="2"/>
  <c r="AL23" i="2"/>
  <c r="AK23" i="2"/>
  <c r="AM31" i="2"/>
  <c r="AL31" i="2"/>
  <c r="AK31" i="2"/>
  <c r="AM40" i="2"/>
  <c r="AL40" i="2"/>
  <c r="AK40" i="2"/>
  <c r="AM49" i="2"/>
  <c r="AL49" i="2"/>
  <c r="AK49" i="2"/>
  <c r="AM8" i="2"/>
  <c r="AL8" i="2"/>
  <c r="AK8" i="2"/>
  <c r="AM16" i="2"/>
  <c r="AL16" i="2"/>
  <c r="AK16" i="2"/>
  <c r="AK24" i="2"/>
  <c r="AM24" i="2"/>
  <c r="AL24" i="2"/>
  <c r="AK33" i="2"/>
  <c r="AM33" i="2"/>
  <c r="AL33" i="2"/>
  <c r="AK41" i="2"/>
  <c r="AM41" i="2"/>
  <c r="AL41" i="2"/>
  <c r="AK50" i="2"/>
  <c r="AM50" i="2"/>
  <c r="AL50" i="2"/>
  <c r="AK9" i="2"/>
  <c r="AM9" i="2"/>
  <c r="AL9" i="2"/>
  <c r="AK17" i="2"/>
  <c r="AM17" i="2"/>
  <c r="AL17" i="2"/>
  <c r="AM25" i="2"/>
  <c r="AL25" i="2"/>
  <c r="AK25" i="2"/>
  <c r="AM34" i="2"/>
  <c r="AL34" i="2"/>
  <c r="AK34" i="2"/>
  <c r="AM42" i="2"/>
  <c r="AL42" i="2"/>
  <c r="AK42" i="2"/>
  <c r="AM51" i="2"/>
  <c r="AL51" i="2"/>
  <c r="AK51" i="2"/>
  <c r="AM10" i="2"/>
  <c r="AL10" i="2"/>
  <c r="AK10" i="2"/>
  <c r="AM18" i="2"/>
  <c r="AL18" i="2"/>
  <c r="AK18" i="2"/>
  <c r="AK26" i="2"/>
  <c r="AM26" i="2"/>
  <c r="AL26" i="2"/>
  <c r="AK35" i="2"/>
  <c r="AM35" i="2"/>
  <c r="AL35" i="2"/>
  <c r="AK43" i="2"/>
  <c r="AM43" i="2"/>
  <c r="AL43" i="2"/>
  <c r="AK32" i="2"/>
  <c r="AM32" i="2"/>
  <c r="AL32" i="2"/>
  <c r="AK11" i="2"/>
  <c r="AM11" i="2"/>
  <c r="AL11" i="2"/>
  <c r="AM27" i="2"/>
  <c r="AL27" i="2"/>
  <c r="AK27" i="2"/>
  <c r="AM36" i="2"/>
  <c r="AL36" i="2"/>
  <c r="AK36" i="2"/>
  <c r="AM44" i="2"/>
  <c r="AL44" i="2"/>
  <c r="AK44" i="2"/>
  <c r="AM48" i="2"/>
  <c r="AL48" i="2"/>
  <c r="AK48" i="2"/>
  <c r="AL12" i="2"/>
  <c r="AM12" i="2"/>
  <c r="AK12" i="2"/>
  <c r="AK20" i="2"/>
  <c r="AM20" i="2"/>
  <c r="AL20" i="2"/>
  <c r="AK28" i="2"/>
  <c r="AM28" i="2"/>
  <c r="AL28" i="2"/>
  <c r="AK37" i="2"/>
  <c r="AM37" i="2"/>
  <c r="AL37" i="2"/>
  <c r="AK45" i="2"/>
  <c r="AM45" i="2"/>
  <c r="AL45" i="2"/>
  <c r="AK53" i="2"/>
  <c r="AM53" i="2"/>
  <c r="AL53" i="2"/>
  <c r="AN32" i="2"/>
  <c r="AN47" i="2"/>
  <c r="AN43" i="2"/>
  <c r="AN39" i="2"/>
  <c r="AN35" i="2"/>
  <c r="AN30" i="2"/>
  <c r="AN26" i="2"/>
  <c r="AN22" i="2"/>
  <c r="AN17" i="2"/>
  <c r="AN13" i="2"/>
  <c r="AN9" i="2"/>
  <c r="AN51" i="2"/>
  <c r="AN46" i="2"/>
  <c r="AN42" i="2"/>
  <c r="AN38" i="2"/>
  <c r="AN34" i="2"/>
  <c r="AN29" i="2"/>
  <c r="AN25" i="2"/>
  <c r="AN21" i="2"/>
  <c r="AN16" i="2"/>
  <c r="AN12" i="2"/>
  <c r="AN8" i="2"/>
  <c r="AM6" i="2"/>
  <c r="AL6" i="2"/>
  <c r="AK6" i="2"/>
  <c r="AN50" i="2"/>
  <c r="AN45" i="2"/>
  <c r="AN41" i="2"/>
  <c r="AN37" i="2"/>
  <c r="AN33" i="2"/>
  <c r="AN28" i="2"/>
  <c r="AN24" i="2"/>
  <c r="AN20" i="2"/>
  <c r="AN15" i="2"/>
  <c r="AN11" i="2"/>
  <c r="AN7" i="2"/>
  <c r="AN49" i="2"/>
  <c r="AN44" i="2"/>
  <c r="AN40" i="2"/>
  <c r="AN36" i="2"/>
  <c r="AN31" i="2"/>
  <c r="AN27" i="2"/>
  <c r="AN23" i="2"/>
  <c r="AN18" i="2"/>
  <c r="AN14" i="2"/>
  <c r="AN10" i="2"/>
  <c r="AN6" i="2"/>
  <c r="AD13" i="2"/>
  <c r="AC13" i="2"/>
  <c r="AB13" i="2"/>
  <c r="AB21" i="2"/>
  <c r="AC21" i="2"/>
  <c r="AD21" i="2"/>
  <c r="AB29" i="2"/>
  <c r="AC29" i="2"/>
  <c r="AD29" i="2"/>
  <c r="AB38" i="2"/>
  <c r="AC38" i="2"/>
  <c r="AD38" i="2"/>
  <c r="AB46" i="2"/>
  <c r="AC46" i="2"/>
  <c r="AD46" i="2"/>
  <c r="AB14" i="2"/>
  <c r="AD14" i="2"/>
  <c r="AC14" i="2"/>
  <c r="AD22" i="2"/>
  <c r="AC22" i="2"/>
  <c r="AB22" i="2"/>
  <c r="AD30" i="2"/>
  <c r="AC30" i="2"/>
  <c r="AB30" i="2"/>
  <c r="AD39" i="2"/>
  <c r="AC39" i="2"/>
  <c r="AB39" i="2"/>
  <c r="AD47" i="2"/>
  <c r="AC47" i="2"/>
  <c r="AB47" i="2"/>
  <c r="AD7" i="2"/>
  <c r="AC7" i="2"/>
  <c r="AB7" i="2"/>
  <c r="AD15" i="2"/>
  <c r="AC15" i="2"/>
  <c r="AB15" i="2"/>
  <c r="AB23" i="2"/>
  <c r="AD23" i="2"/>
  <c r="AC23" i="2"/>
  <c r="AB31" i="2"/>
  <c r="AD31" i="2"/>
  <c r="AC31" i="2"/>
  <c r="AB40" i="2"/>
  <c r="AD40" i="2"/>
  <c r="AC40" i="2"/>
  <c r="AB49" i="2"/>
  <c r="AD49" i="2"/>
  <c r="AC49" i="2"/>
  <c r="AB8" i="2"/>
  <c r="AD8" i="2"/>
  <c r="AC8" i="2"/>
  <c r="AB16" i="2"/>
  <c r="AD16" i="2"/>
  <c r="AC16" i="2"/>
  <c r="AD24" i="2"/>
  <c r="AC24" i="2"/>
  <c r="AB24" i="2"/>
  <c r="AD33" i="2"/>
  <c r="AC33" i="2"/>
  <c r="AB33" i="2"/>
  <c r="AD41" i="2"/>
  <c r="AC41" i="2"/>
  <c r="AB41" i="2"/>
  <c r="AD50" i="2"/>
  <c r="AC50" i="2"/>
  <c r="AB50" i="2"/>
  <c r="AC9" i="2"/>
  <c r="AD9" i="2"/>
  <c r="AB9" i="2"/>
  <c r="AC17" i="2"/>
  <c r="AD17" i="2"/>
  <c r="AB17" i="2"/>
  <c r="AB25" i="2"/>
  <c r="AD25" i="2"/>
  <c r="AC25" i="2"/>
  <c r="AB34" i="2"/>
  <c r="AD34" i="2"/>
  <c r="AC34" i="2"/>
  <c r="AB42" i="2"/>
  <c r="AD42" i="2"/>
  <c r="AC42" i="2"/>
  <c r="AB51" i="2"/>
  <c r="AD51" i="2"/>
  <c r="AC51" i="2"/>
  <c r="AD10" i="2"/>
  <c r="AB10" i="2"/>
  <c r="AC10" i="2"/>
  <c r="AD18" i="2"/>
  <c r="AB18" i="2"/>
  <c r="AC18" i="2"/>
  <c r="AC26" i="2"/>
  <c r="AD26" i="2"/>
  <c r="AB26" i="2"/>
  <c r="AC35" i="2"/>
  <c r="AD35" i="2"/>
  <c r="AB35" i="2"/>
  <c r="AC43" i="2"/>
  <c r="AD43" i="2"/>
  <c r="AB43" i="2"/>
  <c r="AC32" i="2"/>
  <c r="AD32" i="2"/>
  <c r="AB32" i="2"/>
  <c r="AD11" i="2"/>
  <c r="AB11" i="2"/>
  <c r="AC11" i="2"/>
  <c r="AD27" i="2"/>
  <c r="AB27" i="2"/>
  <c r="AC27" i="2"/>
  <c r="AD36" i="2"/>
  <c r="AB36" i="2"/>
  <c r="AC36" i="2"/>
  <c r="AD44" i="2"/>
  <c r="AB44" i="2"/>
  <c r="AC44" i="2"/>
  <c r="AD48" i="2"/>
  <c r="AB48" i="2"/>
  <c r="AC48" i="2"/>
  <c r="AB12" i="2"/>
  <c r="AC12" i="2"/>
  <c r="AD12" i="2"/>
  <c r="AD20" i="2"/>
  <c r="AB20" i="2"/>
  <c r="AC20" i="2"/>
  <c r="AD28" i="2"/>
  <c r="AB28" i="2"/>
  <c r="AC28" i="2"/>
  <c r="AD37" i="2"/>
  <c r="AB37" i="2"/>
  <c r="AC37" i="2"/>
  <c r="AD45" i="2"/>
  <c r="AB45" i="2"/>
  <c r="AC45" i="2"/>
  <c r="AD53" i="2"/>
  <c r="AB53" i="2"/>
  <c r="AC53" i="2"/>
  <c r="AC6" i="2"/>
  <c r="AB6" i="2"/>
  <c r="AE50" i="2"/>
  <c r="AE45" i="2"/>
  <c r="AE41" i="2"/>
  <c r="AE37" i="2"/>
  <c r="AE33" i="2"/>
  <c r="AE28" i="2"/>
  <c r="AE24" i="2"/>
  <c r="AE20" i="2"/>
  <c r="AE15" i="2"/>
  <c r="AE11" i="2"/>
  <c r="AE7" i="2"/>
  <c r="AE49" i="2"/>
  <c r="AE44" i="2"/>
  <c r="AE40" i="2"/>
  <c r="AE36" i="2"/>
  <c r="AE31" i="2"/>
  <c r="AE27" i="2"/>
  <c r="AE23" i="2"/>
  <c r="AE18" i="2"/>
  <c r="AE14" i="2"/>
  <c r="AE10" i="2"/>
  <c r="AE6" i="2"/>
  <c r="AD6" i="2"/>
  <c r="AE32" i="2"/>
  <c r="AE47" i="2"/>
  <c r="AE43" i="2"/>
  <c r="AE39" i="2"/>
  <c r="AE35" i="2"/>
  <c r="AE30" i="2"/>
  <c r="AE26" i="2"/>
  <c r="AE22" i="2"/>
  <c r="AE17" i="2"/>
  <c r="AE13" i="2"/>
  <c r="AE9" i="2"/>
  <c r="AE51" i="2"/>
  <c r="AE46" i="2"/>
  <c r="AE42" i="2"/>
  <c r="AE38" i="2"/>
  <c r="AE34" i="2"/>
  <c r="AE29" i="2"/>
  <c r="AE25" i="2"/>
  <c r="AE21" i="2"/>
  <c r="AE16" i="2"/>
  <c r="AE12" i="2"/>
  <c r="AE8" i="2"/>
  <c r="S53" i="2"/>
  <c r="U53" i="2"/>
  <c r="T53" i="2"/>
  <c r="T12" i="2"/>
  <c r="U12" i="2"/>
  <c r="S12" i="2"/>
  <c r="S20" i="2"/>
  <c r="U20" i="2"/>
  <c r="T20" i="2"/>
  <c r="S28" i="2"/>
  <c r="U28" i="2"/>
  <c r="T28" i="2"/>
  <c r="S37" i="2"/>
  <c r="U37" i="2"/>
  <c r="T37" i="2"/>
  <c r="S45" i="2"/>
  <c r="U45" i="2"/>
  <c r="T45" i="2"/>
  <c r="U14" i="2"/>
  <c r="S14" i="2"/>
  <c r="T14" i="2"/>
  <c r="U13" i="2"/>
  <c r="S13" i="2"/>
  <c r="T13" i="2"/>
  <c r="T21" i="2"/>
  <c r="U21" i="2"/>
  <c r="S21" i="2"/>
  <c r="T29" i="2"/>
  <c r="U29" i="2"/>
  <c r="S29" i="2"/>
  <c r="T38" i="2"/>
  <c r="U38" i="2"/>
  <c r="S38" i="2"/>
  <c r="T46" i="2"/>
  <c r="U46" i="2"/>
  <c r="S46" i="2"/>
  <c r="U47" i="2"/>
  <c r="S47" i="2"/>
  <c r="T47" i="2"/>
  <c r="U7" i="2"/>
  <c r="S7" i="2"/>
  <c r="T7" i="2"/>
  <c r="U15" i="2"/>
  <c r="S15" i="2"/>
  <c r="T15" i="2"/>
  <c r="U23" i="2"/>
  <c r="S23" i="2"/>
  <c r="T23" i="2"/>
  <c r="U31" i="2"/>
  <c r="S31" i="2"/>
  <c r="T31" i="2"/>
  <c r="U40" i="2"/>
  <c r="S40" i="2"/>
  <c r="T40" i="2"/>
  <c r="U49" i="2"/>
  <c r="S49" i="2"/>
  <c r="T49" i="2"/>
  <c r="U39" i="2"/>
  <c r="S39" i="2"/>
  <c r="T39" i="2"/>
  <c r="U8" i="2"/>
  <c r="S8" i="2"/>
  <c r="T8" i="2"/>
  <c r="U16" i="2"/>
  <c r="S16" i="2"/>
  <c r="T16" i="2"/>
  <c r="U24" i="2"/>
  <c r="S24" i="2"/>
  <c r="T24" i="2"/>
  <c r="U33" i="2"/>
  <c r="S33" i="2"/>
  <c r="T33" i="2"/>
  <c r="U41" i="2"/>
  <c r="S41" i="2"/>
  <c r="T41" i="2"/>
  <c r="U50" i="2"/>
  <c r="S50" i="2"/>
  <c r="T50" i="2"/>
  <c r="U30" i="2"/>
  <c r="S30" i="2"/>
  <c r="T30" i="2"/>
  <c r="S9" i="2"/>
  <c r="T9" i="2"/>
  <c r="U9" i="2"/>
  <c r="S17" i="2"/>
  <c r="T17" i="2"/>
  <c r="U17" i="2"/>
  <c r="U25" i="2"/>
  <c r="S25" i="2"/>
  <c r="T25" i="2"/>
  <c r="U34" i="2"/>
  <c r="S34" i="2"/>
  <c r="T34" i="2"/>
  <c r="U42" i="2"/>
  <c r="S42" i="2"/>
  <c r="T42" i="2"/>
  <c r="U51" i="2"/>
  <c r="S51" i="2"/>
  <c r="T51" i="2"/>
  <c r="U22" i="2"/>
  <c r="S22" i="2"/>
  <c r="T22" i="2"/>
  <c r="U10" i="2"/>
  <c r="T10" i="2"/>
  <c r="S10" i="2"/>
  <c r="U18" i="2"/>
  <c r="T18" i="2"/>
  <c r="S18" i="2"/>
  <c r="S26" i="2"/>
  <c r="T26" i="2"/>
  <c r="U26" i="2"/>
  <c r="S35" i="2"/>
  <c r="T35" i="2"/>
  <c r="U35" i="2"/>
  <c r="S43" i="2"/>
  <c r="T43" i="2"/>
  <c r="U43" i="2"/>
  <c r="S32" i="2"/>
  <c r="T32" i="2"/>
  <c r="U32" i="2"/>
  <c r="S11" i="2"/>
  <c r="U11" i="2"/>
  <c r="T11" i="2"/>
  <c r="U27" i="2"/>
  <c r="T27" i="2"/>
  <c r="S27" i="2"/>
  <c r="U36" i="2"/>
  <c r="T36" i="2"/>
  <c r="S36" i="2"/>
  <c r="U44" i="2"/>
  <c r="T44" i="2"/>
  <c r="S44" i="2"/>
  <c r="U48" i="2"/>
  <c r="T48" i="2"/>
  <c r="S48" i="2"/>
  <c r="V49" i="2"/>
  <c r="V44" i="2"/>
  <c r="V40" i="2"/>
  <c r="V36" i="2"/>
  <c r="V31" i="2"/>
  <c r="V27" i="2"/>
  <c r="V23" i="2"/>
  <c r="V18" i="2"/>
  <c r="V14" i="2"/>
  <c r="V10" i="2"/>
  <c r="V6" i="2"/>
  <c r="U6" i="2"/>
  <c r="V32" i="2"/>
  <c r="V47" i="2"/>
  <c r="V43" i="2"/>
  <c r="V39" i="2"/>
  <c r="V35" i="2"/>
  <c r="V30" i="2"/>
  <c r="V26" i="2"/>
  <c r="V22" i="2"/>
  <c r="V17" i="2"/>
  <c r="V13" i="2"/>
  <c r="V9" i="2"/>
  <c r="V51" i="2"/>
  <c r="V46" i="2"/>
  <c r="V42" i="2"/>
  <c r="V38" i="2"/>
  <c r="V34" i="2"/>
  <c r="V29" i="2"/>
  <c r="V25" i="2"/>
  <c r="V21" i="2"/>
  <c r="V16" i="2"/>
  <c r="V12" i="2"/>
  <c r="V8" i="2"/>
  <c r="T6" i="2"/>
  <c r="S6" i="2"/>
  <c r="V50" i="2"/>
  <c r="V45" i="2"/>
  <c r="V41" i="2"/>
  <c r="V37" i="2"/>
  <c r="V33" i="2"/>
  <c r="V28" i="2"/>
  <c r="V24" i="2"/>
  <c r="V20" i="2"/>
  <c r="V15" i="2"/>
  <c r="V11" i="2"/>
  <c r="V7" i="2"/>
  <c r="J53" i="2"/>
  <c r="L53" i="2"/>
  <c r="K53" i="2"/>
  <c r="L12" i="2"/>
  <c r="J12" i="2"/>
  <c r="K12" i="2"/>
  <c r="L20" i="2"/>
  <c r="J20" i="2"/>
  <c r="K20" i="2"/>
  <c r="L28" i="2"/>
  <c r="J28" i="2"/>
  <c r="K28" i="2"/>
  <c r="L37" i="2"/>
  <c r="J37" i="2"/>
  <c r="K37" i="2"/>
  <c r="L45" i="2"/>
  <c r="J45" i="2"/>
  <c r="K45" i="2"/>
  <c r="J13" i="2"/>
  <c r="K13" i="2"/>
  <c r="L13" i="2"/>
  <c r="L21" i="2"/>
  <c r="J21" i="2"/>
  <c r="K21" i="2"/>
  <c r="L29" i="2"/>
  <c r="J29" i="2"/>
  <c r="K29" i="2"/>
  <c r="L38" i="2"/>
  <c r="J38" i="2"/>
  <c r="K38" i="2"/>
  <c r="L46" i="2"/>
  <c r="J46" i="2"/>
  <c r="K46" i="2"/>
  <c r="L14" i="2"/>
  <c r="K14" i="2"/>
  <c r="J14" i="2"/>
  <c r="J22" i="2"/>
  <c r="K22" i="2"/>
  <c r="L22" i="2"/>
  <c r="J30" i="2"/>
  <c r="K30" i="2"/>
  <c r="L30" i="2"/>
  <c r="J39" i="2"/>
  <c r="K39" i="2"/>
  <c r="L39" i="2"/>
  <c r="J47" i="2"/>
  <c r="K47" i="2"/>
  <c r="L47" i="2"/>
  <c r="J7" i="2"/>
  <c r="K7" i="2"/>
  <c r="L7" i="2"/>
  <c r="J15" i="2"/>
  <c r="K15" i="2"/>
  <c r="L15" i="2"/>
  <c r="L23" i="2"/>
  <c r="K23" i="2"/>
  <c r="J23" i="2"/>
  <c r="L31" i="2"/>
  <c r="K31" i="2"/>
  <c r="J31" i="2"/>
  <c r="L40" i="2"/>
  <c r="K40" i="2"/>
  <c r="J40" i="2"/>
  <c r="L49" i="2"/>
  <c r="K49" i="2"/>
  <c r="J49" i="2"/>
  <c r="K8" i="2"/>
  <c r="L8" i="2"/>
  <c r="J8" i="2"/>
  <c r="K16" i="2"/>
  <c r="L16" i="2"/>
  <c r="J16" i="2"/>
  <c r="J24" i="2"/>
  <c r="K24" i="2"/>
  <c r="L24" i="2"/>
  <c r="J33" i="2"/>
  <c r="K33" i="2"/>
  <c r="L33" i="2"/>
  <c r="J41" i="2"/>
  <c r="K41" i="2"/>
  <c r="L41" i="2"/>
  <c r="J50" i="2"/>
  <c r="K50" i="2"/>
  <c r="L50" i="2"/>
  <c r="L9" i="2"/>
  <c r="J9" i="2"/>
  <c r="K9" i="2"/>
  <c r="L17" i="2"/>
  <c r="J17" i="2"/>
  <c r="K17" i="2"/>
  <c r="K25" i="2"/>
  <c r="L25" i="2"/>
  <c r="J25" i="2"/>
  <c r="K34" i="2"/>
  <c r="L34" i="2"/>
  <c r="J34" i="2"/>
  <c r="K42" i="2"/>
  <c r="L42" i="2"/>
  <c r="J42" i="2"/>
  <c r="K51" i="2"/>
  <c r="L51" i="2"/>
  <c r="J51" i="2"/>
  <c r="L10" i="2"/>
  <c r="J10" i="2"/>
  <c r="K10" i="2"/>
  <c r="L18" i="2"/>
  <c r="J18" i="2"/>
  <c r="K18" i="2"/>
  <c r="L26" i="2"/>
  <c r="J26" i="2"/>
  <c r="K26" i="2"/>
  <c r="L35" i="2"/>
  <c r="J35" i="2"/>
  <c r="K35" i="2"/>
  <c r="L43" i="2"/>
  <c r="J43" i="2"/>
  <c r="K43" i="2"/>
  <c r="L32" i="2"/>
  <c r="J32" i="2"/>
  <c r="K32" i="2"/>
  <c r="L11" i="2"/>
  <c r="J11" i="2"/>
  <c r="K11" i="2"/>
  <c r="L27" i="2"/>
  <c r="J27" i="2"/>
  <c r="K27" i="2"/>
  <c r="L36" i="2"/>
  <c r="J36" i="2"/>
  <c r="K36" i="2"/>
  <c r="L44" i="2"/>
  <c r="J44" i="2"/>
  <c r="K44" i="2"/>
  <c r="L48" i="2"/>
  <c r="J48" i="2"/>
  <c r="K48" i="2"/>
  <c r="Y28" i="23" l="1"/>
  <c r="J35" i="23"/>
  <c r="Y10" i="23"/>
  <c r="Y39" i="23"/>
  <c r="K19" i="23"/>
  <c r="T41" i="23"/>
  <c r="J26" i="23"/>
  <c r="K35" i="23"/>
  <c r="T10" i="23"/>
  <c r="Y11" i="23"/>
  <c r="Y12" i="23"/>
  <c r="Y47" i="23"/>
  <c r="O34" i="23"/>
  <c r="O18" i="23"/>
  <c r="O25" i="23"/>
  <c r="O13" i="23"/>
  <c r="T45" i="23"/>
  <c r="T8" i="23"/>
  <c r="T28" i="23"/>
  <c r="T52" i="23"/>
  <c r="T16" i="23"/>
  <c r="K23" i="23"/>
  <c r="O41" i="23"/>
  <c r="Y8" i="23"/>
  <c r="T21" i="23"/>
  <c r="O9" i="23"/>
  <c r="T23" i="23"/>
  <c r="O37" i="23"/>
  <c r="O52" i="23"/>
  <c r="J25" i="23"/>
  <c r="J45" i="23"/>
  <c r="J41" i="23"/>
  <c r="K13" i="23"/>
  <c r="K50" i="23"/>
  <c r="U23" i="23"/>
  <c r="U33" i="23"/>
  <c r="T31" i="23"/>
  <c r="J10" i="23"/>
  <c r="J37" i="23"/>
  <c r="T17" i="23"/>
  <c r="U37" i="23"/>
  <c r="J12" i="23"/>
  <c r="U21" i="23"/>
  <c r="T44" i="23"/>
  <c r="U13" i="23"/>
  <c r="Y29" i="23"/>
  <c r="K29" i="23"/>
  <c r="J13" i="23"/>
  <c r="T39" i="23"/>
  <c r="Y46" i="23"/>
  <c r="J22" i="23"/>
  <c r="K22" i="23"/>
  <c r="O44" i="23"/>
  <c r="U42" i="23"/>
  <c r="T42" i="23"/>
  <c r="K34" i="23"/>
  <c r="J34" i="23"/>
  <c r="Y26" i="23"/>
  <c r="U20" i="23"/>
  <c r="T20" i="23"/>
  <c r="U11" i="23"/>
  <c r="T11" i="23"/>
  <c r="O7" i="23"/>
  <c r="O11" i="23"/>
  <c r="Y33" i="23"/>
  <c r="Y44" i="23"/>
  <c r="U46" i="23"/>
  <c r="T46" i="23"/>
  <c r="Y15" i="23"/>
  <c r="K44" i="23"/>
  <c r="J44" i="23"/>
  <c r="O16" i="23"/>
  <c r="T27" i="23"/>
  <c r="U27" i="23"/>
  <c r="O47" i="23"/>
  <c r="O31" i="23"/>
  <c r="K11" i="23"/>
  <c r="J11" i="23"/>
  <c r="O20" i="23"/>
  <c r="U15" i="23"/>
  <c r="T15" i="23"/>
  <c r="O50" i="23"/>
  <c r="Y25" i="23"/>
  <c r="K31" i="23"/>
  <c r="J31" i="23"/>
  <c r="T24" i="23"/>
  <c r="U24" i="23"/>
  <c r="U36" i="23"/>
  <c r="T36" i="23"/>
  <c r="O38" i="23"/>
  <c r="O43" i="23"/>
  <c r="U34" i="23"/>
  <c r="T34" i="23"/>
  <c r="K20" i="23"/>
  <c r="J20" i="23"/>
  <c r="K16" i="23"/>
  <c r="J16" i="23"/>
  <c r="K52" i="23"/>
  <c r="J52" i="23"/>
  <c r="O48" i="23"/>
  <c r="O39" i="23"/>
  <c r="Y30" i="23"/>
  <c r="K15" i="23"/>
  <c r="J15" i="23"/>
  <c r="O42" i="23"/>
  <c r="J14" i="23"/>
  <c r="K14" i="23"/>
  <c r="O28" i="23"/>
  <c r="U26" i="23"/>
  <c r="T26" i="23"/>
  <c r="O40" i="23"/>
  <c r="O24" i="23"/>
  <c r="U7" i="23"/>
  <c r="T7" i="23"/>
  <c r="T35" i="23"/>
  <c r="U35" i="23"/>
  <c r="O51" i="23"/>
  <c r="Y49" i="23"/>
  <c r="K48" i="23"/>
  <c r="J48" i="23"/>
  <c r="K38" i="23"/>
  <c r="J38" i="23"/>
  <c r="U30" i="23"/>
  <c r="T30" i="23"/>
  <c r="T47" i="23"/>
  <c r="U47" i="23"/>
  <c r="Y7" i="23"/>
  <c r="J43" i="23"/>
  <c r="K43" i="23"/>
  <c r="K28" i="23"/>
  <c r="J28" i="23"/>
  <c r="O19" i="23"/>
  <c r="O8" i="23"/>
  <c r="T43" i="23"/>
  <c r="U43" i="23"/>
  <c r="Y24" i="23"/>
  <c r="U48" i="23"/>
  <c r="T48" i="23"/>
  <c r="K40" i="23"/>
  <c r="J40" i="23"/>
  <c r="K24" i="23"/>
  <c r="J24" i="23"/>
  <c r="O36" i="23"/>
  <c r="Y18" i="23"/>
  <c r="Y48" i="23"/>
  <c r="U14" i="23"/>
  <c r="T14" i="23"/>
  <c r="U50" i="23"/>
  <c r="T50" i="23"/>
  <c r="Y42" i="23"/>
  <c r="Y14" i="23"/>
  <c r="Y17" i="23"/>
  <c r="K36" i="23"/>
  <c r="J36" i="23"/>
  <c r="O30" i="23"/>
  <c r="Y9" i="23"/>
  <c r="Y52" i="23"/>
  <c r="Y41" i="23"/>
  <c r="T40" i="23"/>
  <c r="U40" i="23"/>
  <c r="O32" i="23"/>
  <c r="J7" i="23"/>
  <c r="K7" i="23"/>
  <c r="O35" i="23"/>
  <c r="K18" i="23"/>
  <c r="J18" i="23"/>
  <c r="Y38" i="23"/>
  <c r="Y22" i="23"/>
  <c r="O14" i="23"/>
  <c r="K47" i="23"/>
  <c r="J47" i="23"/>
  <c r="K32" i="23"/>
  <c r="J32" i="23"/>
  <c r="O23" i="23"/>
  <c r="J27" i="23"/>
  <c r="K27" i="23"/>
  <c r="O17" i="23"/>
  <c r="Y40" i="23"/>
  <c r="O22" i="23"/>
  <c r="O15" i="23"/>
  <c r="U38" i="23"/>
  <c r="T38" i="23"/>
  <c r="U22" i="23"/>
  <c r="T22" i="23"/>
  <c r="Y34" i="23"/>
  <c r="O27" i="23"/>
  <c r="U18" i="23"/>
  <c r="T18" i="23"/>
  <c r="O46" i="23"/>
  <c r="K8" i="23"/>
  <c r="J8" i="23"/>
  <c r="Z49" i="14"/>
  <c r="X49" i="14"/>
  <c r="AB48" i="14"/>
  <c r="X48" i="14"/>
  <c r="V48" i="14"/>
  <c r="S48" i="14"/>
  <c r="AB47" i="14"/>
  <c r="Z47" i="14"/>
  <c r="V47" i="14"/>
  <c r="T47" i="14"/>
  <c r="AA46" i="14"/>
  <c r="Z46" i="14"/>
  <c r="X46" i="14"/>
  <c r="U46" i="14"/>
  <c r="T46" i="14"/>
  <c r="AB45" i="14"/>
  <c r="X45" i="14"/>
  <c r="V45" i="14"/>
  <c r="S45" i="14"/>
  <c r="AA44" i="14"/>
  <c r="Z44" i="14"/>
  <c r="X44" i="14"/>
  <c r="V44" i="14"/>
  <c r="T44" i="14"/>
  <c r="AA43" i="14"/>
  <c r="X43" i="14"/>
  <c r="U43" i="14"/>
  <c r="T43" i="14"/>
  <c r="AB42" i="14"/>
  <c r="Z42" i="14"/>
  <c r="X42" i="14"/>
  <c r="V42" i="14"/>
  <c r="S42" i="14"/>
  <c r="AA41" i="14"/>
  <c r="Z41" i="14"/>
  <c r="X41" i="14"/>
  <c r="T41" i="14"/>
  <c r="AB40" i="14"/>
  <c r="X40" i="14"/>
  <c r="U40" i="14"/>
  <c r="S40" i="14"/>
  <c r="AB39" i="14"/>
  <c r="Z39" i="14"/>
  <c r="V39" i="14"/>
  <c r="S39" i="14"/>
  <c r="AA38" i="14"/>
  <c r="Z38" i="14"/>
  <c r="X38" i="14"/>
  <c r="U38" i="14"/>
  <c r="T38" i="14"/>
  <c r="AB37" i="14"/>
  <c r="X37" i="14"/>
  <c r="V37" i="14"/>
  <c r="S37" i="14"/>
  <c r="AA36" i="14"/>
  <c r="Z36" i="14"/>
  <c r="X36" i="14"/>
  <c r="V36" i="14"/>
  <c r="T36" i="14"/>
  <c r="AA35" i="14"/>
  <c r="X35" i="14"/>
  <c r="U35" i="14"/>
  <c r="T35" i="14"/>
  <c r="AB34" i="14"/>
  <c r="Z34" i="14"/>
  <c r="X34" i="14"/>
  <c r="X32" i="14"/>
  <c r="X31" i="14"/>
  <c r="V31" i="14"/>
  <c r="AB30" i="14"/>
  <c r="X30" i="14"/>
  <c r="U30" i="14"/>
  <c r="T30" i="14"/>
  <c r="Z29" i="14"/>
  <c r="W29" i="14"/>
  <c r="X28" i="14"/>
  <c r="X27" i="14"/>
  <c r="W27" i="14"/>
  <c r="V27" i="14"/>
  <c r="U27" i="14"/>
  <c r="AA26" i="14"/>
  <c r="AB26" i="14"/>
  <c r="Z26" i="14"/>
  <c r="X26" i="14"/>
  <c r="V26" i="14"/>
  <c r="T26" i="14"/>
  <c r="AB25" i="14"/>
  <c r="Z25" i="14"/>
  <c r="X24" i="14"/>
  <c r="AB23" i="14"/>
  <c r="AA23" i="14"/>
  <c r="Z23" i="14"/>
  <c r="Y23" i="14"/>
  <c r="X23" i="14"/>
  <c r="W23" i="14"/>
  <c r="V23" i="14"/>
  <c r="U23" i="14"/>
  <c r="T23" i="14"/>
  <c r="S23" i="14"/>
  <c r="AB22" i="14"/>
  <c r="AA22" i="14"/>
  <c r="Z22" i="14"/>
  <c r="Y22" i="14"/>
  <c r="X22" i="14"/>
  <c r="W22" i="14"/>
  <c r="V22" i="14"/>
  <c r="U22" i="14"/>
  <c r="T22" i="14"/>
  <c r="S22" i="14"/>
  <c r="AB21" i="14"/>
  <c r="AA21" i="14"/>
  <c r="Z21" i="14"/>
  <c r="Y21" i="14"/>
  <c r="X21" i="14"/>
  <c r="W21" i="14"/>
  <c r="V21" i="14"/>
  <c r="U21" i="14"/>
  <c r="T21" i="14"/>
  <c r="S21" i="14"/>
  <c r="AB20" i="14"/>
  <c r="Y20" i="14"/>
  <c r="Z20" i="14"/>
  <c r="W20" i="14"/>
  <c r="U20" i="14"/>
  <c r="X19" i="14"/>
  <c r="S19" i="14"/>
  <c r="U18" i="14"/>
  <c r="U17" i="14"/>
  <c r="AA16" i="14"/>
  <c r="AB16" i="14"/>
  <c r="Z16" i="14"/>
  <c r="T16" i="14"/>
  <c r="Z15" i="14"/>
  <c r="T14" i="14"/>
  <c r="X14" i="14"/>
  <c r="S14" i="14"/>
  <c r="V13" i="14"/>
  <c r="AA12" i="14"/>
  <c r="X12" i="14"/>
  <c r="U12" i="14"/>
  <c r="T12" i="14"/>
  <c r="S12" i="14"/>
  <c r="W10" i="14"/>
  <c r="AA9" i="14"/>
  <c r="V9" i="14"/>
  <c r="U9" i="14"/>
  <c r="AA8" i="14"/>
  <c r="AB8" i="14"/>
  <c r="X8" i="14"/>
  <c r="AA7" i="14"/>
  <c r="Z7" i="14"/>
  <c r="W7" i="14"/>
  <c r="T7" i="14"/>
  <c r="G49" i="13"/>
  <c r="F48" i="13"/>
  <c r="G42" i="13"/>
  <c r="F42" i="13"/>
  <c r="F36" i="13"/>
  <c r="G34" i="13"/>
  <c r="F34" i="13"/>
  <c r="G28" i="13"/>
  <c r="F28" i="13"/>
  <c r="G26" i="13"/>
  <c r="F26" i="13"/>
  <c r="G20" i="13"/>
  <c r="F20" i="13"/>
  <c r="G18" i="13"/>
  <c r="F18" i="13"/>
  <c r="G12" i="13"/>
  <c r="F12" i="13"/>
  <c r="G10" i="13"/>
  <c r="F10" i="13"/>
  <c r="V49" i="12"/>
  <c r="R49" i="12"/>
  <c r="P49" i="12"/>
  <c r="T48" i="12"/>
  <c r="S48" i="12"/>
  <c r="R48" i="12"/>
  <c r="R47" i="12"/>
  <c r="T46" i="12"/>
  <c r="S46" i="12"/>
  <c r="R46" i="12"/>
  <c r="T44" i="12"/>
  <c r="S44" i="12"/>
  <c r="R44" i="12"/>
  <c r="R43" i="12"/>
  <c r="T42" i="12"/>
  <c r="S42" i="12"/>
  <c r="R42" i="12"/>
  <c r="T41" i="12"/>
  <c r="R41" i="12"/>
  <c r="T40" i="12"/>
  <c r="S40" i="12"/>
  <c r="R40" i="12"/>
  <c r="R39" i="12"/>
  <c r="T38" i="12"/>
  <c r="S38" i="12"/>
  <c r="R38" i="12"/>
  <c r="T37" i="12"/>
  <c r="R37" i="12"/>
  <c r="T36" i="12"/>
  <c r="S36" i="12"/>
  <c r="R36" i="12"/>
  <c r="R35" i="12"/>
  <c r="T34" i="12"/>
  <c r="S34" i="12"/>
  <c r="R34" i="12"/>
  <c r="T33" i="12"/>
  <c r="R33" i="12"/>
  <c r="T32" i="12"/>
  <c r="S32" i="12"/>
  <c r="R32" i="12"/>
  <c r="R31" i="12"/>
  <c r="T30" i="12"/>
  <c r="S30" i="12"/>
  <c r="R30" i="12"/>
  <c r="T29" i="12"/>
  <c r="T28" i="12"/>
  <c r="S28" i="12"/>
  <c r="R28" i="12"/>
  <c r="Q27" i="12"/>
  <c r="O27" i="12"/>
  <c r="S26" i="12"/>
  <c r="P26" i="12"/>
  <c r="O26" i="12"/>
  <c r="P25" i="12"/>
  <c r="V25" i="12"/>
  <c r="T25" i="12"/>
  <c r="S25" i="12"/>
  <c r="O25" i="12"/>
  <c r="V24" i="12"/>
  <c r="P24" i="12"/>
  <c r="U24" i="12"/>
  <c r="S24" i="12"/>
  <c r="O24" i="12"/>
  <c r="V23" i="12"/>
  <c r="U23" i="12"/>
  <c r="O23" i="12"/>
  <c r="V22" i="12"/>
  <c r="U22" i="12"/>
  <c r="T22" i="12"/>
  <c r="S22" i="12"/>
  <c r="O22" i="12"/>
  <c r="V21" i="12"/>
  <c r="S21" i="12"/>
  <c r="O21" i="12"/>
  <c r="V19" i="12"/>
  <c r="Q19" i="12"/>
  <c r="V18" i="12"/>
  <c r="U18" i="12"/>
  <c r="V17" i="12"/>
  <c r="Q17" i="12"/>
  <c r="V16" i="12"/>
  <c r="U16" i="12"/>
  <c r="S16" i="12"/>
  <c r="R16" i="12"/>
  <c r="V14" i="12"/>
  <c r="P14" i="12"/>
  <c r="V13" i="12"/>
  <c r="S13" i="12"/>
  <c r="T13" i="12"/>
  <c r="V12" i="12"/>
  <c r="U12" i="12"/>
  <c r="T12" i="12"/>
  <c r="P12" i="12"/>
  <c r="S11" i="12"/>
  <c r="T11" i="12"/>
  <c r="V10" i="12"/>
  <c r="U10" i="12"/>
  <c r="P10" i="12"/>
  <c r="S9" i="12"/>
  <c r="T9" i="12"/>
  <c r="V8" i="12"/>
  <c r="U8" i="12"/>
  <c r="P8" i="12"/>
  <c r="T7" i="12"/>
  <c r="S7" i="12"/>
  <c r="Y56" i="10"/>
  <c r="Z56" i="10"/>
  <c r="T56" i="10"/>
  <c r="U56" i="10"/>
  <c r="O56" i="10"/>
  <c r="P56" i="10"/>
  <c r="J56" i="10"/>
  <c r="K56" i="10"/>
  <c r="Y55" i="10"/>
  <c r="Z55" i="10"/>
  <c r="T55" i="10"/>
  <c r="U55" i="10"/>
  <c r="O55" i="10"/>
  <c r="P55" i="10"/>
  <c r="J55" i="10"/>
  <c r="K55" i="10"/>
  <c r="Y54" i="10"/>
  <c r="Z54" i="10"/>
  <c r="T54" i="10"/>
  <c r="U54" i="10"/>
  <c r="O54" i="10"/>
  <c r="P54" i="10"/>
  <c r="J54" i="10"/>
  <c r="K54" i="10"/>
  <c r="Z6" i="10"/>
  <c r="Y6" i="10"/>
  <c r="U6" i="10"/>
  <c r="T6" i="10"/>
  <c r="P6" i="10"/>
  <c r="O6" i="10"/>
  <c r="K6" i="10"/>
  <c r="J6" i="10"/>
  <c r="D55" i="9"/>
  <c r="B55" i="9"/>
  <c r="A55" i="9"/>
  <c r="D54" i="9"/>
  <c r="B54" i="9"/>
  <c r="A54" i="9"/>
  <c r="I54" i="9" s="1"/>
  <c r="B53" i="9"/>
  <c r="A53" i="9"/>
  <c r="AN48" i="9"/>
  <c r="AE48" i="9"/>
  <c r="V48" i="9"/>
  <c r="AN47" i="9"/>
  <c r="AE47" i="9"/>
  <c r="V47" i="9"/>
  <c r="AN46" i="9"/>
  <c r="AE46" i="9"/>
  <c r="V46" i="9"/>
  <c r="AN45" i="9"/>
  <c r="AE45" i="9"/>
  <c r="V45" i="9"/>
  <c r="AN44" i="9"/>
  <c r="AE44" i="9"/>
  <c r="V44" i="9"/>
  <c r="AN43" i="9"/>
  <c r="AE43" i="9"/>
  <c r="V43" i="9"/>
  <c r="AN42" i="9"/>
  <c r="AE42" i="9"/>
  <c r="V42" i="9"/>
  <c r="AN41" i="9"/>
  <c r="AE41" i="9"/>
  <c r="V41" i="9"/>
  <c r="AN40" i="9"/>
  <c r="AE40" i="9"/>
  <c r="V40" i="9"/>
  <c r="AN39" i="9"/>
  <c r="AE39" i="9"/>
  <c r="V39" i="9"/>
  <c r="AN38" i="9"/>
  <c r="AE38" i="9"/>
  <c r="V38" i="9"/>
  <c r="AN37" i="9"/>
  <c r="AE37" i="9"/>
  <c r="V37" i="9"/>
  <c r="AN36" i="9"/>
  <c r="AE36" i="9"/>
  <c r="V36" i="9"/>
  <c r="AN35" i="9"/>
  <c r="AE35" i="9"/>
  <c r="V35" i="9"/>
  <c r="AN34" i="9"/>
  <c r="AE34" i="9"/>
  <c r="V34" i="9"/>
  <c r="AN33" i="9"/>
  <c r="AE33" i="9"/>
  <c r="V33" i="9"/>
  <c r="AN32" i="9"/>
  <c r="AE32" i="9"/>
  <c r="V32" i="9"/>
  <c r="AN31" i="9"/>
  <c r="AE31" i="9"/>
  <c r="V31" i="9"/>
  <c r="AN30" i="9"/>
  <c r="AE30" i="9"/>
  <c r="V30" i="9"/>
  <c r="AN29" i="9"/>
  <c r="AE29" i="9"/>
  <c r="V29" i="9"/>
  <c r="AN28" i="9"/>
  <c r="AE28" i="9"/>
  <c r="V28" i="9"/>
  <c r="AN27" i="9"/>
  <c r="AE27" i="9"/>
  <c r="V27" i="9"/>
  <c r="AN26" i="9"/>
  <c r="AE26" i="9"/>
  <c r="V26" i="9"/>
  <c r="AN25" i="9"/>
  <c r="AE25" i="9"/>
  <c r="V25" i="9"/>
  <c r="AN24" i="9"/>
  <c r="AE24" i="9"/>
  <c r="V24" i="9"/>
  <c r="AN23" i="9"/>
  <c r="AE23" i="9"/>
  <c r="V23" i="9"/>
  <c r="AN22" i="9"/>
  <c r="AE22" i="9"/>
  <c r="V22" i="9"/>
  <c r="AN21" i="9"/>
  <c r="AE21" i="9"/>
  <c r="V21" i="9"/>
  <c r="AN20" i="9"/>
  <c r="AE20" i="9"/>
  <c r="V20" i="9"/>
  <c r="AN19" i="9"/>
  <c r="AE19" i="9"/>
  <c r="V19" i="9"/>
  <c r="AN18" i="9"/>
  <c r="AE18" i="9"/>
  <c r="V18" i="9"/>
  <c r="AN17" i="9"/>
  <c r="AE17" i="9"/>
  <c r="V17" i="9"/>
  <c r="AN16" i="9"/>
  <c r="AE16" i="9"/>
  <c r="V16" i="9"/>
  <c r="AN15" i="9"/>
  <c r="AE15" i="9"/>
  <c r="V15" i="9"/>
  <c r="AN14" i="9"/>
  <c r="AE14" i="9"/>
  <c r="V14" i="9"/>
  <c r="AN13" i="9"/>
  <c r="AE13" i="9"/>
  <c r="V13" i="9"/>
  <c r="AN12" i="9"/>
  <c r="AE12" i="9"/>
  <c r="V12" i="9"/>
  <c r="AN11" i="9"/>
  <c r="AE11" i="9"/>
  <c r="V11" i="9"/>
  <c r="AN10" i="9"/>
  <c r="AE10" i="9"/>
  <c r="V10" i="9"/>
  <c r="AN9" i="9"/>
  <c r="AE9" i="9"/>
  <c r="V9" i="9"/>
  <c r="AN8" i="9"/>
  <c r="AE8" i="9"/>
  <c r="V8" i="9"/>
  <c r="AN7" i="9"/>
  <c r="AE7" i="9"/>
  <c r="V7" i="9"/>
  <c r="AD6" i="9"/>
  <c r="AN5" i="9"/>
  <c r="AM5" i="9"/>
  <c r="AE5" i="9"/>
  <c r="V5" i="9"/>
  <c r="M5" i="9"/>
  <c r="L5" i="9"/>
  <c r="D55" i="8"/>
  <c r="B55" i="8"/>
  <c r="A55" i="8"/>
  <c r="D54" i="8"/>
  <c r="B54" i="8"/>
  <c r="A54" i="8"/>
  <c r="B53" i="8"/>
  <c r="A53" i="8"/>
  <c r="AN48" i="8"/>
  <c r="AN47" i="8"/>
  <c r="AN46" i="8"/>
  <c r="AN45" i="8"/>
  <c r="AN44" i="8"/>
  <c r="AN43" i="8"/>
  <c r="AN42" i="8"/>
  <c r="AN41" i="8"/>
  <c r="AN40" i="8"/>
  <c r="AN39" i="8"/>
  <c r="AN38" i="8"/>
  <c r="AN37" i="8"/>
  <c r="AN36" i="8"/>
  <c r="AN35" i="8"/>
  <c r="AN34" i="8"/>
  <c r="AN33" i="8"/>
  <c r="AN32" i="8"/>
  <c r="AN31" i="8"/>
  <c r="AN30" i="8"/>
  <c r="AN29" i="8"/>
  <c r="AN28" i="8"/>
  <c r="AN27" i="8"/>
  <c r="AN26" i="8"/>
  <c r="AN25" i="8"/>
  <c r="AN24" i="8"/>
  <c r="AN23" i="8"/>
  <c r="AN22" i="8"/>
  <c r="AN21" i="8"/>
  <c r="AN20" i="8"/>
  <c r="AN19" i="8"/>
  <c r="AN18" i="8"/>
  <c r="AN17" i="8"/>
  <c r="AN16" i="8"/>
  <c r="AN15" i="8"/>
  <c r="AN14" i="8"/>
  <c r="AN13" i="8"/>
  <c r="AN12" i="8"/>
  <c r="AN11" i="8"/>
  <c r="AN10" i="8"/>
  <c r="AN9" i="8"/>
  <c r="AN8" i="8"/>
  <c r="AN7" i="8"/>
  <c r="AN5" i="8"/>
  <c r="AE5" i="8"/>
  <c r="AD5" i="8"/>
  <c r="AJ55" i="7"/>
  <c r="AK55" i="7" s="1"/>
  <c r="AH55" i="7"/>
  <c r="AL55" i="7" s="1"/>
  <c r="AG55" i="7"/>
  <c r="AF55" i="7"/>
  <c r="D55" i="7"/>
  <c r="B55" i="7"/>
  <c r="A55" i="7"/>
  <c r="AJ54" i="7"/>
  <c r="AK54" i="7" s="1"/>
  <c r="AH54" i="7"/>
  <c r="AG54" i="7"/>
  <c r="AF54" i="7"/>
  <c r="D54" i="7"/>
  <c r="B54" i="7"/>
  <c r="A54" i="7"/>
  <c r="AJ53" i="7"/>
  <c r="AH53" i="7"/>
  <c r="AL53" i="7" s="1"/>
  <c r="AG53" i="7"/>
  <c r="AF53" i="7"/>
  <c r="AM53" i="7" s="1"/>
  <c r="B53" i="7"/>
  <c r="A53" i="7"/>
  <c r="AJ51" i="7"/>
  <c r="AK51" i="7" s="1"/>
  <c r="AJ50" i="7"/>
  <c r="AK50" i="7" s="1"/>
  <c r="AJ49" i="7"/>
  <c r="AK49" i="7" s="1"/>
  <c r="AJ48" i="7"/>
  <c r="AL48" i="7" s="1"/>
  <c r="AJ47" i="7"/>
  <c r="AJ46" i="7"/>
  <c r="AL46" i="7" s="1"/>
  <c r="AJ45" i="7"/>
  <c r="AJ44" i="7"/>
  <c r="AL44" i="7" s="1"/>
  <c r="AJ43" i="7"/>
  <c r="AK43" i="7" s="1"/>
  <c r="AJ42" i="7"/>
  <c r="AJ41" i="7"/>
  <c r="AL41" i="7" s="1"/>
  <c r="AJ40" i="7"/>
  <c r="AK40" i="7" s="1"/>
  <c r="AM40" i="7"/>
  <c r="AJ39" i="7"/>
  <c r="AL39" i="7" s="1"/>
  <c r="AM39" i="7"/>
  <c r="AJ38" i="7"/>
  <c r="AL38" i="7" s="1"/>
  <c r="AJ37" i="7"/>
  <c r="AJ36" i="7"/>
  <c r="AM36" i="7" s="1"/>
  <c r="AJ35" i="7"/>
  <c r="AJ34" i="7"/>
  <c r="AJ33" i="7"/>
  <c r="AL33" i="7"/>
  <c r="AJ32" i="7"/>
  <c r="AL32" i="7" s="1"/>
  <c r="AJ31" i="7"/>
  <c r="AM31" i="7" s="1"/>
  <c r="AJ30" i="7"/>
  <c r="AM30" i="7" s="1"/>
  <c r="AJ29" i="7"/>
  <c r="AJ28" i="7"/>
  <c r="AL28" i="7" s="1"/>
  <c r="AJ27" i="7"/>
  <c r="AJ26" i="7"/>
  <c r="AJ25" i="7"/>
  <c r="AK25" i="7" s="1"/>
  <c r="AL25" i="7"/>
  <c r="AJ24" i="7"/>
  <c r="AL24" i="7"/>
  <c r="AM24" i="7"/>
  <c r="AJ23" i="7"/>
  <c r="AM23" i="7" s="1"/>
  <c r="AJ22" i="7"/>
  <c r="AM22" i="7" s="1"/>
  <c r="AL22" i="7"/>
  <c r="AJ21" i="7"/>
  <c r="AK21" i="7" s="1"/>
  <c r="AJ20" i="7"/>
  <c r="AL20" i="7"/>
  <c r="AM20" i="7"/>
  <c r="AJ19" i="7"/>
  <c r="AJ18" i="7"/>
  <c r="AJ17" i="7"/>
  <c r="AJ16" i="7"/>
  <c r="AK16" i="7" s="1"/>
  <c r="AL16" i="7"/>
  <c r="AM16" i="7"/>
  <c r="AJ15" i="7"/>
  <c r="AM15" i="7" s="1"/>
  <c r="AJ14" i="7"/>
  <c r="AL14" i="7" s="1"/>
  <c r="AM14" i="7"/>
  <c r="AJ13" i="7"/>
  <c r="AJ12" i="7"/>
  <c r="AJ11" i="7"/>
  <c r="AJ10" i="7"/>
  <c r="AK10" i="7" s="1"/>
  <c r="AJ9" i="7"/>
  <c r="AL9" i="7" s="1"/>
  <c r="AJ8" i="7"/>
  <c r="AK8" i="7" s="1"/>
  <c r="AJ7" i="7"/>
  <c r="AM7" i="7"/>
  <c r="AJ6" i="7"/>
  <c r="AM6" i="7" s="1"/>
  <c r="AN5" i="7"/>
  <c r="AM5" i="7"/>
  <c r="AE5" i="7"/>
  <c r="V5" i="7"/>
  <c r="U5" i="7"/>
  <c r="M5" i="7"/>
  <c r="L5" i="7"/>
  <c r="AI55" i="6"/>
  <c r="AH55" i="6"/>
  <c r="AL55" i="6" s="1"/>
  <c r="AG55" i="6"/>
  <c r="AF55" i="6"/>
  <c r="AM55" i="6" s="1"/>
  <c r="D55" i="6"/>
  <c r="B55" i="6"/>
  <c r="A55" i="6"/>
  <c r="AI54" i="6"/>
  <c r="G19" i="1" s="1"/>
  <c r="AH54" i="6"/>
  <c r="AG54" i="6"/>
  <c r="AF54" i="6"/>
  <c r="AM54" i="6" s="1"/>
  <c r="D54" i="6"/>
  <c r="B54" i="6"/>
  <c r="A54" i="6"/>
  <c r="AI53" i="6"/>
  <c r="AH53" i="6"/>
  <c r="AL53" i="6" s="1"/>
  <c r="AG53" i="6"/>
  <c r="AF53" i="6"/>
  <c r="AM53" i="6" s="1"/>
  <c r="B53" i="6"/>
  <c r="A53" i="6"/>
  <c r="AI51" i="6"/>
  <c r="AK51" i="6" s="1"/>
  <c r="AI50" i="6"/>
  <c r="AK50" i="6" s="1"/>
  <c r="AI49" i="6"/>
  <c r="AK49" i="6" s="1"/>
  <c r="AI21" i="6"/>
  <c r="AK21" i="6" s="1"/>
  <c r="AI45" i="6"/>
  <c r="AK45" i="6" s="1"/>
  <c r="AI18" i="6"/>
  <c r="AK18" i="6" s="1"/>
  <c r="AI39" i="6"/>
  <c r="AK39" i="6" s="1"/>
  <c r="AI34" i="6"/>
  <c r="AK34" i="6" s="1"/>
  <c r="AI33" i="6"/>
  <c r="AK33" i="6" s="1"/>
  <c r="AI10" i="6"/>
  <c r="AK10" i="6" s="1"/>
  <c r="AI22" i="6"/>
  <c r="AK22" i="6" s="1"/>
  <c r="AI6" i="6"/>
  <c r="AK6" i="6" s="1"/>
  <c r="AI23" i="6"/>
  <c r="AK23" i="6" s="1"/>
  <c r="AI9" i="6"/>
  <c r="AK9" i="6" s="1"/>
  <c r="AI14" i="6"/>
  <c r="AK14" i="6" s="1"/>
  <c r="AI12" i="6"/>
  <c r="AK12" i="6" s="1"/>
  <c r="AI27" i="6"/>
  <c r="AK27" i="6" s="1"/>
  <c r="AI7" i="6"/>
  <c r="AK7" i="6" s="1"/>
  <c r="AI43" i="6"/>
  <c r="AK43" i="6" s="1"/>
  <c r="AI42" i="6"/>
  <c r="AK42" i="6" s="1"/>
  <c r="AI8" i="6"/>
  <c r="AK8" i="6" s="1"/>
  <c r="AI30" i="6"/>
  <c r="AK30" i="6" s="1"/>
  <c r="AI25" i="6"/>
  <c r="AK25" i="6" s="1"/>
  <c r="AI38" i="6"/>
  <c r="AK38" i="6" s="1"/>
  <c r="AI36" i="6"/>
  <c r="AK36" i="6" s="1"/>
  <c r="AI24" i="6"/>
  <c r="AK24" i="6" s="1"/>
  <c r="AI41" i="6"/>
  <c r="AK41" i="6" s="1"/>
  <c r="AI11" i="6"/>
  <c r="AK11" i="6" s="1"/>
  <c r="AI13" i="6"/>
  <c r="AK13" i="6" s="1"/>
  <c r="AI32" i="6"/>
  <c r="AK32" i="6" s="1"/>
  <c r="AI29" i="6"/>
  <c r="AK29" i="6" s="1"/>
  <c r="AI15" i="6"/>
  <c r="AK15" i="6" s="1"/>
  <c r="AI16" i="6"/>
  <c r="AK16" i="6" s="1"/>
  <c r="AI20" i="6"/>
  <c r="AK20" i="6" s="1"/>
  <c r="AI47" i="6"/>
  <c r="AK47" i="6" s="1"/>
  <c r="AI28" i="6"/>
  <c r="AK28" i="6" s="1"/>
  <c r="AI35" i="6"/>
  <c r="AK35" i="6" s="1"/>
  <c r="AI31" i="6"/>
  <c r="AK31" i="6" s="1"/>
  <c r="AI37" i="6"/>
  <c r="AK37" i="6" s="1"/>
  <c r="AI48" i="6"/>
  <c r="AK48" i="6" s="1"/>
  <c r="AI44" i="6"/>
  <c r="AK44" i="6" s="1"/>
  <c r="AI19" i="6"/>
  <c r="AK19" i="6" s="1"/>
  <c r="AI26" i="6"/>
  <c r="AK26" i="6" s="1"/>
  <c r="AI40" i="6"/>
  <c r="AK40" i="6" s="1"/>
  <c r="AI46" i="6"/>
  <c r="AK46" i="6" s="1"/>
  <c r="AI17" i="6"/>
  <c r="AK17" i="6" s="1"/>
  <c r="AJ55" i="5"/>
  <c r="AK55" i="5" s="1"/>
  <c r="AH55" i="5"/>
  <c r="AG55" i="5"/>
  <c r="AF55" i="5"/>
  <c r="D55" i="5"/>
  <c r="B55" i="5"/>
  <c r="A55" i="5"/>
  <c r="AJ54" i="5"/>
  <c r="AK54" i="5" s="1"/>
  <c r="AH54" i="5"/>
  <c r="AL54" i="5" s="1"/>
  <c r="AG54" i="5"/>
  <c r="AF54" i="5"/>
  <c r="D54" i="5"/>
  <c r="B54" i="5"/>
  <c r="A54" i="5"/>
  <c r="AJ53" i="5"/>
  <c r="AK53" i="5" s="1"/>
  <c r="AH53" i="5"/>
  <c r="AL53" i="5" s="1"/>
  <c r="AG53" i="5"/>
  <c r="AF53" i="5"/>
  <c r="B53" i="5"/>
  <c r="A53" i="5"/>
  <c r="AJ51" i="5"/>
  <c r="AK51" i="5" s="1"/>
  <c r="AJ50" i="5"/>
  <c r="AK50" i="5" s="1"/>
  <c r="AM50" i="5"/>
  <c r="AJ49" i="5"/>
  <c r="AK49" i="5" s="1"/>
  <c r="AJ30" i="5"/>
  <c r="AM30" i="5" s="1"/>
  <c r="AJ41" i="5"/>
  <c r="AJ10" i="5"/>
  <c r="AJ45" i="5"/>
  <c r="AJ18" i="5"/>
  <c r="AJ32" i="5"/>
  <c r="AJ9" i="5"/>
  <c r="AJ19" i="5"/>
  <c r="AJ8" i="5"/>
  <c r="AM8" i="5" s="1"/>
  <c r="AJ12" i="5"/>
  <c r="AJ20" i="5"/>
  <c r="AJ35" i="5"/>
  <c r="AJ6" i="5"/>
  <c r="AK6" i="5" s="1"/>
  <c r="AJ43" i="5"/>
  <c r="AJ7" i="5"/>
  <c r="AJ48" i="5"/>
  <c r="AJ34" i="5"/>
  <c r="AL34" i="5" s="1"/>
  <c r="AJ16" i="5"/>
  <c r="AJ36" i="5"/>
  <c r="AJ14" i="5"/>
  <c r="AJ24" i="5"/>
  <c r="AM24" i="5"/>
  <c r="AJ29" i="5"/>
  <c r="AJ22" i="5"/>
  <c r="AJ31" i="5"/>
  <c r="AJ39" i="5"/>
  <c r="AL39" i="5" s="1"/>
  <c r="AJ17" i="5"/>
  <c r="AK17" i="5" s="1"/>
  <c r="AJ37" i="5"/>
  <c r="AJ23" i="5"/>
  <c r="AJ33" i="5"/>
  <c r="AL33" i="5" s="1"/>
  <c r="AJ13" i="5"/>
  <c r="AJ26" i="5"/>
  <c r="AK26" i="5" s="1"/>
  <c r="AJ40" i="5"/>
  <c r="AJ27" i="5"/>
  <c r="AM27" i="5"/>
  <c r="AJ15" i="5"/>
  <c r="AK15" i="5" s="1"/>
  <c r="AJ28" i="5"/>
  <c r="AK28" i="5" s="1"/>
  <c r="AJ38" i="5"/>
  <c r="AJ44" i="5"/>
  <c r="AJ46" i="5"/>
  <c r="AK46" i="5" s="1"/>
  <c r="AJ25" i="5"/>
  <c r="AL25" i="5"/>
  <c r="AJ21" i="5"/>
  <c r="AJ47" i="5"/>
  <c r="AJ42" i="5"/>
  <c r="AJ11" i="5"/>
  <c r="AN5" i="5"/>
  <c r="AM5" i="5"/>
  <c r="AE5" i="5"/>
  <c r="V5" i="5"/>
  <c r="U5" i="5"/>
  <c r="M5" i="5"/>
  <c r="L5" i="5"/>
  <c r="AW51" i="4"/>
  <c r="AN51" i="4"/>
  <c r="AE51" i="4"/>
  <c r="V51" i="4"/>
  <c r="M51" i="4"/>
  <c r="AW50" i="4"/>
  <c r="AN50" i="4"/>
  <c r="AE50" i="4"/>
  <c r="V50" i="4"/>
  <c r="M50" i="4"/>
  <c r="AW49" i="4"/>
  <c r="AN49" i="4"/>
  <c r="AE49" i="4"/>
  <c r="V49" i="4"/>
  <c r="M49" i="4"/>
  <c r="AW48" i="4"/>
  <c r="AN48" i="4"/>
  <c r="AE48" i="4"/>
  <c r="V48" i="4"/>
  <c r="M48" i="4"/>
  <c r="AW46" i="4"/>
  <c r="AN46" i="4"/>
  <c r="AE46" i="4"/>
  <c r="V46" i="4"/>
  <c r="M46" i="4"/>
  <c r="AW45" i="4"/>
  <c r="AN45" i="4"/>
  <c r="AE45" i="4"/>
  <c r="V45" i="4"/>
  <c r="M45" i="4"/>
  <c r="AW44" i="4"/>
  <c r="AN44" i="4"/>
  <c r="AE44" i="4"/>
  <c r="V44" i="4"/>
  <c r="M44" i="4"/>
  <c r="AW43" i="4"/>
  <c r="AN43" i="4"/>
  <c r="AE43" i="4"/>
  <c r="V43" i="4"/>
  <c r="M43" i="4"/>
  <c r="AW42" i="4"/>
  <c r="AN42" i="4"/>
  <c r="AE42" i="4"/>
  <c r="V42" i="4"/>
  <c r="M42" i="4"/>
  <c r="AW41" i="4"/>
  <c r="AN41" i="4"/>
  <c r="AE41" i="4"/>
  <c r="V41" i="4"/>
  <c r="M41" i="4"/>
  <c r="AW40" i="4"/>
  <c r="AN40" i="4"/>
  <c r="AE40" i="4"/>
  <c r="V40" i="4"/>
  <c r="M40" i="4"/>
  <c r="AW39" i="4"/>
  <c r="AN39" i="4"/>
  <c r="AE39" i="4"/>
  <c r="V39" i="4"/>
  <c r="M39" i="4"/>
  <c r="AW38" i="4"/>
  <c r="AN38" i="4"/>
  <c r="AE38" i="4"/>
  <c r="V38" i="4"/>
  <c r="M38" i="4"/>
  <c r="AW37" i="4"/>
  <c r="AN37" i="4"/>
  <c r="AE37" i="4"/>
  <c r="V37" i="4"/>
  <c r="M37" i="4"/>
  <c r="AW36" i="4"/>
  <c r="AN36" i="4"/>
  <c r="AE36" i="4"/>
  <c r="V36" i="4"/>
  <c r="M36" i="4"/>
  <c r="AW35" i="4"/>
  <c r="AN35" i="4"/>
  <c r="AE35" i="4"/>
  <c r="V35" i="4"/>
  <c r="M35" i="4"/>
  <c r="AW34" i="4"/>
  <c r="AN34" i="4"/>
  <c r="AE34" i="4"/>
  <c r="V34" i="4"/>
  <c r="M34" i="4"/>
  <c r="AW33" i="4"/>
  <c r="AN33" i="4"/>
  <c r="AE33" i="4"/>
  <c r="V33" i="4"/>
  <c r="M33" i="4"/>
  <c r="AW31" i="4"/>
  <c r="AN31" i="4"/>
  <c r="AE31" i="4"/>
  <c r="V31" i="4"/>
  <c r="M31" i="4"/>
  <c r="AW30" i="4"/>
  <c r="AN30" i="4"/>
  <c r="AE30" i="4"/>
  <c r="V30" i="4"/>
  <c r="M30" i="4"/>
  <c r="AW28" i="4"/>
  <c r="AN28" i="4"/>
  <c r="AE28" i="4"/>
  <c r="V28" i="4"/>
  <c r="M28" i="4"/>
  <c r="AW27" i="4"/>
  <c r="AN27" i="4"/>
  <c r="AE27" i="4"/>
  <c r="V27" i="4"/>
  <c r="M27" i="4"/>
  <c r="AW26" i="4"/>
  <c r="AN26" i="4"/>
  <c r="AE26" i="4"/>
  <c r="V26" i="4"/>
  <c r="M26" i="4"/>
  <c r="AW25" i="4"/>
  <c r="AN25" i="4"/>
  <c r="AE25" i="4"/>
  <c r="V25" i="4"/>
  <c r="M25" i="4"/>
  <c r="AW24" i="4"/>
  <c r="AN24" i="4"/>
  <c r="AE24" i="4"/>
  <c r="V24" i="4"/>
  <c r="M24" i="4"/>
  <c r="AW23" i="4"/>
  <c r="AN23" i="4"/>
  <c r="AE23" i="4"/>
  <c r="V23" i="4"/>
  <c r="M23" i="4"/>
  <c r="AW22" i="4"/>
  <c r="AN22" i="4"/>
  <c r="AE22" i="4"/>
  <c r="V22" i="4"/>
  <c r="M22" i="4"/>
  <c r="AW21" i="4"/>
  <c r="AN21" i="4"/>
  <c r="AE21" i="4"/>
  <c r="V21" i="4"/>
  <c r="M21" i="4"/>
  <c r="AW20" i="4"/>
  <c r="AN20" i="4"/>
  <c r="AE20" i="4"/>
  <c r="V20" i="4"/>
  <c r="M20" i="4"/>
  <c r="AW19" i="4"/>
  <c r="AN19" i="4"/>
  <c r="AE19" i="4"/>
  <c r="V19" i="4"/>
  <c r="M19" i="4"/>
  <c r="AW18" i="4"/>
  <c r="AN18" i="4"/>
  <c r="AE18" i="4"/>
  <c r="V18" i="4"/>
  <c r="M18" i="4"/>
  <c r="AW17" i="4"/>
  <c r="AN17" i="4"/>
  <c r="AE17" i="4"/>
  <c r="V17" i="4"/>
  <c r="M17" i="4"/>
  <c r="AW16" i="4"/>
  <c r="AN16" i="4"/>
  <c r="AE16" i="4"/>
  <c r="V16" i="4"/>
  <c r="M16" i="4"/>
  <c r="AW15" i="4"/>
  <c r="AN15" i="4"/>
  <c r="AE15" i="4"/>
  <c r="V15" i="4"/>
  <c r="M15" i="4"/>
  <c r="AW14" i="4"/>
  <c r="AN14" i="4"/>
  <c r="AE14" i="4"/>
  <c r="V14" i="4"/>
  <c r="M14" i="4"/>
  <c r="AW13" i="4"/>
  <c r="AN13" i="4"/>
  <c r="AE13" i="4"/>
  <c r="V13" i="4"/>
  <c r="M13" i="4"/>
  <c r="AW12" i="4"/>
  <c r="AN12" i="4"/>
  <c r="AE12" i="4"/>
  <c r="V12" i="4"/>
  <c r="M12" i="4"/>
  <c r="AW11" i="4"/>
  <c r="AN11" i="4"/>
  <c r="AE11" i="4"/>
  <c r="V11" i="4"/>
  <c r="M11" i="4"/>
  <c r="AW10" i="4"/>
  <c r="AN10" i="4"/>
  <c r="AE10" i="4"/>
  <c r="V10" i="4"/>
  <c r="M10" i="4"/>
  <c r="AW9" i="4"/>
  <c r="AN9" i="4"/>
  <c r="AE9" i="4"/>
  <c r="V9" i="4"/>
  <c r="M9" i="4"/>
  <c r="AW8" i="4"/>
  <c r="AN8" i="4"/>
  <c r="AE8" i="4"/>
  <c r="V8" i="4"/>
  <c r="M8" i="4"/>
  <c r="AW7" i="4"/>
  <c r="AN7" i="4"/>
  <c r="AE7" i="4"/>
  <c r="V7" i="4"/>
  <c r="M7" i="4"/>
  <c r="M6" i="4"/>
  <c r="L6" i="4"/>
  <c r="AW5" i="4"/>
  <c r="AN5" i="4"/>
  <c r="AM5" i="4"/>
  <c r="AE5" i="4"/>
  <c r="V5" i="4"/>
  <c r="U5" i="4"/>
  <c r="M5" i="4"/>
  <c r="L5" i="4"/>
  <c r="N28" i="1"/>
  <c r="L28" i="1"/>
  <c r="I28" i="1"/>
  <c r="P28" i="1"/>
  <c r="F28" i="1"/>
  <c r="N27" i="1"/>
  <c r="L27" i="1"/>
  <c r="I27" i="1"/>
  <c r="F27" i="1"/>
  <c r="O27" i="1"/>
  <c r="P26" i="1"/>
  <c r="O26" i="1"/>
  <c r="N26" i="1"/>
  <c r="M26" i="1"/>
  <c r="L26" i="1"/>
  <c r="I26" i="1"/>
  <c r="F26" i="1"/>
  <c r="M25" i="1"/>
  <c r="L25" i="1"/>
  <c r="I25" i="1"/>
  <c r="P25" i="1"/>
  <c r="O25" i="1"/>
  <c r="P24" i="1"/>
  <c r="M24" i="1"/>
  <c r="L24" i="1"/>
  <c r="I24" i="1"/>
  <c r="N24" i="1"/>
  <c r="F24" i="1"/>
  <c r="O23" i="1"/>
  <c r="M23" i="1"/>
  <c r="L23" i="1"/>
  <c r="I23" i="1"/>
  <c r="P23" i="1"/>
  <c r="F23" i="1"/>
  <c r="L22" i="1"/>
  <c r="I22" i="1"/>
  <c r="P22" i="1"/>
  <c r="O22" i="1"/>
  <c r="P21" i="1"/>
  <c r="O21" i="1"/>
  <c r="N21" i="1"/>
  <c r="L21" i="1"/>
  <c r="I21" i="1"/>
  <c r="M21" i="1"/>
  <c r="K20" i="1"/>
  <c r="H20" i="1"/>
  <c r="K19" i="1"/>
  <c r="H18" i="1"/>
  <c r="E18" i="1"/>
  <c r="K17" i="1"/>
  <c r="H17" i="1"/>
  <c r="E17" i="1"/>
  <c r="O17" i="1"/>
  <c r="K16" i="1"/>
  <c r="H16" i="1"/>
  <c r="E16" i="1"/>
  <c r="K15" i="1"/>
  <c r="H15" i="1"/>
  <c r="E15" i="1"/>
  <c r="O15" i="1"/>
  <c r="K14" i="1"/>
  <c r="H14" i="1"/>
  <c r="E14" i="1"/>
  <c r="K13" i="1"/>
  <c r="L13" i="1" s="1"/>
  <c r="H13" i="1"/>
  <c r="E13" i="1"/>
  <c r="L12" i="1"/>
  <c r="I12" i="1"/>
  <c r="P12" i="1"/>
  <c r="K11" i="1"/>
  <c r="H11" i="1"/>
  <c r="E11" i="1"/>
  <c r="K10" i="1"/>
  <c r="H10" i="1"/>
  <c r="E10" i="1"/>
  <c r="O10" i="1"/>
  <c r="K9" i="1"/>
  <c r="H9" i="1"/>
  <c r="E9" i="1"/>
  <c r="O9" i="1"/>
  <c r="K8" i="1"/>
  <c r="H8" i="1"/>
  <c r="E8" i="1"/>
  <c r="M7" i="1"/>
  <c r="I7" i="1"/>
  <c r="F7" i="1"/>
  <c r="K6" i="1"/>
  <c r="H6" i="1"/>
  <c r="E6" i="1"/>
  <c r="O6" i="1"/>
  <c r="K5" i="1"/>
  <c r="L5" i="1" s="1"/>
  <c r="H5" i="1"/>
  <c r="E5" i="1"/>
  <c r="P4" i="1"/>
  <c r="K4" i="1"/>
  <c r="H4" i="1"/>
  <c r="E4" i="1"/>
  <c r="AM39" i="5" l="1"/>
  <c r="AM44" i="7"/>
  <c r="AM48" i="7"/>
  <c r="AM32" i="7"/>
  <c r="AL40" i="7"/>
  <c r="AM28" i="7"/>
  <c r="AM38" i="7"/>
  <c r="AM46" i="7"/>
  <c r="AL6" i="5"/>
  <c r="AL30" i="7"/>
  <c r="AL36" i="7"/>
  <c r="AM6" i="5"/>
  <c r="AL30" i="5"/>
  <c r="AL50" i="5"/>
  <c r="AM53" i="5"/>
  <c r="AM21" i="5"/>
  <c r="AM40" i="5"/>
  <c r="AM13" i="5"/>
  <c r="AM31" i="5"/>
  <c r="AM43" i="5"/>
  <c r="AM32" i="5"/>
  <c r="AM51" i="5"/>
  <c r="AL21" i="5"/>
  <c r="AL40" i="5"/>
  <c r="AL31" i="5"/>
  <c r="AL14" i="5"/>
  <c r="AL35" i="5"/>
  <c r="AL19" i="5"/>
  <c r="AL49" i="5"/>
  <c r="AM55" i="7"/>
  <c r="AM21" i="7"/>
  <c r="AL23" i="7"/>
  <c r="AM29" i="7"/>
  <c r="AL31" i="7"/>
  <c r="AM37" i="7"/>
  <c r="AM45" i="7"/>
  <c r="AL47" i="7"/>
  <c r="AM11" i="7"/>
  <c r="AL13" i="7"/>
  <c r="AL21" i="7"/>
  <c r="AM27" i="7"/>
  <c r="AL29" i="7"/>
  <c r="AM35" i="7"/>
  <c r="AL37" i="7"/>
  <c r="AM43" i="7"/>
  <c r="AL45" i="7"/>
  <c r="AL54" i="7"/>
  <c r="AM10" i="7"/>
  <c r="AM18" i="7"/>
  <c r="AM26" i="7"/>
  <c r="AM34" i="7"/>
  <c r="AM42" i="7"/>
  <c r="AM50" i="7"/>
  <c r="AL19" i="7"/>
  <c r="AM25" i="7"/>
  <c r="AL27" i="7"/>
  <c r="AM33" i="7"/>
  <c r="AL35" i="7"/>
  <c r="AM41" i="7"/>
  <c r="AL43" i="7"/>
  <c r="AL18" i="7"/>
  <c r="AL26" i="7"/>
  <c r="AL34" i="7"/>
  <c r="AL42" i="7"/>
  <c r="AL50" i="7"/>
  <c r="AL26" i="5"/>
  <c r="AL22" i="5"/>
  <c r="AL9" i="5"/>
  <c r="AM17" i="5"/>
  <c r="AM16" i="5"/>
  <c r="AM41" i="5"/>
  <c r="AM25" i="5"/>
  <c r="AM26" i="5"/>
  <c r="AM7" i="5"/>
  <c r="AM9" i="5"/>
  <c r="AN9" i="7"/>
  <c r="AK9" i="7"/>
  <c r="AN13" i="7"/>
  <c r="AK13" i="7"/>
  <c r="AA19" i="7"/>
  <c r="I19" i="7"/>
  <c r="R19" i="7"/>
  <c r="AN19" i="7"/>
  <c r="AK19" i="7"/>
  <c r="AA13" i="7"/>
  <c r="R13" i="7"/>
  <c r="I13" i="7"/>
  <c r="AA39" i="7"/>
  <c r="I39" i="7"/>
  <c r="R39" i="7"/>
  <c r="AL13" i="5"/>
  <c r="AL43" i="5"/>
  <c r="AM19" i="5"/>
  <c r="AL32" i="5"/>
  <c r="AM49" i="5"/>
  <c r="AL51" i="5"/>
  <c r="AL6" i="7"/>
  <c r="I10" i="7"/>
  <c r="AA10" i="7"/>
  <c r="R10" i="7"/>
  <c r="AL10" i="7"/>
  <c r="R14" i="7"/>
  <c r="AA14" i="7"/>
  <c r="I14" i="7"/>
  <c r="R20" i="7"/>
  <c r="I20" i="7"/>
  <c r="AA20" i="7"/>
  <c r="AA47" i="7"/>
  <c r="I47" i="7"/>
  <c r="R47" i="7"/>
  <c r="R11" i="8"/>
  <c r="I11" i="8"/>
  <c r="AA11" i="8"/>
  <c r="I13" i="9"/>
  <c r="J13" i="9"/>
  <c r="K13" i="9"/>
  <c r="AA9" i="7"/>
  <c r="R9" i="7"/>
  <c r="I9" i="7"/>
  <c r="AK6" i="7"/>
  <c r="AN6" i="7"/>
  <c r="AA21" i="7"/>
  <c r="R21" i="7"/>
  <c r="I21" i="7"/>
  <c r="R22" i="7"/>
  <c r="I22" i="7"/>
  <c r="AA22" i="7"/>
  <c r="AA23" i="7"/>
  <c r="I23" i="7"/>
  <c r="R23" i="7"/>
  <c r="AA24" i="7"/>
  <c r="R24" i="7"/>
  <c r="I24" i="7"/>
  <c r="AA25" i="7"/>
  <c r="R25" i="7"/>
  <c r="I25" i="7"/>
  <c r="R26" i="7"/>
  <c r="I26" i="7"/>
  <c r="AA26" i="7"/>
  <c r="I27" i="7"/>
  <c r="AA27" i="7"/>
  <c r="R27" i="7"/>
  <c r="AA28" i="7"/>
  <c r="R28" i="7"/>
  <c r="I28" i="7"/>
  <c r="AA29" i="7"/>
  <c r="R29" i="7"/>
  <c r="I29" i="7"/>
  <c r="R30" i="7"/>
  <c r="AA30" i="7"/>
  <c r="I30" i="7"/>
  <c r="AA31" i="7"/>
  <c r="R31" i="7"/>
  <c r="I31" i="7"/>
  <c r="AA32" i="7"/>
  <c r="R32" i="7"/>
  <c r="I32" i="7"/>
  <c r="AA33" i="7"/>
  <c r="R33" i="7"/>
  <c r="I33" i="7"/>
  <c r="AA35" i="7"/>
  <c r="I35" i="7"/>
  <c r="R35" i="7"/>
  <c r="R35" i="8"/>
  <c r="I35" i="8"/>
  <c r="AA35" i="8"/>
  <c r="I21" i="9"/>
  <c r="K21" i="9"/>
  <c r="K54" i="9"/>
  <c r="L54" i="9"/>
  <c r="J54" i="9"/>
  <c r="AA7" i="7"/>
  <c r="R7" i="7"/>
  <c r="I7" i="7"/>
  <c r="AL7" i="7"/>
  <c r="AM8" i="7"/>
  <c r="I11" i="7"/>
  <c r="AA11" i="7"/>
  <c r="R11" i="7"/>
  <c r="AL11" i="7"/>
  <c r="AM12" i="7"/>
  <c r="AA15" i="7"/>
  <c r="R15" i="7"/>
  <c r="I15" i="7"/>
  <c r="AL15" i="7"/>
  <c r="AM17" i="7"/>
  <c r="I29" i="9"/>
  <c r="J29" i="9"/>
  <c r="K29" i="9"/>
  <c r="AM37" i="5"/>
  <c r="AM36" i="5"/>
  <c r="AM10" i="5"/>
  <c r="AM55" i="5"/>
  <c r="AK55" i="6"/>
  <c r="J19" i="1"/>
  <c r="AA6" i="7"/>
  <c r="AN7" i="7"/>
  <c r="AK7" i="7"/>
  <c r="AN11" i="7"/>
  <c r="AK11" i="7"/>
  <c r="AN15" i="7"/>
  <c r="AK15" i="7"/>
  <c r="I43" i="7"/>
  <c r="AA43" i="7"/>
  <c r="R43" i="7"/>
  <c r="R19" i="8"/>
  <c r="I19" i="8"/>
  <c r="AA19" i="8"/>
  <c r="I37" i="9"/>
  <c r="AL17" i="5"/>
  <c r="AM14" i="5"/>
  <c r="AL16" i="5"/>
  <c r="AM35" i="5"/>
  <c r="AL41" i="5"/>
  <c r="AM54" i="5"/>
  <c r="AA8" i="7"/>
  <c r="R8" i="7"/>
  <c r="I8" i="7"/>
  <c r="AL8" i="7"/>
  <c r="AM9" i="7"/>
  <c r="AA12" i="7"/>
  <c r="R12" i="7"/>
  <c r="I12" i="7"/>
  <c r="AL12" i="7"/>
  <c r="AM13" i="7"/>
  <c r="AA16" i="7"/>
  <c r="R16" i="7"/>
  <c r="I16" i="7"/>
  <c r="AL17" i="7"/>
  <c r="AM19" i="7"/>
  <c r="R43" i="8"/>
  <c r="I43" i="8"/>
  <c r="AA43" i="8"/>
  <c r="I45" i="9"/>
  <c r="W8" i="10"/>
  <c r="M8" i="10"/>
  <c r="E8" i="10"/>
  <c r="H8" i="10"/>
  <c r="L8" i="10"/>
  <c r="D8" i="10"/>
  <c r="G8" i="10"/>
  <c r="K8" i="10" s="1"/>
  <c r="R8" i="10"/>
  <c r="V8" i="10"/>
  <c r="Y8" i="10" s="1"/>
  <c r="Q8" i="10"/>
  <c r="R18" i="7"/>
  <c r="AA18" i="7"/>
  <c r="I18" i="7"/>
  <c r="R27" i="8"/>
  <c r="I27" i="8"/>
  <c r="AA27" i="8"/>
  <c r="K18" i="1"/>
  <c r="AL36" i="5"/>
  <c r="AL20" i="5"/>
  <c r="AL55" i="5"/>
  <c r="AK53" i="6"/>
  <c r="D19" i="1"/>
  <c r="AN12" i="7"/>
  <c r="AK12" i="7"/>
  <c r="AA17" i="7"/>
  <c r="R17" i="7"/>
  <c r="I17" i="7"/>
  <c r="AN17" i="7"/>
  <c r="AK17" i="7"/>
  <c r="R51" i="8"/>
  <c r="I51" i="8"/>
  <c r="AA51" i="8"/>
  <c r="AN23" i="7"/>
  <c r="AK23" i="7"/>
  <c r="AN27" i="7"/>
  <c r="AK27" i="7"/>
  <c r="AN31" i="7"/>
  <c r="AK31" i="7"/>
  <c r="AN35" i="7"/>
  <c r="AK35" i="7"/>
  <c r="AN39" i="7"/>
  <c r="AK39" i="7"/>
  <c r="AN47" i="7"/>
  <c r="AK47" i="7"/>
  <c r="AL49" i="7"/>
  <c r="R6" i="8"/>
  <c r="AA6" i="8"/>
  <c r="I6" i="8"/>
  <c r="AA10" i="8"/>
  <c r="I10" i="8"/>
  <c r="R10" i="8"/>
  <c r="AA18" i="8"/>
  <c r="R18" i="8"/>
  <c r="I18" i="8"/>
  <c r="AA26" i="8"/>
  <c r="I26" i="8"/>
  <c r="R26" i="8"/>
  <c r="AA34" i="8"/>
  <c r="I34" i="8"/>
  <c r="R34" i="8"/>
  <c r="AA42" i="8"/>
  <c r="R42" i="8"/>
  <c r="I42" i="8"/>
  <c r="I12" i="9"/>
  <c r="I20" i="9"/>
  <c r="I28" i="9"/>
  <c r="I36" i="9"/>
  <c r="I44" i="9"/>
  <c r="Q12" i="10"/>
  <c r="L12" i="10"/>
  <c r="D12" i="10"/>
  <c r="R12" i="10"/>
  <c r="H12" i="10"/>
  <c r="E12" i="10"/>
  <c r="G12" i="10"/>
  <c r="J12" i="10" s="1"/>
  <c r="W12" i="10"/>
  <c r="V12" i="10"/>
  <c r="Y12" i="10" s="1"/>
  <c r="M12" i="10"/>
  <c r="W16" i="10"/>
  <c r="M16" i="10"/>
  <c r="E16" i="10"/>
  <c r="H16" i="10"/>
  <c r="L16" i="10"/>
  <c r="D16" i="10"/>
  <c r="V16" i="10"/>
  <c r="R16" i="10"/>
  <c r="Q16" i="10"/>
  <c r="G16" i="10"/>
  <c r="J16" i="10" s="1"/>
  <c r="Q20" i="10"/>
  <c r="L20" i="10"/>
  <c r="D20" i="10"/>
  <c r="R20" i="10"/>
  <c r="H20" i="10"/>
  <c r="W20" i="10"/>
  <c r="M20" i="10"/>
  <c r="E20" i="10"/>
  <c r="V20" i="10"/>
  <c r="G20" i="10"/>
  <c r="W24" i="10"/>
  <c r="M24" i="10"/>
  <c r="E24" i="10"/>
  <c r="H24" i="10"/>
  <c r="L24" i="10"/>
  <c r="D24" i="10"/>
  <c r="G24" i="10"/>
  <c r="R24" i="10"/>
  <c r="Q24" i="10"/>
  <c r="V24" i="10"/>
  <c r="W28" i="10"/>
  <c r="Q28" i="10"/>
  <c r="U28" i="10" s="1"/>
  <c r="L28" i="10"/>
  <c r="D28" i="10"/>
  <c r="R28" i="10"/>
  <c r="H28" i="10"/>
  <c r="E28" i="10"/>
  <c r="G28" i="10"/>
  <c r="V28" i="10"/>
  <c r="Y28" i="10" s="1"/>
  <c r="M28" i="10"/>
  <c r="W32" i="10"/>
  <c r="M32" i="10"/>
  <c r="E32" i="10"/>
  <c r="H32" i="10"/>
  <c r="L32" i="10"/>
  <c r="D32" i="10"/>
  <c r="V32" i="10"/>
  <c r="R32" i="10"/>
  <c r="Q32" i="10"/>
  <c r="U32" i="10" s="1"/>
  <c r="G32" i="10"/>
  <c r="J32" i="10" s="1"/>
  <c r="Q36" i="10"/>
  <c r="L36" i="10"/>
  <c r="D36" i="10"/>
  <c r="H36" i="10"/>
  <c r="R36" i="10"/>
  <c r="W36" i="10"/>
  <c r="M36" i="10"/>
  <c r="E36" i="10"/>
  <c r="G36" i="10"/>
  <c r="J36" i="10" s="1"/>
  <c r="V36" i="10"/>
  <c r="W40" i="10"/>
  <c r="R40" i="10"/>
  <c r="M40" i="10"/>
  <c r="E40" i="10"/>
  <c r="H40" i="10"/>
  <c r="L40" i="10"/>
  <c r="D40" i="10"/>
  <c r="G40" i="10"/>
  <c r="V40" i="10"/>
  <c r="Y40" i="10" s="1"/>
  <c r="Q40" i="10"/>
  <c r="T40" i="10" s="1"/>
  <c r="Q44" i="10"/>
  <c r="L44" i="10"/>
  <c r="D44" i="10"/>
  <c r="R44" i="10"/>
  <c r="H44" i="10"/>
  <c r="E44" i="10"/>
  <c r="G44" i="10"/>
  <c r="V44" i="10"/>
  <c r="W44" i="10"/>
  <c r="M44" i="10"/>
  <c r="W48" i="10"/>
  <c r="M48" i="10"/>
  <c r="E48" i="10"/>
  <c r="R48" i="10"/>
  <c r="H48" i="10"/>
  <c r="L48" i="10"/>
  <c r="D48" i="10"/>
  <c r="V48" i="10"/>
  <c r="Q48" i="10"/>
  <c r="T48" i="10" s="1"/>
  <c r="G48" i="10"/>
  <c r="K48" i="10" s="1"/>
  <c r="R36" i="7"/>
  <c r="I36" i="7"/>
  <c r="AA36" i="7"/>
  <c r="AA40" i="7"/>
  <c r="R40" i="7"/>
  <c r="I40" i="7"/>
  <c r="I44" i="7"/>
  <c r="AA44" i="7"/>
  <c r="R44" i="7"/>
  <c r="AA48" i="7"/>
  <c r="R48" i="7"/>
  <c r="I48" i="7"/>
  <c r="AA51" i="7"/>
  <c r="R51" i="7"/>
  <c r="I51" i="7"/>
  <c r="R9" i="8"/>
  <c r="AA9" i="8"/>
  <c r="I9" i="8"/>
  <c r="AA17" i="8"/>
  <c r="R17" i="8"/>
  <c r="I17" i="8"/>
  <c r="I25" i="8"/>
  <c r="R25" i="8"/>
  <c r="AA25" i="8"/>
  <c r="R33" i="8"/>
  <c r="AA33" i="8"/>
  <c r="I33" i="8"/>
  <c r="R41" i="8"/>
  <c r="I41" i="8"/>
  <c r="AA41" i="8"/>
  <c r="R49" i="8"/>
  <c r="AA49" i="8"/>
  <c r="I49" i="8"/>
  <c r="I6" i="9"/>
  <c r="I11" i="9"/>
  <c r="I19" i="9"/>
  <c r="I27" i="9"/>
  <c r="I35" i="9"/>
  <c r="I43" i="9"/>
  <c r="I51" i="9"/>
  <c r="L51" i="9" s="1"/>
  <c r="H9" i="10"/>
  <c r="W9" i="10"/>
  <c r="V9" i="10"/>
  <c r="Q9" i="10"/>
  <c r="G9" i="10"/>
  <c r="M9" i="10"/>
  <c r="L9" i="10"/>
  <c r="E9" i="10"/>
  <c r="D9" i="10"/>
  <c r="R9" i="10"/>
  <c r="Q52" i="10"/>
  <c r="T52" i="10" s="1"/>
  <c r="L52" i="10"/>
  <c r="D52" i="10"/>
  <c r="H52" i="10"/>
  <c r="R52" i="10"/>
  <c r="M52" i="10"/>
  <c r="W52" i="10"/>
  <c r="E52" i="10"/>
  <c r="V52" i="10"/>
  <c r="G52" i="10"/>
  <c r="AN20" i="7"/>
  <c r="AK20" i="7"/>
  <c r="AN24" i="7"/>
  <c r="AK24" i="7"/>
  <c r="AN28" i="7"/>
  <c r="AK28" i="7"/>
  <c r="AN32" i="7"/>
  <c r="AK32" i="7"/>
  <c r="AN36" i="7"/>
  <c r="AK36" i="7"/>
  <c r="AN44" i="7"/>
  <c r="AK44" i="7"/>
  <c r="AN48" i="7"/>
  <c r="AK48" i="7"/>
  <c r="R50" i="7"/>
  <c r="I50" i="7"/>
  <c r="AA50" i="7"/>
  <c r="AM54" i="7"/>
  <c r="AA8" i="8"/>
  <c r="R8" i="8"/>
  <c r="I8" i="8"/>
  <c r="AA16" i="8"/>
  <c r="I16" i="8"/>
  <c r="R16" i="8"/>
  <c r="AA24" i="8"/>
  <c r="I24" i="8"/>
  <c r="R24" i="8"/>
  <c r="AA32" i="8"/>
  <c r="I32" i="8"/>
  <c r="R32" i="8"/>
  <c r="AA40" i="8"/>
  <c r="R40" i="8"/>
  <c r="I40" i="8"/>
  <c r="AA48" i="8"/>
  <c r="I48" i="8"/>
  <c r="R48" i="8"/>
  <c r="I10" i="9"/>
  <c r="K18" i="9"/>
  <c r="I18" i="9"/>
  <c r="I26" i="9"/>
  <c r="K34" i="9"/>
  <c r="I34" i="9"/>
  <c r="I42" i="9"/>
  <c r="L13" i="10"/>
  <c r="D13" i="10"/>
  <c r="G13" i="10"/>
  <c r="M13" i="10"/>
  <c r="E13" i="10"/>
  <c r="W13" i="10"/>
  <c r="V13" i="10"/>
  <c r="R13" i="10"/>
  <c r="H13" i="10"/>
  <c r="Q13" i="10"/>
  <c r="H17" i="10"/>
  <c r="V17" i="10"/>
  <c r="Q17" i="10"/>
  <c r="G17" i="10"/>
  <c r="J17" i="10" s="1"/>
  <c r="W17" i="10"/>
  <c r="R17" i="10"/>
  <c r="M17" i="10"/>
  <c r="L17" i="10"/>
  <c r="E17" i="10"/>
  <c r="D17" i="10"/>
  <c r="L21" i="10"/>
  <c r="D21" i="10"/>
  <c r="G21" i="10"/>
  <c r="M21" i="10"/>
  <c r="E21" i="10"/>
  <c r="V21" i="10"/>
  <c r="Q21" i="10"/>
  <c r="H21" i="10"/>
  <c r="W21" i="10"/>
  <c r="R21" i="10"/>
  <c r="H25" i="10"/>
  <c r="V25" i="10"/>
  <c r="Y25" i="10" s="1"/>
  <c r="W25" i="10"/>
  <c r="Q25" i="10"/>
  <c r="G25" i="10"/>
  <c r="M25" i="10"/>
  <c r="L25" i="10"/>
  <c r="E25" i="10"/>
  <c r="D25" i="10"/>
  <c r="R25" i="10"/>
  <c r="L29" i="10"/>
  <c r="D29" i="10"/>
  <c r="G29" i="10"/>
  <c r="K29" i="10" s="1"/>
  <c r="M29" i="10"/>
  <c r="E29" i="10"/>
  <c r="V29" i="10"/>
  <c r="R29" i="10"/>
  <c r="W29" i="10"/>
  <c r="Q29" i="10"/>
  <c r="H29" i="10"/>
  <c r="R33" i="10"/>
  <c r="H33" i="10"/>
  <c r="V33" i="10"/>
  <c r="Q33" i="10"/>
  <c r="W33" i="10"/>
  <c r="G33" i="10"/>
  <c r="M33" i="10"/>
  <c r="L33" i="10"/>
  <c r="E33" i="10"/>
  <c r="D33" i="10"/>
  <c r="L37" i="10"/>
  <c r="D37" i="10"/>
  <c r="W37" i="10"/>
  <c r="G37" i="10"/>
  <c r="R37" i="10"/>
  <c r="M37" i="10"/>
  <c r="E37" i="10"/>
  <c r="V37" i="10"/>
  <c r="Q37" i="10"/>
  <c r="H37" i="10"/>
  <c r="R41" i="10"/>
  <c r="H41" i="10"/>
  <c r="V41" i="10"/>
  <c r="Q41" i="10"/>
  <c r="U41" i="10" s="1"/>
  <c r="G41" i="10"/>
  <c r="K41" i="10" s="1"/>
  <c r="W41" i="10"/>
  <c r="M41" i="10"/>
  <c r="L41" i="10"/>
  <c r="E41" i="10"/>
  <c r="D41" i="10"/>
  <c r="L45" i="10"/>
  <c r="D45" i="10"/>
  <c r="G45" i="10"/>
  <c r="K45" i="10" s="1"/>
  <c r="W45" i="10"/>
  <c r="M45" i="10"/>
  <c r="E45" i="10"/>
  <c r="V45" i="10"/>
  <c r="R45" i="10"/>
  <c r="H45" i="10"/>
  <c r="Q45" i="10"/>
  <c r="R49" i="10"/>
  <c r="H49" i="10"/>
  <c r="W49" i="10"/>
  <c r="V49" i="10"/>
  <c r="Q49" i="10"/>
  <c r="G49" i="10"/>
  <c r="K49" i="10" s="1"/>
  <c r="M49" i="10"/>
  <c r="L49" i="10"/>
  <c r="E49" i="10"/>
  <c r="D49" i="10"/>
  <c r="AA37" i="7"/>
  <c r="R37" i="7"/>
  <c r="I37" i="7"/>
  <c r="AA41" i="7"/>
  <c r="R41" i="7"/>
  <c r="I41" i="7"/>
  <c r="AA45" i="7"/>
  <c r="R45" i="7"/>
  <c r="I45" i="7"/>
  <c r="AA49" i="7"/>
  <c r="R49" i="7"/>
  <c r="I49" i="7"/>
  <c r="R7" i="8"/>
  <c r="I7" i="8"/>
  <c r="AA7" i="8"/>
  <c r="I15" i="8"/>
  <c r="AA15" i="8"/>
  <c r="R15" i="8"/>
  <c r="AA23" i="8"/>
  <c r="R23" i="8"/>
  <c r="I23" i="8"/>
  <c r="R31" i="8"/>
  <c r="AA31" i="8"/>
  <c r="I31" i="8"/>
  <c r="AA39" i="8"/>
  <c r="I39" i="8"/>
  <c r="R39" i="8"/>
  <c r="I47" i="8"/>
  <c r="AA47" i="8"/>
  <c r="R47" i="8"/>
  <c r="I9" i="9"/>
  <c r="J9" i="9"/>
  <c r="K9" i="9"/>
  <c r="I17" i="9"/>
  <c r="I25" i="9"/>
  <c r="J25" i="9"/>
  <c r="K25" i="9"/>
  <c r="I33" i="9"/>
  <c r="I41" i="9"/>
  <c r="J41" i="9"/>
  <c r="K41" i="9"/>
  <c r="I49" i="9"/>
  <c r="L49" i="9" s="1"/>
  <c r="W10" i="10"/>
  <c r="V10" i="10"/>
  <c r="L10" i="10"/>
  <c r="D10" i="10"/>
  <c r="R10" i="10"/>
  <c r="H10" i="10"/>
  <c r="E10" i="10"/>
  <c r="G10" i="10"/>
  <c r="K10" i="10" s="1"/>
  <c r="Q10" i="10"/>
  <c r="M10" i="10"/>
  <c r="K12" i="10"/>
  <c r="K20" i="10"/>
  <c r="K24" i="10"/>
  <c r="K28" i="10"/>
  <c r="K36" i="10"/>
  <c r="K40" i="10"/>
  <c r="K44" i="10"/>
  <c r="AN29" i="7"/>
  <c r="AK29" i="7"/>
  <c r="AN33" i="7"/>
  <c r="AK33" i="7"/>
  <c r="AN37" i="7"/>
  <c r="AK37" i="7"/>
  <c r="AN41" i="7"/>
  <c r="AK41" i="7"/>
  <c r="AN45" i="7"/>
  <c r="AK45" i="7"/>
  <c r="AM51" i="7"/>
  <c r="R14" i="8"/>
  <c r="I14" i="8"/>
  <c r="AA14" i="8"/>
  <c r="R22" i="8"/>
  <c r="I22" i="8"/>
  <c r="AA22" i="8"/>
  <c r="R30" i="8"/>
  <c r="I30" i="8"/>
  <c r="AA30" i="8"/>
  <c r="R38" i="8"/>
  <c r="I38" i="8"/>
  <c r="AA38" i="8"/>
  <c r="R46" i="8"/>
  <c r="I46" i="8"/>
  <c r="AA46" i="8"/>
  <c r="AA50" i="8"/>
  <c r="R50" i="8"/>
  <c r="I50" i="8"/>
  <c r="I8" i="9"/>
  <c r="I16" i="9"/>
  <c r="I24" i="9"/>
  <c r="I32" i="9"/>
  <c r="I40" i="9"/>
  <c r="I48" i="9"/>
  <c r="K9" i="10"/>
  <c r="G14" i="10"/>
  <c r="K14" i="10" s="1"/>
  <c r="R14" i="10"/>
  <c r="H14" i="10"/>
  <c r="D14" i="10"/>
  <c r="W14" i="10"/>
  <c r="V14" i="10"/>
  <c r="Q14" i="10"/>
  <c r="L14" i="10"/>
  <c r="E14" i="10"/>
  <c r="M14" i="10"/>
  <c r="V18" i="10"/>
  <c r="W18" i="10"/>
  <c r="L18" i="10"/>
  <c r="D18" i="10"/>
  <c r="R18" i="10"/>
  <c r="Q18" i="10"/>
  <c r="M18" i="10"/>
  <c r="G18" i="10"/>
  <c r="H18" i="10"/>
  <c r="E18" i="10"/>
  <c r="G22" i="10"/>
  <c r="R22" i="10"/>
  <c r="H22" i="10"/>
  <c r="W22" i="10"/>
  <c r="Q22" i="10"/>
  <c r="M22" i="10"/>
  <c r="L22" i="10"/>
  <c r="O22" i="10" s="1"/>
  <c r="E22" i="10"/>
  <c r="V22" i="10"/>
  <c r="D22" i="10"/>
  <c r="V26" i="10"/>
  <c r="L26" i="10"/>
  <c r="D26" i="10"/>
  <c r="R26" i="10"/>
  <c r="H26" i="10"/>
  <c r="E26" i="10"/>
  <c r="G26" i="10"/>
  <c r="K26" i="10" s="1"/>
  <c r="Q26" i="10"/>
  <c r="U26" i="10" s="1"/>
  <c r="W26" i="10"/>
  <c r="M26" i="10"/>
  <c r="W30" i="10"/>
  <c r="G30" i="10"/>
  <c r="R30" i="10"/>
  <c r="H30" i="10"/>
  <c r="D30" i="10"/>
  <c r="V30" i="10"/>
  <c r="Y30" i="10" s="1"/>
  <c r="Q30" i="10"/>
  <c r="L30" i="10"/>
  <c r="M30" i="10"/>
  <c r="E30" i="10"/>
  <c r="V34" i="10"/>
  <c r="Y34" i="10" s="1"/>
  <c r="L34" i="10"/>
  <c r="D34" i="10"/>
  <c r="R34" i="10"/>
  <c r="W34" i="10"/>
  <c r="Q34" i="10"/>
  <c r="M34" i="10"/>
  <c r="G34" i="10"/>
  <c r="E34" i="10"/>
  <c r="H34" i="10"/>
  <c r="W38" i="10"/>
  <c r="G38" i="10"/>
  <c r="H38" i="10"/>
  <c r="Q38" i="10"/>
  <c r="M38" i="10"/>
  <c r="L38" i="10"/>
  <c r="E38" i="10"/>
  <c r="V38" i="10"/>
  <c r="R38" i="10"/>
  <c r="D38" i="10"/>
  <c r="V42" i="10"/>
  <c r="L42" i="10"/>
  <c r="D42" i="10"/>
  <c r="H42" i="10"/>
  <c r="E42" i="10"/>
  <c r="G42" i="10"/>
  <c r="R42" i="10"/>
  <c r="Q42" i="10"/>
  <c r="W42" i="10"/>
  <c r="M42" i="10"/>
  <c r="W46" i="10"/>
  <c r="G46" i="10"/>
  <c r="R46" i="10"/>
  <c r="H46" i="10"/>
  <c r="D46" i="10"/>
  <c r="V46" i="10"/>
  <c r="Y46" i="10" s="1"/>
  <c r="Q46" i="10"/>
  <c r="U46" i="10" s="1"/>
  <c r="L46" i="10"/>
  <c r="M46" i="10"/>
  <c r="E46" i="10"/>
  <c r="W50" i="10"/>
  <c r="R50" i="10"/>
  <c r="V50" i="10"/>
  <c r="L50" i="10"/>
  <c r="D50" i="10"/>
  <c r="Q50" i="10"/>
  <c r="T50" i="10" s="1"/>
  <c r="M50" i="10"/>
  <c r="G50" i="10"/>
  <c r="J50" i="10" s="1"/>
  <c r="E50" i="10"/>
  <c r="H50" i="10"/>
  <c r="K52" i="10"/>
  <c r="R34" i="7"/>
  <c r="AA34" i="7"/>
  <c r="I34" i="7"/>
  <c r="R38" i="7"/>
  <c r="I38" i="7"/>
  <c r="AA38" i="7"/>
  <c r="R42" i="7"/>
  <c r="I42" i="7"/>
  <c r="AA42" i="7"/>
  <c r="R46" i="7"/>
  <c r="AA46" i="7"/>
  <c r="I46" i="7"/>
  <c r="AM47" i="7"/>
  <c r="AA13" i="8"/>
  <c r="I13" i="8"/>
  <c r="R13" i="8"/>
  <c r="AA21" i="8"/>
  <c r="I21" i="8"/>
  <c r="R21" i="8"/>
  <c r="AA29" i="8"/>
  <c r="R29" i="8"/>
  <c r="I29" i="8"/>
  <c r="AA37" i="8"/>
  <c r="I37" i="8"/>
  <c r="R37" i="8"/>
  <c r="AA45" i="8"/>
  <c r="I45" i="8"/>
  <c r="R45" i="8"/>
  <c r="I7" i="9"/>
  <c r="I15" i="9"/>
  <c r="I23" i="9"/>
  <c r="I31" i="9"/>
  <c r="I39" i="9"/>
  <c r="I47" i="9"/>
  <c r="R7" i="10"/>
  <c r="M7" i="10"/>
  <c r="E7" i="10"/>
  <c r="V7" i="10"/>
  <c r="Q7" i="10"/>
  <c r="U7" i="10" s="1"/>
  <c r="L7" i="10"/>
  <c r="H7" i="10"/>
  <c r="D7" i="10"/>
  <c r="G7" i="10"/>
  <c r="J7" i="10" s="1"/>
  <c r="W7" i="10"/>
  <c r="U8" i="10"/>
  <c r="K13" i="10"/>
  <c r="K21" i="10"/>
  <c r="AN14" i="7"/>
  <c r="AK14" i="7"/>
  <c r="AN18" i="7"/>
  <c r="AK18" i="7"/>
  <c r="AN22" i="7"/>
  <c r="AK22" i="7"/>
  <c r="AN26" i="7"/>
  <c r="AK26" i="7"/>
  <c r="AN30" i="7"/>
  <c r="AK30" i="7"/>
  <c r="AN34" i="7"/>
  <c r="AK34" i="7"/>
  <c r="AN38" i="7"/>
  <c r="AK38" i="7"/>
  <c r="AN42" i="7"/>
  <c r="AK42" i="7"/>
  <c r="AN46" i="7"/>
  <c r="AK46" i="7"/>
  <c r="AM49" i="7"/>
  <c r="AL51" i="7"/>
  <c r="E20" i="1"/>
  <c r="P20" i="1" s="1"/>
  <c r="AK53" i="7"/>
  <c r="AA12" i="8"/>
  <c r="R12" i="8"/>
  <c r="I12" i="8"/>
  <c r="AA20" i="8"/>
  <c r="R20" i="8"/>
  <c r="I20" i="8"/>
  <c r="AA28" i="8"/>
  <c r="R28" i="8"/>
  <c r="I28" i="8"/>
  <c r="AA36" i="8"/>
  <c r="I36" i="8"/>
  <c r="R36" i="8"/>
  <c r="AA44" i="8"/>
  <c r="R44" i="8"/>
  <c r="I44" i="8"/>
  <c r="I14" i="9"/>
  <c r="J22" i="9"/>
  <c r="I22" i="9"/>
  <c r="I30" i="9"/>
  <c r="J38" i="9"/>
  <c r="K38" i="9"/>
  <c r="I38" i="9"/>
  <c r="I46" i="9"/>
  <c r="J50" i="9"/>
  <c r="K50" i="9"/>
  <c r="I50" i="9"/>
  <c r="L50" i="9" s="1"/>
  <c r="Q11" i="10"/>
  <c r="G11" i="10"/>
  <c r="M11" i="10"/>
  <c r="E11" i="10"/>
  <c r="H11" i="10"/>
  <c r="D11" i="10"/>
  <c r="W11" i="10"/>
  <c r="R11" i="10"/>
  <c r="V11" i="10"/>
  <c r="L11" i="10"/>
  <c r="R15" i="10"/>
  <c r="M15" i="10"/>
  <c r="E15" i="10"/>
  <c r="W15" i="10"/>
  <c r="V15" i="10"/>
  <c r="Q15" i="10"/>
  <c r="G15" i="10"/>
  <c r="D15" i="10"/>
  <c r="H15" i="10"/>
  <c r="L15" i="10"/>
  <c r="O15" i="10" s="1"/>
  <c r="W19" i="10"/>
  <c r="Q19" i="10"/>
  <c r="U19" i="10" s="1"/>
  <c r="G19" i="10"/>
  <c r="M19" i="10"/>
  <c r="E19" i="10"/>
  <c r="R19" i="10"/>
  <c r="V19" i="10"/>
  <c r="L19" i="10"/>
  <c r="H19" i="10"/>
  <c r="D19" i="10"/>
  <c r="U20" i="10"/>
  <c r="R23" i="10"/>
  <c r="M23" i="10"/>
  <c r="E23" i="10"/>
  <c r="V23" i="10"/>
  <c r="Q23" i="10"/>
  <c r="L23" i="10"/>
  <c r="H23" i="10"/>
  <c r="G23" i="10"/>
  <c r="D23" i="10"/>
  <c r="W23" i="10"/>
  <c r="U24" i="10"/>
  <c r="W27" i="10"/>
  <c r="Q27" i="10"/>
  <c r="G27" i="10"/>
  <c r="M27" i="10"/>
  <c r="E27" i="10"/>
  <c r="H27" i="10"/>
  <c r="D27" i="10"/>
  <c r="R27" i="10"/>
  <c r="V27" i="10"/>
  <c r="Y27" i="10" s="1"/>
  <c r="L27" i="10"/>
  <c r="R31" i="10"/>
  <c r="M31" i="10"/>
  <c r="E31" i="10"/>
  <c r="V31" i="10"/>
  <c r="Q31" i="10"/>
  <c r="G31" i="10"/>
  <c r="D31" i="10"/>
  <c r="W31" i="10"/>
  <c r="H31" i="10"/>
  <c r="L31" i="10"/>
  <c r="O31" i="10" s="1"/>
  <c r="Q35" i="10"/>
  <c r="U35" i="10" s="1"/>
  <c r="W35" i="10"/>
  <c r="G35" i="10"/>
  <c r="R35" i="10"/>
  <c r="M35" i="10"/>
  <c r="E35" i="10"/>
  <c r="V35" i="10"/>
  <c r="L35" i="10"/>
  <c r="H35" i="10"/>
  <c r="D35" i="10"/>
  <c r="U36" i="10"/>
  <c r="W39" i="10"/>
  <c r="R39" i="10"/>
  <c r="M39" i="10"/>
  <c r="E39" i="10"/>
  <c r="V39" i="10"/>
  <c r="Q39" i="10"/>
  <c r="L39" i="10"/>
  <c r="H39" i="10"/>
  <c r="G39" i="10"/>
  <c r="D39" i="10"/>
  <c r="U40" i="10"/>
  <c r="Q43" i="10"/>
  <c r="G43" i="10"/>
  <c r="K43" i="10" s="1"/>
  <c r="W43" i="10"/>
  <c r="M43" i="10"/>
  <c r="E43" i="10"/>
  <c r="H43" i="10"/>
  <c r="D43" i="10"/>
  <c r="V43" i="10"/>
  <c r="R43" i="10"/>
  <c r="L43" i="10"/>
  <c r="M47" i="10"/>
  <c r="E47" i="10"/>
  <c r="V47" i="10"/>
  <c r="Q47" i="10"/>
  <c r="U47" i="10" s="1"/>
  <c r="G47" i="10"/>
  <c r="D47" i="10"/>
  <c r="R47" i="10"/>
  <c r="H47" i="10"/>
  <c r="W47" i="10"/>
  <c r="L47" i="10"/>
  <c r="O47" i="10" s="1"/>
  <c r="Q51" i="10"/>
  <c r="G51" i="10"/>
  <c r="M51" i="10"/>
  <c r="E51" i="10"/>
  <c r="V51" i="10"/>
  <c r="R51" i="10"/>
  <c r="L51" i="10"/>
  <c r="W51" i="10"/>
  <c r="H51" i="10"/>
  <c r="D51" i="10"/>
  <c r="P5" i="1"/>
  <c r="N5" i="1"/>
  <c r="R40" i="6"/>
  <c r="I40" i="6"/>
  <c r="R27" i="6"/>
  <c r="I27" i="6"/>
  <c r="R45" i="6"/>
  <c r="I45" i="6"/>
  <c r="R44" i="6"/>
  <c r="I44" i="6"/>
  <c r="R24" i="6"/>
  <c r="I24" i="6"/>
  <c r="R42" i="6"/>
  <c r="I42" i="6"/>
  <c r="R22" i="6"/>
  <c r="I22" i="6"/>
  <c r="R9" i="6"/>
  <c r="I9" i="6"/>
  <c r="R26" i="6"/>
  <c r="I26" i="6"/>
  <c r="R20" i="6"/>
  <c r="I20" i="6"/>
  <c r="R29" i="6"/>
  <c r="I29" i="6"/>
  <c r="R11" i="6"/>
  <c r="I11" i="6"/>
  <c r="R36" i="6"/>
  <c r="I36" i="6"/>
  <c r="R30" i="6"/>
  <c r="I30" i="6"/>
  <c r="R43" i="6"/>
  <c r="I43" i="6"/>
  <c r="R12" i="6"/>
  <c r="I12" i="6"/>
  <c r="R23" i="6"/>
  <c r="I23" i="6"/>
  <c r="R10" i="6"/>
  <c r="I10" i="6"/>
  <c r="R39" i="6"/>
  <c r="I39" i="6"/>
  <c r="R21" i="6"/>
  <c r="I21" i="6"/>
  <c r="R51" i="6"/>
  <c r="I51" i="6"/>
  <c r="R35" i="6"/>
  <c r="I35" i="6"/>
  <c r="R15" i="6"/>
  <c r="I15" i="6"/>
  <c r="R48" i="6"/>
  <c r="I48" i="6"/>
  <c r="R13" i="6"/>
  <c r="I13" i="6"/>
  <c r="I17" i="6"/>
  <c r="R17" i="6"/>
  <c r="R46" i="6"/>
  <c r="I46" i="6"/>
  <c r="R19" i="6"/>
  <c r="I19" i="6"/>
  <c r="R37" i="6"/>
  <c r="I37" i="6"/>
  <c r="I28" i="6"/>
  <c r="R28" i="6"/>
  <c r="I38" i="6"/>
  <c r="R38" i="6"/>
  <c r="R8" i="6"/>
  <c r="I8" i="6"/>
  <c r="R7" i="6"/>
  <c r="I7" i="6"/>
  <c r="R14" i="6"/>
  <c r="I14" i="6"/>
  <c r="R33" i="6"/>
  <c r="I33" i="6"/>
  <c r="R18" i="6"/>
  <c r="I18" i="6"/>
  <c r="R49" i="6"/>
  <c r="I49" i="6"/>
  <c r="R41" i="6"/>
  <c r="I41" i="6"/>
  <c r="R32" i="6"/>
  <c r="I32" i="6"/>
  <c r="R31" i="6"/>
  <c r="I31" i="6"/>
  <c r="R16" i="6"/>
  <c r="I16" i="6"/>
  <c r="R50" i="6"/>
  <c r="I50" i="6"/>
  <c r="R47" i="6"/>
  <c r="I47" i="6"/>
  <c r="R25" i="6"/>
  <c r="I25" i="6"/>
  <c r="R34" i="6"/>
  <c r="I34" i="6"/>
  <c r="AA31" i="5"/>
  <c r="I31" i="5"/>
  <c r="R31" i="5"/>
  <c r="AA16" i="5"/>
  <c r="I16" i="5"/>
  <c r="R16" i="5"/>
  <c r="AA32" i="5"/>
  <c r="I32" i="5"/>
  <c r="R32" i="5"/>
  <c r="AA49" i="5"/>
  <c r="I49" i="5"/>
  <c r="R49" i="5"/>
  <c r="AN42" i="5"/>
  <c r="AK42" i="5"/>
  <c r="AA33" i="5"/>
  <c r="I33" i="5"/>
  <c r="R33" i="5"/>
  <c r="AA13" i="5"/>
  <c r="I13" i="5"/>
  <c r="R13" i="5"/>
  <c r="AA35" i="5"/>
  <c r="I35" i="5"/>
  <c r="R35" i="5"/>
  <c r="AA44" i="5"/>
  <c r="I44" i="5"/>
  <c r="R44" i="5"/>
  <c r="AN40" i="5"/>
  <c r="AK40" i="5"/>
  <c r="AN38" i="5"/>
  <c r="AK38" i="5"/>
  <c r="AN14" i="5"/>
  <c r="AK14" i="5"/>
  <c r="AN43" i="5"/>
  <c r="AK43" i="5"/>
  <c r="AN19" i="5"/>
  <c r="AK19" i="5"/>
  <c r="AN41" i="5"/>
  <c r="AK41" i="5"/>
  <c r="AA11" i="5"/>
  <c r="R11" i="5"/>
  <c r="I11" i="5"/>
  <c r="AN25" i="5"/>
  <c r="AK25" i="5"/>
  <c r="AM15" i="5"/>
  <c r="AL27" i="5"/>
  <c r="AA26" i="5"/>
  <c r="I26" i="5"/>
  <c r="R26" i="5"/>
  <c r="AM23" i="5"/>
  <c r="AL37" i="5"/>
  <c r="AA39" i="5"/>
  <c r="I39" i="5"/>
  <c r="R39" i="5"/>
  <c r="AM29" i="5"/>
  <c r="AL24" i="5"/>
  <c r="AA36" i="5"/>
  <c r="I36" i="5"/>
  <c r="R36" i="5"/>
  <c r="AM48" i="5"/>
  <c r="AL7" i="5"/>
  <c r="AA6" i="5"/>
  <c r="AM12" i="5"/>
  <c r="AL8" i="5"/>
  <c r="AA9" i="5"/>
  <c r="I9" i="5"/>
  <c r="R9" i="5"/>
  <c r="AM45" i="5"/>
  <c r="AL10" i="5"/>
  <c r="AA30" i="5"/>
  <c r="I30" i="5"/>
  <c r="R30" i="5"/>
  <c r="AA51" i="5"/>
  <c r="I51" i="5"/>
  <c r="R51" i="5"/>
  <c r="AN44" i="5"/>
  <c r="AK44" i="5"/>
  <c r="R22" i="5"/>
  <c r="AA22" i="5"/>
  <c r="I22" i="5"/>
  <c r="AM47" i="5"/>
  <c r="AA46" i="5"/>
  <c r="I46" i="5"/>
  <c r="R46" i="5"/>
  <c r="AM28" i="5"/>
  <c r="AN27" i="5"/>
  <c r="AK27" i="5"/>
  <c r="AN37" i="5"/>
  <c r="AK37" i="5"/>
  <c r="AN24" i="5"/>
  <c r="AK24" i="5"/>
  <c r="AN7" i="5"/>
  <c r="AK7" i="5"/>
  <c r="AN8" i="5"/>
  <c r="AK8" i="5"/>
  <c r="AN10" i="5"/>
  <c r="AK10" i="5"/>
  <c r="AN21" i="5"/>
  <c r="AK21" i="5"/>
  <c r="AL15" i="5"/>
  <c r="AA40" i="5"/>
  <c r="I40" i="5"/>
  <c r="R40" i="5"/>
  <c r="AM33" i="5"/>
  <c r="AL23" i="5"/>
  <c r="AA17" i="5"/>
  <c r="I17" i="5"/>
  <c r="R17" i="5"/>
  <c r="AM22" i="5"/>
  <c r="AL29" i="5"/>
  <c r="AA14" i="5"/>
  <c r="I14" i="5"/>
  <c r="R14" i="5"/>
  <c r="AM34" i="5"/>
  <c r="AL48" i="5"/>
  <c r="AA43" i="5"/>
  <c r="I43" i="5"/>
  <c r="R43" i="5"/>
  <c r="AM20" i="5"/>
  <c r="AL12" i="5"/>
  <c r="AA19" i="5"/>
  <c r="I19" i="5"/>
  <c r="R19" i="5"/>
  <c r="AM18" i="5"/>
  <c r="AL45" i="5"/>
  <c r="AA41" i="5"/>
  <c r="I41" i="5"/>
  <c r="R41" i="5"/>
  <c r="AA15" i="5"/>
  <c r="I15" i="5"/>
  <c r="R15" i="5"/>
  <c r="AK11" i="5"/>
  <c r="AN11" i="5"/>
  <c r="AM42" i="5"/>
  <c r="AL47" i="5"/>
  <c r="AA25" i="5"/>
  <c r="I25" i="5"/>
  <c r="R25" i="5"/>
  <c r="AM38" i="5"/>
  <c r="AL28" i="5"/>
  <c r="AN23" i="5"/>
  <c r="AK23" i="5"/>
  <c r="AN29" i="5"/>
  <c r="AK29" i="5"/>
  <c r="AN48" i="5"/>
  <c r="AK48" i="5"/>
  <c r="AN12" i="5"/>
  <c r="AK12" i="5"/>
  <c r="AN45" i="5"/>
  <c r="AK45" i="5"/>
  <c r="AN47" i="5"/>
  <c r="AK47" i="5"/>
  <c r="AA27" i="5"/>
  <c r="I27" i="5"/>
  <c r="R27" i="5"/>
  <c r="AA37" i="5"/>
  <c r="I37" i="5"/>
  <c r="R37" i="5"/>
  <c r="AA24" i="5"/>
  <c r="I24" i="5"/>
  <c r="R24" i="5"/>
  <c r="AA7" i="5"/>
  <c r="I7" i="5"/>
  <c r="R7" i="5"/>
  <c r="AA8" i="5"/>
  <c r="I8" i="5"/>
  <c r="R8" i="5"/>
  <c r="AL18" i="5"/>
  <c r="AA10" i="5"/>
  <c r="I10" i="5"/>
  <c r="R10" i="5"/>
  <c r="AL42" i="5"/>
  <c r="AA21" i="5"/>
  <c r="I21" i="5"/>
  <c r="R21" i="5"/>
  <c r="AM44" i="5"/>
  <c r="AL38" i="5"/>
  <c r="AN28" i="5"/>
  <c r="AN33" i="5"/>
  <c r="AK33" i="5"/>
  <c r="AN22" i="5"/>
  <c r="AK22" i="5"/>
  <c r="AN34" i="5"/>
  <c r="AK34" i="5"/>
  <c r="AN20" i="5"/>
  <c r="AK20" i="5"/>
  <c r="AN18" i="5"/>
  <c r="AK18" i="5"/>
  <c r="R50" i="5"/>
  <c r="AA50" i="5"/>
  <c r="I50" i="5"/>
  <c r="AA23" i="5"/>
  <c r="I23" i="5"/>
  <c r="R23" i="5"/>
  <c r="AA29" i="5"/>
  <c r="I29" i="5"/>
  <c r="R29" i="5"/>
  <c r="AA48" i="5"/>
  <c r="I48" i="5"/>
  <c r="R48" i="5"/>
  <c r="AA12" i="5"/>
  <c r="I12" i="5"/>
  <c r="R12" i="5"/>
  <c r="AA45" i="5"/>
  <c r="I45" i="5"/>
  <c r="R45" i="5"/>
  <c r="AL11" i="5"/>
  <c r="AA47" i="5"/>
  <c r="I47" i="5"/>
  <c r="R47" i="5"/>
  <c r="AM46" i="5"/>
  <c r="AL44" i="5"/>
  <c r="R28" i="5"/>
  <c r="AA28" i="5"/>
  <c r="I28" i="5"/>
  <c r="AN13" i="5"/>
  <c r="AK13" i="5"/>
  <c r="AN31" i="5"/>
  <c r="AK31" i="5"/>
  <c r="AN16" i="5"/>
  <c r="AK16" i="5"/>
  <c r="AN35" i="5"/>
  <c r="AK35" i="5"/>
  <c r="AN32" i="5"/>
  <c r="AK32" i="5"/>
  <c r="AA34" i="5"/>
  <c r="I34" i="5"/>
  <c r="R34" i="5"/>
  <c r="R20" i="5"/>
  <c r="AA20" i="5"/>
  <c r="I20" i="5"/>
  <c r="AA18" i="5"/>
  <c r="I18" i="5"/>
  <c r="R18" i="5"/>
  <c r="AA42" i="5"/>
  <c r="I42" i="5"/>
  <c r="R42" i="5"/>
  <c r="AL46" i="5"/>
  <c r="AA38" i="5"/>
  <c r="I38" i="5"/>
  <c r="R38" i="5"/>
  <c r="AN39" i="5"/>
  <c r="AK39" i="5"/>
  <c r="AN36" i="5"/>
  <c r="AK36" i="5"/>
  <c r="AN9" i="5"/>
  <c r="AK9" i="5"/>
  <c r="AN30" i="5"/>
  <c r="AK30" i="5"/>
  <c r="P17" i="1"/>
  <c r="P9" i="1"/>
  <c r="P14" i="1"/>
  <c r="L14" i="1"/>
  <c r="I17" i="1"/>
  <c r="L9" i="1"/>
  <c r="P15" i="1"/>
  <c r="M9" i="1"/>
  <c r="I9" i="1"/>
  <c r="N16" i="1"/>
  <c r="N13" i="1"/>
  <c r="P13" i="1"/>
  <c r="N8" i="1"/>
  <c r="I8" i="1"/>
  <c r="L8" i="1"/>
  <c r="F16" i="1"/>
  <c r="I16" i="1"/>
  <c r="L16" i="1"/>
  <c r="P16" i="1"/>
  <c r="F8" i="1"/>
  <c r="P8" i="1"/>
  <c r="I13" i="1"/>
  <c r="O14" i="1"/>
  <c r="I14" i="1"/>
  <c r="M8" i="1"/>
  <c r="I20" i="1"/>
  <c r="M13" i="1"/>
  <c r="O13" i="1"/>
  <c r="N10" i="1"/>
  <c r="L15" i="1"/>
  <c r="I15" i="1"/>
  <c r="F11" i="1"/>
  <c r="N11" i="1"/>
  <c r="L11" i="1"/>
  <c r="P6" i="1"/>
  <c r="F15" i="1"/>
  <c r="I11" i="1"/>
  <c r="P11" i="1"/>
  <c r="I6" i="1"/>
  <c r="AN6" i="5"/>
  <c r="L6" i="1"/>
  <c r="O11" i="1"/>
  <c r="L17" i="1"/>
  <c r="M15" i="1"/>
  <c r="M16" i="1"/>
  <c r="M17" i="1"/>
  <c r="N20" i="1"/>
  <c r="L20" i="1"/>
  <c r="AM11" i="5"/>
  <c r="M18" i="1"/>
  <c r="N18" i="1"/>
  <c r="I5" i="1"/>
  <c r="P10" i="1"/>
  <c r="AN26" i="5"/>
  <c r="AN43" i="7"/>
  <c r="L19" i="1"/>
  <c r="AN17" i="5"/>
  <c r="L10" i="1"/>
  <c r="P18" i="1"/>
  <c r="I18" i="1"/>
  <c r="F10" i="1"/>
  <c r="AL54" i="6"/>
  <c r="I10" i="1"/>
  <c r="F18" i="1"/>
  <c r="H19" i="1"/>
  <c r="I19" i="1" s="1"/>
  <c r="AK54" i="6"/>
  <c r="AN15" i="5"/>
  <c r="M10" i="1"/>
  <c r="AN8" i="7"/>
  <c r="L30" i="1"/>
  <c r="L7" i="1"/>
  <c r="E19" i="1"/>
  <c r="O7" i="1"/>
  <c r="P7" i="1"/>
  <c r="F12" i="1"/>
  <c r="N12" i="1"/>
  <c r="L29" i="1"/>
  <c r="P29" i="1"/>
  <c r="I29" i="1"/>
  <c r="N29" i="1"/>
  <c r="M29" i="1"/>
  <c r="O29" i="1"/>
  <c r="P30" i="1"/>
  <c r="I30" i="1"/>
  <c r="O30" i="1"/>
  <c r="L18" i="1"/>
  <c r="O18" i="1"/>
  <c r="F5" i="1"/>
  <c r="O8" i="1"/>
  <c r="F13" i="1"/>
  <c r="O16" i="1"/>
  <c r="F21" i="1"/>
  <c r="O24" i="1"/>
  <c r="P27" i="1"/>
  <c r="F29" i="1"/>
  <c r="AN16" i="7"/>
  <c r="AN25" i="7"/>
  <c r="R11" i="12"/>
  <c r="Q11" i="12"/>
  <c r="R14" i="12"/>
  <c r="Q14" i="12"/>
  <c r="T19" i="12"/>
  <c r="S19" i="12"/>
  <c r="N7" i="1"/>
  <c r="M12" i="1"/>
  <c r="N15" i="1"/>
  <c r="M20" i="1"/>
  <c r="N23" i="1"/>
  <c r="M28" i="1"/>
  <c r="V7" i="12"/>
  <c r="U7" i="12"/>
  <c r="M6" i="1"/>
  <c r="F9" i="1"/>
  <c r="N9" i="1"/>
  <c r="O12" i="1"/>
  <c r="M14" i="1"/>
  <c r="F17" i="1"/>
  <c r="N17" i="1"/>
  <c r="O20" i="1"/>
  <c r="M22" i="1"/>
  <c r="F25" i="1"/>
  <c r="N25" i="1"/>
  <c r="O28" i="1"/>
  <c r="M30" i="1"/>
  <c r="AN46" i="5"/>
  <c r="AN21" i="7"/>
  <c r="F6" i="1"/>
  <c r="N6" i="1"/>
  <c r="M11" i="1"/>
  <c r="F14" i="1"/>
  <c r="N14" i="1"/>
  <c r="F22" i="1"/>
  <c r="N22" i="1"/>
  <c r="M27" i="1"/>
  <c r="F30" i="1"/>
  <c r="N30" i="1"/>
  <c r="O7" i="12"/>
  <c r="P7" i="12"/>
  <c r="AN10" i="7"/>
  <c r="AN40" i="7"/>
  <c r="R7" i="12"/>
  <c r="T8" i="12"/>
  <c r="R13" i="12"/>
  <c r="Q13" i="12"/>
  <c r="U14" i="12"/>
  <c r="R9" i="12"/>
  <c r="Q9" i="12"/>
  <c r="V11" i="12"/>
  <c r="R12" i="12"/>
  <c r="Q12" i="12"/>
  <c r="P19" i="12"/>
  <c r="O19" i="12"/>
  <c r="V9" i="12"/>
  <c r="R10" i="12"/>
  <c r="Q10" i="12"/>
  <c r="P16" i="12"/>
  <c r="O16" i="12"/>
  <c r="P17" i="12"/>
  <c r="O17" i="12"/>
  <c r="T17" i="12"/>
  <c r="S17" i="12"/>
  <c r="P18" i="12"/>
  <c r="O18" i="12"/>
  <c r="S18" i="12"/>
  <c r="Q7" i="12"/>
  <c r="R8" i="12"/>
  <c r="Q8" i="12"/>
  <c r="O13" i="12"/>
  <c r="P13" i="12"/>
  <c r="T14" i="12"/>
  <c r="O11" i="12"/>
  <c r="P11" i="12"/>
  <c r="R18" i="12"/>
  <c r="Q18" i="12"/>
  <c r="O9" i="12"/>
  <c r="P9" i="12"/>
  <c r="T10" i="12"/>
  <c r="T16" i="12"/>
  <c r="T18" i="12"/>
  <c r="R22" i="12"/>
  <c r="Q22" i="12"/>
  <c r="T24" i="12"/>
  <c r="U26" i="12"/>
  <c r="T27" i="12"/>
  <c r="P28" i="12"/>
  <c r="O28" i="12"/>
  <c r="P29" i="12"/>
  <c r="O29" i="12"/>
  <c r="V33" i="12"/>
  <c r="U33" i="12"/>
  <c r="P37" i="12"/>
  <c r="O37" i="12"/>
  <c r="V41" i="12"/>
  <c r="U41" i="12"/>
  <c r="P45" i="12"/>
  <c r="O45" i="12"/>
  <c r="T45" i="12"/>
  <c r="V47" i="12"/>
  <c r="U47" i="12"/>
  <c r="V48" i="12"/>
  <c r="U48" i="12"/>
  <c r="F11" i="13"/>
  <c r="G11" i="13"/>
  <c r="F21" i="13"/>
  <c r="G21" i="13"/>
  <c r="F30" i="13"/>
  <c r="G30" i="13"/>
  <c r="F41" i="13"/>
  <c r="G41" i="13"/>
  <c r="R17" i="12"/>
  <c r="R19" i="12"/>
  <c r="U21" i="12"/>
  <c r="P22" i="12"/>
  <c r="S23" i="12"/>
  <c r="R25" i="12"/>
  <c r="Q25" i="12"/>
  <c r="V32" i="12"/>
  <c r="U32" i="12"/>
  <c r="P36" i="12"/>
  <c r="O36" i="12"/>
  <c r="V40" i="12"/>
  <c r="U40" i="12"/>
  <c r="P44" i="12"/>
  <c r="O44" i="12"/>
  <c r="F25" i="13"/>
  <c r="G25" i="13"/>
  <c r="F37" i="13"/>
  <c r="G37" i="13"/>
  <c r="F43" i="13"/>
  <c r="G43" i="13"/>
  <c r="V31" i="12"/>
  <c r="U31" i="12"/>
  <c r="P35" i="12"/>
  <c r="O35" i="12"/>
  <c r="V39" i="12"/>
  <c r="U39" i="12"/>
  <c r="P43" i="12"/>
  <c r="O43" i="12"/>
  <c r="V46" i="12"/>
  <c r="U46" i="12"/>
  <c r="F27" i="13"/>
  <c r="G27" i="13"/>
  <c r="F45" i="13"/>
  <c r="G45" i="13"/>
  <c r="O8" i="12"/>
  <c r="O10" i="12"/>
  <c r="O12" i="12"/>
  <c r="O14" i="12"/>
  <c r="R23" i="12"/>
  <c r="Q23" i="12"/>
  <c r="V27" i="12"/>
  <c r="U27" i="12"/>
  <c r="R29" i="12"/>
  <c r="Q29" i="12"/>
  <c r="V30" i="12"/>
  <c r="U30" i="12"/>
  <c r="P34" i="12"/>
  <c r="O34" i="12"/>
  <c r="T35" i="12"/>
  <c r="V38" i="12"/>
  <c r="U38" i="12"/>
  <c r="P42" i="12"/>
  <c r="O42" i="12"/>
  <c r="T43" i="12"/>
  <c r="R45" i="12"/>
  <c r="V45" i="12"/>
  <c r="U45" i="12"/>
  <c r="P48" i="12"/>
  <c r="O48" i="12"/>
  <c r="F13" i="13"/>
  <c r="G13" i="13"/>
  <c r="F22" i="13"/>
  <c r="G22" i="13"/>
  <c r="U9" i="12"/>
  <c r="U11" i="12"/>
  <c r="U13" i="12"/>
  <c r="P23" i="12"/>
  <c r="R26" i="12"/>
  <c r="Q26" i="12"/>
  <c r="V28" i="12"/>
  <c r="U28" i="12"/>
  <c r="V29" i="12"/>
  <c r="U29" i="12"/>
  <c r="P33" i="12"/>
  <c r="O33" i="12"/>
  <c r="V37" i="12"/>
  <c r="U37" i="12"/>
  <c r="P41" i="12"/>
  <c r="O41" i="12"/>
  <c r="F17" i="13"/>
  <c r="G17" i="13"/>
  <c r="F38" i="13"/>
  <c r="G38" i="13"/>
  <c r="U17" i="12"/>
  <c r="U19" i="12"/>
  <c r="R21" i="12"/>
  <c r="Q21" i="12"/>
  <c r="T23" i="12"/>
  <c r="U25" i="12"/>
  <c r="P32" i="12"/>
  <c r="O32" i="12"/>
  <c r="V36" i="12"/>
  <c r="U36" i="12"/>
  <c r="P40" i="12"/>
  <c r="O40" i="12"/>
  <c r="V44" i="12"/>
  <c r="U44" i="12"/>
  <c r="P47" i="12"/>
  <c r="O47" i="12"/>
  <c r="T47" i="12"/>
  <c r="T49" i="12"/>
  <c r="S49" i="12"/>
  <c r="F19" i="13"/>
  <c r="G19" i="13"/>
  <c r="F29" i="13"/>
  <c r="G29" i="13"/>
  <c r="F44" i="13"/>
  <c r="G44" i="13"/>
  <c r="F46" i="13"/>
  <c r="G46" i="13"/>
  <c r="S8" i="12"/>
  <c r="S10" i="12"/>
  <c r="S12" i="12"/>
  <c r="S14" i="12"/>
  <c r="Q16" i="12"/>
  <c r="P21" i="12"/>
  <c r="R24" i="12"/>
  <c r="Q24" i="12"/>
  <c r="T26" i="12"/>
  <c r="P27" i="12"/>
  <c r="P31" i="12"/>
  <c r="O31" i="12"/>
  <c r="V35" i="12"/>
  <c r="U35" i="12"/>
  <c r="P39" i="12"/>
  <c r="O39" i="12"/>
  <c r="V43" i="12"/>
  <c r="U43" i="12"/>
  <c r="P46" i="12"/>
  <c r="O46" i="12"/>
  <c r="F14" i="13"/>
  <c r="G14" i="13"/>
  <c r="F33" i="13"/>
  <c r="G33" i="13"/>
  <c r="T21" i="12"/>
  <c r="R27" i="12"/>
  <c r="P30" i="12"/>
  <c r="O30" i="12"/>
  <c r="T31" i="12"/>
  <c r="V34" i="12"/>
  <c r="U34" i="12"/>
  <c r="P38" i="12"/>
  <c r="O38" i="12"/>
  <c r="T39" i="12"/>
  <c r="V42" i="12"/>
  <c r="U42" i="12"/>
  <c r="F9" i="13"/>
  <c r="G9" i="13"/>
  <c r="F35" i="13"/>
  <c r="G35" i="13"/>
  <c r="O49" i="12"/>
  <c r="F8" i="13"/>
  <c r="F16" i="13"/>
  <c r="F24" i="13"/>
  <c r="F32" i="13"/>
  <c r="F40" i="13"/>
  <c r="Z10" i="14"/>
  <c r="Y10" i="14"/>
  <c r="T11" i="14"/>
  <c r="S11" i="14"/>
  <c r="Z13" i="14"/>
  <c r="Y13" i="14"/>
  <c r="F7" i="13"/>
  <c r="F15" i="13"/>
  <c r="F23" i="13"/>
  <c r="F31" i="13"/>
  <c r="G36" i="13"/>
  <c r="F39" i="13"/>
  <c r="F47" i="13"/>
  <c r="T8" i="14"/>
  <c r="S8" i="14"/>
  <c r="AB14" i="14"/>
  <c r="AA14" i="14"/>
  <c r="T17" i="14"/>
  <c r="S17" i="14"/>
  <c r="AB17" i="14"/>
  <c r="AA17" i="14"/>
  <c r="Q31" i="12"/>
  <c r="Q33" i="12"/>
  <c r="Q35" i="12"/>
  <c r="Q37" i="12"/>
  <c r="Q39" i="12"/>
  <c r="Q41" i="12"/>
  <c r="Q43" i="12"/>
  <c r="Q45" i="12"/>
  <c r="Q47" i="12"/>
  <c r="Q49" i="12"/>
  <c r="S7" i="14"/>
  <c r="W8" i="14"/>
  <c r="V15" i="14"/>
  <c r="U15" i="14"/>
  <c r="X16" i="14"/>
  <c r="W16" i="14"/>
  <c r="X17" i="14"/>
  <c r="W17" i="14"/>
  <c r="U7" i="14"/>
  <c r="V7" i="14"/>
  <c r="Y9" i="14"/>
  <c r="Z9" i="14"/>
  <c r="AB10" i="14"/>
  <c r="AA10" i="14"/>
  <c r="V11" i="14"/>
  <c r="U11" i="14"/>
  <c r="AB13" i="14"/>
  <c r="AA13" i="14"/>
  <c r="Z18" i="14"/>
  <c r="Y18" i="14"/>
  <c r="S27" i="12"/>
  <c r="S29" i="12"/>
  <c r="S31" i="12"/>
  <c r="S33" i="12"/>
  <c r="S35" i="12"/>
  <c r="S37" i="12"/>
  <c r="S39" i="12"/>
  <c r="S41" i="12"/>
  <c r="S43" i="12"/>
  <c r="S45" i="12"/>
  <c r="S47" i="12"/>
  <c r="T10" i="14"/>
  <c r="S10" i="14"/>
  <c r="X10" i="14"/>
  <c r="Z11" i="14"/>
  <c r="X13" i="14"/>
  <c r="W13" i="14"/>
  <c r="G8" i="13"/>
  <c r="G16" i="13"/>
  <c r="G24" i="13"/>
  <c r="G32" i="13"/>
  <c r="G40" i="13"/>
  <c r="G48" i="13"/>
  <c r="Y7" i="14"/>
  <c r="V8" i="14"/>
  <c r="U8" i="14"/>
  <c r="Z8" i="14"/>
  <c r="Y8" i="14"/>
  <c r="T13" i="14"/>
  <c r="S13" i="14"/>
  <c r="V14" i="14"/>
  <c r="U14" i="14"/>
  <c r="X15" i="14"/>
  <c r="W15" i="14"/>
  <c r="AB15" i="14"/>
  <c r="AA15" i="14"/>
  <c r="Z17" i="14"/>
  <c r="Y17" i="14"/>
  <c r="Q28" i="12"/>
  <c r="Q30" i="12"/>
  <c r="Q32" i="12"/>
  <c r="Q34" i="12"/>
  <c r="Q36" i="12"/>
  <c r="Q38" i="12"/>
  <c r="Q40" i="12"/>
  <c r="Q42" i="12"/>
  <c r="Q44" i="12"/>
  <c r="Q46" i="12"/>
  <c r="Q48" i="12"/>
  <c r="U49" i="12"/>
  <c r="G7" i="13"/>
  <c r="G15" i="13"/>
  <c r="G23" i="13"/>
  <c r="G31" i="13"/>
  <c r="G39" i="13"/>
  <c r="G47" i="13"/>
  <c r="AB9" i="14"/>
  <c r="Z12" i="14"/>
  <c r="Y12" i="14"/>
  <c r="T15" i="14"/>
  <c r="S15" i="14"/>
  <c r="V16" i="14"/>
  <c r="U16" i="14"/>
  <c r="V26" i="12"/>
  <c r="F49" i="13"/>
  <c r="X7" i="14"/>
  <c r="AB7" i="14"/>
  <c r="T9" i="14"/>
  <c r="S9" i="14"/>
  <c r="X9" i="14"/>
  <c r="W9" i="14"/>
  <c r="V10" i="14"/>
  <c r="U10" i="14"/>
  <c r="AB11" i="14"/>
  <c r="AA11" i="14"/>
  <c r="T18" i="14"/>
  <c r="S18" i="14"/>
  <c r="Y11" i="14"/>
  <c r="AB12" i="14"/>
  <c r="Z14" i="14"/>
  <c r="Y16" i="14"/>
  <c r="Z28" i="14"/>
  <c r="Y28" i="14"/>
  <c r="T29" i="14"/>
  <c r="S29" i="14"/>
  <c r="AB32" i="14"/>
  <c r="AA32" i="14"/>
  <c r="V33" i="14"/>
  <c r="U33" i="14"/>
  <c r="Z31" i="14"/>
  <c r="Y31" i="14"/>
  <c r="T32" i="14"/>
  <c r="S32" i="14"/>
  <c r="W18" i="14"/>
  <c r="X18" i="14"/>
  <c r="AB18" i="14"/>
  <c r="AA18" i="14"/>
  <c r="AA19" i="14"/>
  <c r="AB19" i="14"/>
  <c r="T20" i="14"/>
  <c r="S20" i="14"/>
  <c r="Z27" i="14"/>
  <c r="Y27" i="14"/>
  <c r="AB33" i="14"/>
  <c r="AA33" i="14"/>
  <c r="W12" i="14"/>
  <c r="Y15" i="14"/>
  <c r="S16" i="14"/>
  <c r="V17" i="14"/>
  <c r="V24" i="14"/>
  <c r="U24" i="14"/>
  <c r="T28" i="14"/>
  <c r="S28" i="14"/>
  <c r="AB28" i="14"/>
  <c r="AA28" i="14"/>
  <c r="V29" i="14"/>
  <c r="U29" i="14"/>
  <c r="X33" i="14"/>
  <c r="W33" i="14"/>
  <c r="X11" i="14"/>
  <c r="V12" i="14"/>
  <c r="Z24" i="14"/>
  <c r="Y24" i="14"/>
  <c r="T25" i="14"/>
  <c r="S25" i="14"/>
  <c r="AB31" i="14"/>
  <c r="AA31" i="14"/>
  <c r="V32" i="14"/>
  <c r="U32" i="14"/>
  <c r="W14" i="14"/>
  <c r="T27" i="14"/>
  <c r="S27" i="14"/>
  <c r="AB27" i="14"/>
  <c r="AA27" i="14"/>
  <c r="Z32" i="14"/>
  <c r="Y32" i="14"/>
  <c r="T33" i="14"/>
  <c r="S33" i="14"/>
  <c r="U13" i="14"/>
  <c r="Z19" i="14"/>
  <c r="Y19" i="14"/>
  <c r="T19" i="14"/>
  <c r="V28" i="14"/>
  <c r="U28" i="14"/>
  <c r="T31" i="14"/>
  <c r="S31" i="14"/>
  <c r="W11" i="14"/>
  <c r="Y14" i="14"/>
  <c r="V18" i="14"/>
  <c r="V19" i="14"/>
  <c r="U19" i="14"/>
  <c r="W19" i="14"/>
  <c r="T24" i="14"/>
  <c r="S24" i="14"/>
  <c r="AB24" i="14"/>
  <c r="AA24" i="14"/>
  <c r="V25" i="14"/>
  <c r="U25" i="14"/>
  <c r="AB29" i="14"/>
  <c r="AA29" i="14"/>
  <c r="Z30" i="14"/>
  <c r="Y33" i="14"/>
  <c r="V20" i="14"/>
  <c r="Y25" i="14"/>
  <c r="S26" i="14"/>
  <c r="Y30" i="14"/>
  <c r="W32" i="14"/>
  <c r="U31" i="14"/>
  <c r="W24" i="14"/>
  <c r="AA25" i="14"/>
  <c r="U26" i="14"/>
  <c r="AA30" i="14"/>
  <c r="V34" i="14"/>
  <c r="U34" i="14"/>
  <c r="W26" i="14"/>
  <c r="Y29" i="14"/>
  <c r="S30" i="14"/>
  <c r="W31" i="14"/>
  <c r="AA20" i="14"/>
  <c r="X25" i="14"/>
  <c r="Y26" i="14"/>
  <c r="W28" i="14"/>
  <c r="X20" i="14"/>
  <c r="W30" i="14"/>
  <c r="W25" i="14"/>
  <c r="X29" i="14"/>
  <c r="V30" i="14"/>
  <c r="Z33" i="14"/>
  <c r="T34" i="14"/>
  <c r="S34" i="14"/>
  <c r="S35" i="14"/>
  <c r="Y36" i="14"/>
  <c r="AA39" i="14"/>
  <c r="W41" i="14"/>
  <c r="S43" i="14"/>
  <c r="Y44" i="14"/>
  <c r="AA47" i="14"/>
  <c r="W38" i="14"/>
  <c r="Y41" i="14"/>
  <c r="W46" i="14"/>
  <c r="Z35" i="14"/>
  <c r="W35" i="14"/>
  <c r="AB36" i="14"/>
  <c r="Y38" i="14"/>
  <c r="T40" i="14"/>
  <c r="V41" i="14"/>
  <c r="Z43" i="14"/>
  <c r="W43" i="14"/>
  <c r="AB44" i="14"/>
  <c r="Y46" i="14"/>
  <c r="T48" i="14"/>
  <c r="U48" i="14"/>
  <c r="V49" i="14"/>
  <c r="U49" i="14"/>
  <c r="Y35" i="14"/>
  <c r="T37" i="14"/>
  <c r="U37" i="14"/>
  <c r="V38" i="14"/>
  <c r="X39" i="14"/>
  <c r="Z40" i="14"/>
  <c r="W40" i="14"/>
  <c r="AB41" i="14"/>
  <c r="Y43" i="14"/>
  <c r="T45" i="14"/>
  <c r="U45" i="14"/>
  <c r="V46" i="14"/>
  <c r="X47" i="14"/>
  <c r="Z48" i="14"/>
  <c r="W48" i="14"/>
  <c r="AB49" i="14"/>
  <c r="AA49" i="14"/>
  <c r="V35" i="14"/>
  <c r="Z37" i="14"/>
  <c r="W37" i="14"/>
  <c r="AB38" i="14"/>
  <c r="Y40" i="14"/>
  <c r="T42" i="14"/>
  <c r="U42" i="14"/>
  <c r="V43" i="14"/>
  <c r="Z45" i="14"/>
  <c r="W45" i="14"/>
  <c r="AB46" i="14"/>
  <c r="S47" i="14"/>
  <c r="Y48" i="14"/>
  <c r="W34" i="14"/>
  <c r="AB35" i="14"/>
  <c r="S36" i="14"/>
  <c r="Y37" i="14"/>
  <c r="T39" i="14"/>
  <c r="U39" i="14"/>
  <c r="V40" i="14"/>
  <c r="AA40" i="14"/>
  <c r="W42" i="14"/>
  <c r="AB43" i="14"/>
  <c r="S44" i="14"/>
  <c r="Y45" i="14"/>
  <c r="U47" i="14"/>
  <c r="AA48" i="14"/>
  <c r="Y34" i="14"/>
  <c r="U36" i="14"/>
  <c r="AA37" i="14"/>
  <c r="W39" i="14"/>
  <c r="S41" i="14"/>
  <c r="Y42" i="14"/>
  <c r="U44" i="14"/>
  <c r="AA45" i="14"/>
  <c r="W47" i="14"/>
  <c r="W49" i="14"/>
  <c r="AA34" i="14"/>
  <c r="W36" i="14"/>
  <c r="S38" i="14"/>
  <c r="Y39" i="14"/>
  <c r="U41" i="14"/>
  <c r="AA42" i="14"/>
  <c r="W44" i="14"/>
  <c r="S46" i="14"/>
  <c r="Y47" i="14"/>
  <c r="T49" i="14"/>
  <c r="S49" i="14"/>
  <c r="Y49" i="14"/>
  <c r="Y11" i="10" l="1"/>
  <c r="J33" i="10"/>
  <c r="K16" i="10"/>
  <c r="T16" i="10"/>
  <c r="Y33" i="10"/>
  <c r="O21" i="10"/>
  <c r="T17" i="10"/>
  <c r="O27" i="10"/>
  <c r="J25" i="10"/>
  <c r="J44" i="10"/>
  <c r="J39" i="10"/>
  <c r="K33" i="10"/>
  <c r="T29" i="10"/>
  <c r="Y23" i="10"/>
  <c r="Y19" i="10"/>
  <c r="Y17" i="10"/>
  <c r="Y48" i="10"/>
  <c r="U48" i="10"/>
  <c r="J35" i="10"/>
  <c r="J31" i="10"/>
  <c r="T38" i="10"/>
  <c r="T21" i="10"/>
  <c r="T44" i="10"/>
  <c r="T12" i="10"/>
  <c r="J18" i="10"/>
  <c r="O39" i="10"/>
  <c r="T31" i="10"/>
  <c r="O7" i="10"/>
  <c r="T14" i="10"/>
  <c r="O48" i="10"/>
  <c r="T39" i="10"/>
  <c r="K17" i="10"/>
  <c r="O50" i="10"/>
  <c r="T42" i="10"/>
  <c r="Y41" i="10"/>
  <c r="O29" i="10"/>
  <c r="O16" i="10"/>
  <c r="O35" i="10"/>
  <c r="J23" i="10"/>
  <c r="J19" i="10"/>
  <c r="Y7" i="10"/>
  <c r="Y50" i="10"/>
  <c r="J37" i="10"/>
  <c r="J42" i="10"/>
  <c r="K36" i="9"/>
  <c r="K20" i="9"/>
  <c r="J40" i="9"/>
  <c r="J24" i="9"/>
  <c r="J8" i="9"/>
  <c r="J36" i="9"/>
  <c r="J20" i="9"/>
  <c r="J51" i="9"/>
  <c r="J35" i="9"/>
  <c r="J19" i="9"/>
  <c r="K22" i="9"/>
  <c r="Y31" i="10"/>
  <c r="O11" i="10"/>
  <c r="J11" i="10"/>
  <c r="Y22" i="10"/>
  <c r="J22" i="10"/>
  <c r="Y14" i="10"/>
  <c r="T25" i="10"/>
  <c r="O43" i="10"/>
  <c r="J15" i="10"/>
  <c r="T11" i="10"/>
  <c r="O18" i="10"/>
  <c r="Y16" i="10"/>
  <c r="Y35" i="10"/>
  <c r="T15" i="10"/>
  <c r="O13" i="10"/>
  <c r="Y15" i="10"/>
  <c r="J46" i="10"/>
  <c r="J34" i="10"/>
  <c r="J30" i="10"/>
  <c r="T49" i="10"/>
  <c r="Y45" i="10"/>
  <c r="J9" i="10"/>
  <c r="U21" i="10"/>
  <c r="J51" i="10"/>
  <c r="T22" i="10"/>
  <c r="O41" i="10"/>
  <c r="Y29" i="10"/>
  <c r="J52" i="10"/>
  <c r="O52" i="10"/>
  <c r="T36" i="10"/>
  <c r="J24" i="10"/>
  <c r="J20" i="10"/>
  <c r="O20" i="10"/>
  <c r="T27" i="10"/>
  <c r="T23" i="10"/>
  <c r="O19" i="10"/>
  <c r="U16" i="10"/>
  <c r="U50" i="10"/>
  <c r="Y52" i="10"/>
  <c r="Y47" i="10"/>
  <c r="Y42" i="10"/>
  <c r="T30" i="10"/>
  <c r="T18" i="10"/>
  <c r="U18" i="10"/>
  <c r="T32" i="10"/>
  <c r="J8" i="10"/>
  <c r="K49" i="9"/>
  <c r="K46" i="9"/>
  <c r="K30" i="9"/>
  <c r="K14" i="9"/>
  <c r="J34" i="9"/>
  <c r="J18" i="9"/>
  <c r="K6" i="9"/>
  <c r="J44" i="9"/>
  <c r="J28" i="9"/>
  <c r="J12" i="9"/>
  <c r="K45" i="9"/>
  <c r="F20" i="1"/>
  <c r="N19" i="1"/>
  <c r="T43" i="10"/>
  <c r="J14" i="8"/>
  <c r="L14" i="8"/>
  <c r="K14" i="8"/>
  <c r="M14" i="8"/>
  <c r="U45" i="7"/>
  <c r="T45" i="7"/>
  <c r="S45" i="7"/>
  <c r="V45" i="7"/>
  <c r="K23" i="10"/>
  <c r="T48" i="7"/>
  <c r="S48" i="7"/>
  <c r="U48" i="7"/>
  <c r="V48" i="7"/>
  <c r="AC42" i="8"/>
  <c r="AD42" i="8"/>
  <c r="AB42" i="8"/>
  <c r="AE42" i="8"/>
  <c r="L51" i="8"/>
  <c r="J51" i="8"/>
  <c r="K51" i="8"/>
  <c r="AD12" i="7"/>
  <c r="AC12" i="7"/>
  <c r="AB12" i="7"/>
  <c r="AE12" i="7"/>
  <c r="AD32" i="7"/>
  <c r="AC32" i="7"/>
  <c r="AB32" i="7"/>
  <c r="AE32" i="7"/>
  <c r="AC26" i="7"/>
  <c r="AD26" i="7"/>
  <c r="AB26" i="7"/>
  <c r="AE26" i="7"/>
  <c r="U21" i="7"/>
  <c r="T21" i="7"/>
  <c r="S21" i="7"/>
  <c r="V21" i="7"/>
  <c r="U13" i="7"/>
  <c r="T13" i="7"/>
  <c r="S13" i="7"/>
  <c r="V13" i="7"/>
  <c r="J47" i="10"/>
  <c r="Y43" i="10"/>
  <c r="T19" i="10"/>
  <c r="J46" i="9"/>
  <c r="J30" i="9"/>
  <c r="J14" i="9"/>
  <c r="U28" i="8"/>
  <c r="S28" i="8"/>
  <c r="T28" i="8"/>
  <c r="V28" i="8"/>
  <c r="K39" i="9"/>
  <c r="K23" i="9"/>
  <c r="K7" i="9"/>
  <c r="AB37" i="8"/>
  <c r="AD37" i="8"/>
  <c r="AC37" i="8"/>
  <c r="AE37" i="8"/>
  <c r="L13" i="8"/>
  <c r="K13" i="8"/>
  <c r="J13" i="8"/>
  <c r="M13" i="8"/>
  <c r="S42" i="7"/>
  <c r="T42" i="7"/>
  <c r="U42" i="7"/>
  <c r="V42" i="7"/>
  <c r="U39" i="10"/>
  <c r="T34" i="10"/>
  <c r="T50" i="8"/>
  <c r="U50" i="8"/>
  <c r="S50" i="8"/>
  <c r="AD30" i="8"/>
  <c r="AB30" i="8"/>
  <c r="AC30" i="8"/>
  <c r="AE30" i="8"/>
  <c r="U14" i="8"/>
  <c r="T14" i="8"/>
  <c r="S14" i="8"/>
  <c r="V14" i="8"/>
  <c r="K32" i="10"/>
  <c r="J10" i="10"/>
  <c r="L41" i="9"/>
  <c r="M41" i="9"/>
  <c r="L25" i="9"/>
  <c r="M25" i="9"/>
  <c r="L9" i="9"/>
  <c r="M9" i="9"/>
  <c r="AD31" i="8"/>
  <c r="AB31" i="8"/>
  <c r="AC31" i="8"/>
  <c r="AE31" i="8"/>
  <c r="AD7" i="8"/>
  <c r="AB7" i="8"/>
  <c r="AC7" i="8"/>
  <c r="AE7" i="8"/>
  <c r="AD45" i="7"/>
  <c r="AC45" i="7"/>
  <c r="AB45" i="7"/>
  <c r="AE45" i="7"/>
  <c r="U38" i="10"/>
  <c r="K42" i="9"/>
  <c r="K26" i="9"/>
  <c r="K10" i="9"/>
  <c r="T32" i="8"/>
  <c r="U32" i="8"/>
  <c r="S32" i="8"/>
  <c r="V32" i="8"/>
  <c r="AD16" i="8"/>
  <c r="AB16" i="8"/>
  <c r="AC16" i="8"/>
  <c r="AE16" i="8"/>
  <c r="K51" i="10"/>
  <c r="K19" i="10"/>
  <c r="L35" i="9"/>
  <c r="M35" i="9"/>
  <c r="L19" i="9"/>
  <c r="M19" i="9"/>
  <c r="AC33" i="8"/>
  <c r="AB33" i="8"/>
  <c r="AD33" i="8"/>
  <c r="AE33" i="8"/>
  <c r="L9" i="8"/>
  <c r="J9" i="8"/>
  <c r="K9" i="8"/>
  <c r="M9" i="8"/>
  <c r="AD48" i="7"/>
  <c r="AC48" i="7"/>
  <c r="AB48" i="7"/>
  <c r="AE48" i="7"/>
  <c r="L36" i="7"/>
  <c r="K36" i="7"/>
  <c r="Z37" i="23"/>
  <c r="J36" i="7"/>
  <c r="M36" i="7"/>
  <c r="Z37" i="10"/>
  <c r="Y44" i="10"/>
  <c r="K7" i="10"/>
  <c r="S34" i="8"/>
  <c r="U34" i="8"/>
  <c r="T34" i="8"/>
  <c r="V34" i="8"/>
  <c r="AD18" i="8"/>
  <c r="AB18" i="8"/>
  <c r="AC18" i="8"/>
  <c r="AE18" i="8"/>
  <c r="T51" i="8"/>
  <c r="U51" i="8"/>
  <c r="S51" i="8"/>
  <c r="U27" i="8"/>
  <c r="T27" i="8"/>
  <c r="S27" i="8"/>
  <c r="V27" i="8"/>
  <c r="Z17" i="23"/>
  <c r="J16" i="7"/>
  <c r="L16" i="7"/>
  <c r="K16" i="7"/>
  <c r="Z17" i="10"/>
  <c r="M16" i="7"/>
  <c r="AD19" i="8"/>
  <c r="AB19" i="8"/>
  <c r="AC19" i="8"/>
  <c r="AE19" i="8"/>
  <c r="AD15" i="7"/>
  <c r="AC15" i="7"/>
  <c r="AB15" i="7"/>
  <c r="AE15" i="7"/>
  <c r="K7" i="7"/>
  <c r="Z8" i="23"/>
  <c r="L7" i="7"/>
  <c r="J7" i="7"/>
  <c r="M7" i="7"/>
  <c r="Z8" i="10"/>
  <c r="K35" i="7"/>
  <c r="J35" i="7"/>
  <c r="L35" i="7"/>
  <c r="Z36" i="23"/>
  <c r="M35" i="7"/>
  <c r="Z36" i="10"/>
  <c r="K31" i="7"/>
  <c r="Z32" i="23"/>
  <c r="J31" i="7"/>
  <c r="L31" i="7"/>
  <c r="M31" i="7"/>
  <c r="Z32" i="10"/>
  <c r="AC29" i="7"/>
  <c r="AB29" i="7"/>
  <c r="AD29" i="7"/>
  <c r="AE29" i="7"/>
  <c r="Z27" i="23"/>
  <c r="J26" i="7"/>
  <c r="L26" i="7"/>
  <c r="K26" i="7"/>
  <c r="Z27" i="10"/>
  <c r="M26" i="7"/>
  <c r="U23" i="7"/>
  <c r="T23" i="7"/>
  <c r="S23" i="7"/>
  <c r="V23" i="7"/>
  <c r="AD21" i="7"/>
  <c r="AC21" i="7"/>
  <c r="AB21" i="7"/>
  <c r="AE21" i="7"/>
  <c r="AD47" i="7"/>
  <c r="AB47" i="7"/>
  <c r="AC47" i="7"/>
  <c r="AE47" i="7"/>
  <c r="U10" i="7"/>
  <c r="T10" i="7"/>
  <c r="S10" i="7"/>
  <c r="V10" i="7"/>
  <c r="AD13" i="7"/>
  <c r="AC13" i="7"/>
  <c r="AB13" i="7"/>
  <c r="AE13" i="7"/>
  <c r="J50" i="8"/>
  <c r="K50" i="8"/>
  <c r="L50" i="8"/>
  <c r="T50" i="7"/>
  <c r="U50" i="7"/>
  <c r="S50" i="7"/>
  <c r="AD36" i="7"/>
  <c r="AC36" i="7"/>
  <c r="AB36" i="7"/>
  <c r="AE36" i="7"/>
  <c r="U18" i="8"/>
  <c r="T18" i="8"/>
  <c r="S18" i="8"/>
  <c r="V18" i="8"/>
  <c r="J27" i="8"/>
  <c r="L27" i="8"/>
  <c r="K27" i="8"/>
  <c r="M27" i="8"/>
  <c r="L37" i="9"/>
  <c r="M37" i="9"/>
  <c r="U15" i="7"/>
  <c r="T15" i="7"/>
  <c r="S15" i="7"/>
  <c r="V15" i="7"/>
  <c r="S35" i="7"/>
  <c r="U35" i="7"/>
  <c r="T35" i="7"/>
  <c r="V35" i="7"/>
  <c r="U29" i="7"/>
  <c r="T29" i="7"/>
  <c r="S29" i="7"/>
  <c r="V29" i="7"/>
  <c r="AD24" i="7"/>
  <c r="AC24" i="7"/>
  <c r="AB24" i="7"/>
  <c r="AE24" i="7"/>
  <c r="K47" i="7"/>
  <c r="J47" i="7"/>
  <c r="Z48" i="23"/>
  <c r="L47" i="7"/>
  <c r="M47" i="7"/>
  <c r="Z48" i="10"/>
  <c r="U51" i="10"/>
  <c r="T51" i="10"/>
  <c r="T47" i="10"/>
  <c r="J27" i="10"/>
  <c r="O23" i="10"/>
  <c r="L38" i="9"/>
  <c r="M38" i="9"/>
  <c r="L22" i="9"/>
  <c r="M22" i="9"/>
  <c r="K44" i="8"/>
  <c r="L44" i="8"/>
  <c r="J44" i="8"/>
  <c r="M44" i="8"/>
  <c r="AD28" i="8"/>
  <c r="AC28" i="8"/>
  <c r="AB28" i="8"/>
  <c r="AE28" i="8"/>
  <c r="K37" i="10"/>
  <c r="J39" i="9"/>
  <c r="J23" i="9"/>
  <c r="J7" i="9"/>
  <c r="K29" i="8"/>
  <c r="J29" i="8"/>
  <c r="L29" i="8"/>
  <c r="M29" i="8"/>
  <c r="AD13" i="8"/>
  <c r="AC13" i="8"/>
  <c r="AB13" i="8"/>
  <c r="AE13" i="8"/>
  <c r="AD38" i="7"/>
  <c r="AC38" i="7"/>
  <c r="AB38" i="7"/>
  <c r="AE38" i="7"/>
  <c r="J38" i="10"/>
  <c r="O30" i="10"/>
  <c r="U27" i="10"/>
  <c r="Y18" i="10"/>
  <c r="K48" i="9"/>
  <c r="K32" i="9"/>
  <c r="K16" i="9"/>
  <c r="AD50" i="8"/>
  <c r="AB50" i="8"/>
  <c r="AC50" i="8"/>
  <c r="L30" i="8"/>
  <c r="J30" i="8"/>
  <c r="K30" i="8"/>
  <c r="M30" i="8"/>
  <c r="U47" i="8"/>
  <c r="S47" i="8"/>
  <c r="T47" i="8"/>
  <c r="V47" i="8"/>
  <c r="U31" i="8"/>
  <c r="T31" i="8"/>
  <c r="S31" i="8"/>
  <c r="V31" i="8"/>
  <c r="L7" i="8"/>
  <c r="K7" i="8"/>
  <c r="J7" i="8"/>
  <c r="M7" i="8"/>
  <c r="J41" i="7"/>
  <c r="L41" i="7"/>
  <c r="Z42" i="23"/>
  <c r="K41" i="7"/>
  <c r="M41" i="7"/>
  <c r="Z42" i="10"/>
  <c r="Y21" i="10"/>
  <c r="J42" i="9"/>
  <c r="J26" i="9"/>
  <c r="J10" i="9"/>
  <c r="L32" i="8"/>
  <c r="K32" i="8"/>
  <c r="J32" i="8"/>
  <c r="M32" i="8"/>
  <c r="L8" i="8"/>
  <c r="K8" i="8"/>
  <c r="J8" i="8"/>
  <c r="M8" i="8"/>
  <c r="K47" i="10"/>
  <c r="K15" i="10"/>
  <c r="T9" i="10"/>
  <c r="L49" i="8"/>
  <c r="K49" i="8"/>
  <c r="J49" i="8"/>
  <c r="T33" i="8"/>
  <c r="U33" i="8"/>
  <c r="S33" i="8"/>
  <c r="V33" i="8"/>
  <c r="AB9" i="8"/>
  <c r="AD9" i="8"/>
  <c r="AC9" i="8"/>
  <c r="AE9" i="8"/>
  <c r="S44" i="7"/>
  <c r="U44" i="7"/>
  <c r="T44" i="7"/>
  <c r="V44" i="7"/>
  <c r="U36" i="7"/>
  <c r="S36" i="7"/>
  <c r="T36" i="7"/>
  <c r="V36" i="7"/>
  <c r="U29" i="10"/>
  <c r="O28" i="10"/>
  <c r="Y20" i="10"/>
  <c r="T20" i="10"/>
  <c r="L44" i="9"/>
  <c r="M44" i="9"/>
  <c r="L28" i="9"/>
  <c r="M28" i="9"/>
  <c r="L12" i="9"/>
  <c r="M12" i="9"/>
  <c r="K34" i="8"/>
  <c r="J34" i="8"/>
  <c r="L34" i="8"/>
  <c r="M34" i="8"/>
  <c r="U10" i="8"/>
  <c r="T10" i="8"/>
  <c r="S10" i="8"/>
  <c r="V10" i="8"/>
  <c r="Z19" i="23"/>
  <c r="L18" i="7"/>
  <c r="K18" i="7"/>
  <c r="J18" i="7"/>
  <c r="Z19" i="10"/>
  <c r="M18" i="7"/>
  <c r="J45" i="9"/>
  <c r="T16" i="7"/>
  <c r="U16" i="7"/>
  <c r="S16" i="7"/>
  <c r="V16" i="7"/>
  <c r="L19" i="8"/>
  <c r="J19" i="8"/>
  <c r="K19" i="8"/>
  <c r="M19" i="8"/>
  <c r="U7" i="7"/>
  <c r="T7" i="7"/>
  <c r="S7" i="7"/>
  <c r="V7" i="7"/>
  <c r="AC35" i="7"/>
  <c r="AD35" i="7"/>
  <c r="AB35" i="7"/>
  <c r="AE35" i="7"/>
  <c r="U31" i="7"/>
  <c r="T31" i="7"/>
  <c r="S31" i="7"/>
  <c r="V31" i="7"/>
  <c r="Z29" i="23"/>
  <c r="K28" i="7"/>
  <c r="J28" i="7"/>
  <c r="L28" i="7"/>
  <c r="M28" i="7"/>
  <c r="Z29" i="10"/>
  <c r="S26" i="7"/>
  <c r="T26" i="7"/>
  <c r="U26" i="7"/>
  <c r="V26" i="7"/>
  <c r="K23" i="7"/>
  <c r="J23" i="7"/>
  <c r="L23" i="7"/>
  <c r="Z24" i="23"/>
  <c r="M23" i="7"/>
  <c r="Z24" i="10"/>
  <c r="AB20" i="7"/>
  <c r="AD20" i="7"/>
  <c r="AC20" i="7"/>
  <c r="AE20" i="7"/>
  <c r="AD10" i="7"/>
  <c r="AB10" i="7"/>
  <c r="AC10" i="7"/>
  <c r="AE10" i="7"/>
  <c r="K33" i="9"/>
  <c r="K17" i="9"/>
  <c r="AD47" i="8"/>
  <c r="AB47" i="8"/>
  <c r="AC47" i="8"/>
  <c r="AE47" i="8"/>
  <c r="L23" i="8"/>
  <c r="J23" i="8"/>
  <c r="K23" i="8"/>
  <c r="M23" i="8"/>
  <c r="U7" i="8"/>
  <c r="T7" i="8"/>
  <c r="S7" i="8"/>
  <c r="V7" i="8"/>
  <c r="U41" i="7"/>
  <c r="T41" i="7"/>
  <c r="S41" i="7"/>
  <c r="V41" i="7"/>
  <c r="O49" i="10"/>
  <c r="J45" i="10"/>
  <c r="T37" i="10"/>
  <c r="O37" i="10"/>
  <c r="T33" i="10"/>
  <c r="O17" i="10"/>
  <c r="U14" i="10"/>
  <c r="J13" i="10"/>
  <c r="L34" i="9"/>
  <c r="M34" i="9"/>
  <c r="L18" i="9"/>
  <c r="M18" i="9"/>
  <c r="U48" i="8"/>
  <c r="T48" i="8"/>
  <c r="S48" i="8"/>
  <c r="V48" i="8"/>
  <c r="AD32" i="8"/>
  <c r="AC32" i="8"/>
  <c r="AB32" i="8"/>
  <c r="AE32" i="8"/>
  <c r="S8" i="8"/>
  <c r="U8" i="8"/>
  <c r="T8" i="8"/>
  <c r="V8" i="8"/>
  <c r="K11" i="10"/>
  <c r="Y9" i="10"/>
  <c r="K43" i="9"/>
  <c r="K27" i="9"/>
  <c r="K11" i="9"/>
  <c r="AD49" i="8"/>
  <c r="AC49" i="8"/>
  <c r="AB49" i="8"/>
  <c r="AB25" i="8"/>
  <c r="AD25" i="8"/>
  <c r="AC25" i="8"/>
  <c r="AE25" i="8"/>
  <c r="T9" i="8"/>
  <c r="U9" i="8"/>
  <c r="S9" i="8"/>
  <c r="V9" i="8"/>
  <c r="AD44" i="7"/>
  <c r="AC44" i="7"/>
  <c r="AB44" i="7"/>
  <c r="AE44" i="7"/>
  <c r="U49" i="10"/>
  <c r="Y32" i="10"/>
  <c r="T28" i="10"/>
  <c r="O24" i="10"/>
  <c r="U17" i="10"/>
  <c r="AC34" i="8"/>
  <c r="AB34" i="8"/>
  <c r="AD34" i="8"/>
  <c r="AE34" i="8"/>
  <c r="L10" i="8"/>
  <c r="J10" i="8"/>
  <c r="K10" i="8"/>
  <c r="M10" i="8"/>
  <c r="AB18" i="7"/>
  <c r="AD18" i="7"/>
  <c r="AC18" i="7"/>
  <c r="AE18" i="7"/>
  <c r="O8" i="10"/>
  <c r="L45" i="9"/>
  <c r="M45" i="9"/>
  <c r="AD16" i="7"/>
  <c r="AC16" i="7"/>
  <c r="AB16" i="7"/>
  <c r="AE16" i="7"/>
  <c r="Z9" i="23"/>
  <c r="K8" i="7"/>
  <c r="L8" i="7"/>
  <c r="J8" i="7"/>
  <c r="Z9" i="10"/>
  <c r="M8" i="7"/>
  <c r="S19" i="8"/>
  <c r="U19" i="8"/>
  <c r="T19" i="8"/>
  <c r="V19" i="8"/>
  <c r="AD7" i="7"/>
  <c r="AC7" i="7"/>
  <c r="AB7" i="7"/>
  <c r="AE7" i="7"/>
  <c r="J21" i="9"/>
  <c r="J33" i="7"/>
  <c r="K33" i="7"/>
  <c r="Z34" i="23"/>
  <c r="L33" i="7"/>
  <c r="M33" i="7"/>
  <c r="Z34" i="10"/>
  <c r="AD31" i="7"/>
  <c r="AC31" i="7"/>
  <c r="AB31" i="7"/>
  <c r="AE31" i="7"/>
  <c r="U28" i="7"/>
  <c r="T28" i="7"/>
  <c r="S28" i="7"/>
  <c r="V28" i="7"/>
  <c r="J25" i="7"/>
  <c r="Z26" i="23"/>
  <c r="L25" i="7"/>
  <c r="K25" i="7"/>
  <c r="M25" i="7"/>
  <c r="Z26" i="10"/>
  <c r="AD23" i="7"/>
  <c r="AC23" i="7"/>
  <c r="AB23" i="7"/>
  <c r="AE23" i="7"/>
  <c r="L13" i="9"/>
  <c r="M13" i="9"/>
  <c r="L20" i="7"/>
  <c r="K20" i="7"/>
  <c r="Z21" i="23"/>
  <c r="J20" i="7"/>
  <c r="Z21" i="10"/>
  <c r="M20" i="7"/>
  <c r="Z11" i="23"/>
  <c r="L10" i="7"/>
  <c r="K10" i="7"/>
  <c r="J10" i="7"/>
  <c r="Z11" i="10"/>
  <c r="M10" i="7"/>
  <c r="U9" i="10"/>
  <c r="T13" i="8"/>
  <c r="U13" i="8"/>
  <c r="S13" i="8"/>
  <c r="V13" i="8"/>
  <c r="L48" i="9"/>
  <c r="M48" i="9"/>
  <c r="U44" i="8"/>
  <c r="S44" i="8"/>
  <c r="T44" i="8"/>
  <c r="V44" i="8"/>
  <c r="L23" i="9"/>
  <c r="M23" i="9"/>
  <c r="J48" i="9"/>
  <c r="J16" i="9"/>
  <c r="O51" i="10"/>
  <c r="AD44" i="8"/>
  <c r="AC44" i="8"/>
  <c r="AB44" i="8"/>
  <c r="AE44" i="8"/>
  <c r="T20" i="8"/>
  <c r="U20" i="8"/>
  <c r="S20" i="8"/>
  <c r="V20" i="8"/>
  <c r="T45" i="8"/>
  <c r="S45" i="8"/>
  <c r="U45" i="8"/>
  <c r="V45" i="8"/>
  <c r="AC29" i="8"/>
  <c r="AD29" i="8"/>
  <c r="AB29" i="8"/>
  <c r="AE29" i="8"/>
  <c r="Z47" i="23"/>
  <c r="L46" i="7"/>
  <c r="K46" i="7"/>
  <c r="J46" i="7"/>
  <c r="Z47" i="10"/>
  <c r="M46" i="7"/>
  <c r="S38" i="7"/>
  <c r="U38" i="7"/>
  <c r="T38" i="7"/>
  <c r="V38" i="7"/>
  <c r="Y38" i="10"/>
  <c r="Y26" i="10"/>
  <c r="L40" i="9"/>
  <c r="M40" i="9"/>
  <c r="L24" i="9"/>
  <c r="M24" i="9"/>
  <c r="L8" i="9"/>
  <c r="M8" i="9"/>
  <c r="L46" i="8"/>
  <c r="K46" i="8"/>
  <c r="J46" i="8"/>
  <c r="M46" i="8"/>
  <c r="AD22" i="8"/>
  <c r="AC22" i="8"/>
  <c r="AB22" i="8"/>
  <c r="AE22" i="8"/>
  <c r="J49" i="9"/>
  <c r="J33" i="9"/>
  <c r="J17" i="9"/>
  <c r="L47" i="8"/>
  <c r="K47" i="8"/>
  <c r="J47" i="8"/>
  <c r="M47" i="8"/>
  <c r="U23" i="8"/>
  <c r="T23" i="8"/>
  <c r="S23" i="8"/>
  <c r="V23" i="8"/>
  <c r="J49" i="7"/>
  <c r="L49" i="7"/>
  <c r="Z50" i="23"/>
  <c r="K49" i="7"/>
  <c r="Z50" i="10"/>
  <c r="AD41" i="7"/>
  <c r="AB41" i="7"/>
  <c r="AC41" i="7"/>
  <c r="AE41" i="7"/>
  <c r="T45" i="10"/>
  <c r="J41" i="10"/>
  <c r="Y37" i="10"/>
  <c r="U34" i="10"/>
  <c r="T13" i="10"/>
  <c r="J48" i="8"/>
  <c r="K48" i="8"/>
  <c r="L48" i="8"/>
  <c r="M48" i="8"/>
  <c r="U24" i="8"/>
  <c r="S24" i="8"/>
  <c r="T24" i="8"/>
  <c r="V24" i="8"/>
  <c r="AD8" i="8"/>
  <c r="AB8" i="8"/>
  <c r="AC8" i="8"/>
  <c r="AE8" i="8"/>
  <c r="K39" i="10"/>
  <c r="J43" i="9"/>
  <c r="J27" i="9"/>
  <c r="J11" i="9"/>
  <c r="S49" i="8"/>
  <c r="U49" i="8"/>
  <c r="T49" i="8"/>
  <c r="T25" i="8"/>
  <c r="U25" i="8"/>
  <c r="S25" i="8"/>
  <c r="V25" i="8"/>
  <c r="K51" i="7"/>
  <c r="J51" i="7"/>
  <c r="L51" i="7"/>
  <c r="Z52" i="23"/>
  <c r="Z52" i="10"/>
  <c r="K44" i="7"/>
  <c r="L44" i="7"/>
  <c r="J44" i="7"/>
  <c r="Z45" i="23"/>
  <c r="M44" i="7"/>
  <c r="Z45" i="10"/>
  <c r="J48" i="10"/>
  <c r="J40" i="10"/>
  <c r="U37" i="10"/>
  <c r="K44" i="9"/>
  <c r="K28" i="9"/>
  <c r="K12" i="9"/>
  <c r="T26" i="8"/>
  <c r="S26" i="8"/>
  <c r="U26" i="8"/>
  <c r="V26" i="8"/>
  <c r="AC10" i="8"/>
  <c r="AD10" i="8"/>
  <c r="AB10" i="8"/>
  <c r="AE10" i="8"/>
  <c r="J17" i="7"/>
  <c r="K17" i="7"/>
  <c r="L17" i="7"/>
  <c r="Z18" i="23"/>
  <c r="M17" i="7"/>
  <c r="Z18" i="10"/>
  <c r="U18" i="7"/>
  <c r="T18" i="7"/>
  <c r="S18" i="7"/>
  <c r="V18" i="7"/>
  <c r="AD43" i="8"/>
  <c r="AB43" i="8"/>
  <c r="AC43" i="8"/>
  <c r="AE43" i="8"/>
  <c r="S8" i="7"/>
  <c r="T8" i="7"/>
  <c r="U8" i="7"/>
  <c r="V8" i="7"/>
  <c r="K42" i="10"/>
  <c r="T43" i="7"/>
  <c r="U43" i="7"/>
  <c r="S43" i="7"/>
  <c r="V43" i="7"/>
  <c r="L29" i="9"/>
  <c r="M29" i="9"/>
  <c r="U11" i="7"/>
  <c r="T11" i="7"/>
  <c r="S11" i="7"/>
  <c r="V11" i="7"/>
  <c r="K50" i="10"/>
  <c r="L21" i="9"/>
  <c r="M21" i="9"/>
  <c r="U33" i="7"/>
  <c r="T33" i="7"/>
  <c r="S33" i="7"/>
  <c r="V33" i="7"/>
  <c r="Z31" i="23"/>
  <c r="L30" i="7"/>
  <c r="K30" i="7"/>
  <c r="J30" i="7"/>
  <c r="Z31" i="10"/>
  <c r="M30" i="7"/>
  <c r="AD28" i="7"/>
  <c r="AC28" i="7"/>
  <c r="AB28" i="7"/>
  <c r="AE28" i="7"/>
  <c r="U25" i="7"/>
  <c r="T25" i="7"/>
  <c r="S25" i="7"/>
  <c r="V25" i="7"/>
  <c r="AC22" i="7"/>
  <c r="AB22" i="7"/>
  <c r="AD22" i="7"/>
  <c r="AE22" i="7"/>
  <c r="J9" i="7"/>
  <c r="Z10" i="23"/>
  <c r="K9" i="7"/>
  <c r="L9" i="7"/>
  <c r="Z10" i="10"/>
  <c r="M9" i="7"/>
  <c r="AD11" i="8"/>
  <c r="AB11" i="8"/>
  <c r="AC11" i="8"/>
  <c r="AE11" i="8"/>
  <c r="S20" i="7"/>
  <c r="U20" i="7"/>
  <c r="T20" i="7"/>
  <c r="V20" i="7"/>
  <c r="U39" i="7"/>
  <c r="T39" i="7"/>
  <c r="S39" i="7"/>
  <c r="V39" i="7"/>
  <c r="L37" i="8"/>
  <c r="K37" i="8"/>
  <c r="J37" i="8"/>
  <c r="M37" i="8"/>
  <c r="L32" i="9"/>
  <c r="M32" i="9"/>
  <c r="U10" i="10"/>
  <c r="T10" i="10"/>
  <c r="K16" i="8"/>
  <c r="L16" i="8"/>
  <c r="J16" i="8"/>
  <c r="M16" i="8"/>
  <c r="L33" i="8"/>
  <c r="K33" i="8"/>
  <c r="J33" i="8"/>
  <c r="M33" i="8"/>
  <c r="L7" i="9"/>
  <c r="M7" i="9"/>
  <c r="O26" i="10"/>
  <c r="AC46" i="8"/>
  <c r="AD46" i="8"/>
  <c r="AB46" i="8"/>
  <c r="AE46" i="8"/>
  <c r="P19" i="1"/>
  <c r="T36" i="8"/>
  <c r="U36" i="8"/>
  <c r="S36" i="8"/>
  <c r="V36" i="8"/>
  <c r="AC20" i="8"/>
  <c r="AB20" i="8"/>
  <c r="AD20" i="8"/>
  <c r="AE20" i="8"/>
  <c r="K25" i="10"/>
  <c r="K47" i="9"/>
  <c r="K31" i="9"/>
  <c r="K15" i="9"/>
  <c r="K45" i="8"/>
  <c r="L45" i="8"/>
  <c r="J45" i="8"/>
  <c r="M45" i="8"/>
  <c r="U21" i="8"/>
  <c r="S21" i="8"/>
  <c r="T21" i="8"/>
  <c r="V21" i="8"/>
  <c r="AD46" i="7"/>
  <c r="AB46" i="7"/>
  <c r="AC46" i="7"/>
  <c r="AE46" i="7"/>
  <c r="Z35" i="23"/>
  <c r="L34" i="7"/>
  <c r="K34" i="7"/>
  <c r="J34" i="7"/>
  <c r="Z35" i="10"/>
  <c r="M34" i="7"/>
  <c r="O34" i="10"/>
  <c r="T26" i="10"/>
  <c r="U23" i="10"/>
  <c r="J14" i="10"/>
  <c r="U46" i="8"/>
  <c r="S46" i="8"/>
  <c r="T46" i="8"/>
  <c r="V46" i="8"/>
  <c r="L22" i="8"/>
  <c r="J22" i="8"/>
  <c r="K22" i="8"/>
  <c r="M22" i="8"/>
  <c r="L33" i="9"/>
  <c r="M33" i="9"/>
  <c r="L17" i="9"/>
  <c r="M17" i="9"/>
  <c r="U39" i="8"/>
  <c r="T39" i="8"/>
  <c r="S39" i="8"/>
  <c r="V39" i="8"/>
  <c r="AD23" i="8"/>
  <c r="AC23" i="8"/>
  <c r="AB23" i="8"/>
  <c r="AE23" i="8"/>
  <c r="S49" i="7"/>
  <c r="U49" i="7"/>
  <c r="T49" i="7"/>
  <c r="K37" i="7"/>
  <c r="L37" i="7"/>
  <c r="J37" i="7"/>
  <c r="Z38" i="23"/>
  <c r="M37" i="7"/>
  <c r="Z38" i="10"/>
  <c r="J49" i="10"/>
  <c r="O45" i="10"/>
  <c r="T41" i="10"/>
  <c r="U22" i="10"/>
  <c r="J21" i="10"/>
  <c r="AD48" i="8"/>
  <c r="AC48" i="8"/>
  <c r="AB48" i="8"/>
  <c r="AE48" i="8"/>
  <c r="K24" i="8"/>
  <c r="J24" i="8"/>
  <c r="L24" i="8"/>
  <c r="M24" i="8"/>
  <c r="K35" i="10"/>
  <c r="L43" i="9"/>
  <c r="M43" i="9"/>
  <c r="L27" i="9"/>
  <c r="M27" i="9"/>
  <c r="L11" i="9"/>
  <c r="M11" i="9"/>
  <c r="AD41" i="8"/>
  <c r="AC41" i="8"/>
  <c r="AB41" i="8"/>
  <c r="AE41" i="8"/>
  <c r="L25" i="8"/>
  <c r="K25" i="8"/>
  <c r="J25" i="8"/>
  <c r="M25" i="8"/>
  <c r="U51" i="7"/>
  <c r="S51" i="7"/>
  <c r="T51" i="7"/>
  <c r="Z41" i="23"/>
  <c r="J40" i="7"/>
  <c r="L40" i="7"/>
  <c r="K40" i="7"/>
  <c r="M40" i="7"/>
  <c r="Z41" i="10"/>
  <c r="Y36" i="10"/>
  <c r="O36" i="10"/>
  <c r="O32" i="10"/>
  <c r="J28" i="10"/>
  <c r="U25" i="10"/>
  <c r="K26" i="8"/>
  <c r="L26" i="8"/>
  <c r="J26" i="8"/>
  <c r="M26" i="8"/>
  <c r="M6" i="8"/>
  <c r="J6" i="8"/>
  <c r="K6" i="8"/>
  <c r="L6" i="8"/>
  <c r="U52" i="10"/>
  <c r="U17" i="7"/>
  <c r="T17" i="7"/>
  <c r="S17" i="7"/>
  <c r="V17" i="7"/>
  <c r="K38" i="10"/>
  <c r="L43" i="8"/>
  <c r="K43" i="8"/>
  <c r="J43" i="8"/>
  <c r="M43" i="8"/>
  <c r="AD8" i="7"/>
  <c r="AC8" i="7"/>
  <c r="AB8" i="7"/>
  <c r="AE8" i="7"/>
  <c r="AD43" i="7"/>
  <c r="AC43" i="7"/>
  <c r="AB43" i="7"/>
  <c r="AE43" i="7"/>
  <c r="AD6" i="7"/>
  <c r="AB6" i="7"/>
  <c r="AE6" i="7"/>
  <c r="AC6" i="7"/>
  <c r="AD11" i="7"/>
  <c r="AC11" i="7"/>
  <c r="AB11" i="7"/>
  <c r="AE11" i="7"/>
  <c r="K18" i="10"/>
  <c r="AD35" i="8"/>
  <c r="AB35" i="8"/>
  <c r="AC35" i="8"/>
  <c r="AE35" i="8"/>
  <c r="AC33" i="7"/>
  <c r="AD33" i="7"/>
  <c r="AB33" i="7"/>
  <c r="AE33" i="7"/>
  <c r="AD30" i="7"/>
  <c r="AC30" i="7"/>
  <c r="AB30" i="7"/>
  <c r="AE30" i="7"/>
  <c r="U27" i="7"/>
  <c r="S27" i="7"/>
  <c r="T27" i="7"/>
  <c r="V27" i="7"/>
  <c r="AD25" i="7"/>
  <c r="AB25" i="7"/>
  <c r="AC25" i="7"/>
  <c r="AE25" i="7"/>
  <c r="Z23" i="23"/>
  <c r="L22" i="7"/>
  <c r="K22" i="7"/>
  <c r="J22" i="7"/>
  <c r="Z23" i="10"/>
  <c r="M22" i="7"/>
  <c r="T9" i="7"/>
  <c r="S9" i="7"/>
  <c r="U9" i="7"/>
  <c r="V9" i="7"/>
  <c r="L11" i="8"/>
  <c r="J11" i="8"/>
  <c r="K11" i="8"/>
  <c r="M11" i="8"/>
  <c r="Z15" i="23"/>
  <c r="L14" i="7"/>
  <c r="K14" i="7"/>
  <c r="J14" i="7"/>
  <c r="Z15" i="10"/>
  <c r="M14" i="7"/>
  <c r="K39" i="7"/>
  <c r="Z40" i="23"/>
  <c r="J39" i="7"/>
  <c r="L39" i="7"/>
  <c r="M39" i="7"/>
  <c r="Z40" i="10"/>
  <c r="U19" i="7"/>
  <c r="T19" i="7"/>
  <c r="S19" i="7"/>
  <c r="V19" i="7"/>
  <c r="L28" i="8"/>
  <c r="J28" i="8"/>
  <c r="K28" i="8"/>
  <c r="M28" i="8"/>
  <c r="Z43" i="23"/>
  <c r="L42" i="7"/>
  <c r="K42" i="7"/>
  <c r="J42" i="7"/>
  <c r="Z43" i="10"/>
  <c r="M42" i="7"/>
  <c r="L16" i="9"/>
  <c r="M16" i="9"/>
  <c r="L15" i="8"/>
  <c r="K15" i="8"/>
  <c r="J15" i="8"/>
  <c r="M15" i="8"/>
  <c r="AD40" i="8"/>
  <c r="AB40" i="8"/>
  <c r="AC40" i="8"/>
  <c r="AE40" i="8"/>
  <c r="AB17" i="8"/>
  <c r="AD17" i="8"/>
  <c r="AC17" i="8"/>
  <c r="AE17" i="8"/>
  <c r="L20" i="8"/>
  <c r="K20" i="8"/>
  <c r="J20" i="8"/>
  <c r="M20" i="8"/>
  <c r="L39" i="9"/>
  <c r="M39" i="9"/>
  <c r="Z39" i="23"/>
  <c r="K38" i="7"/>
  <c r="J38" i="7"/>
  <c r="L38" i="7"/>
  <c r="Z39" i="10"/>
  <c r="M38" i="7"/>
  <c r="U15" i="10"/>
  <c r="J32" i="9"/>
  <c r="Y51" i="10"/>
  <c r="U44" i="10"/>
  <c r="T35" i="10"/>
  <c r="U12" i="10"/>
  <c r="L46" i="9"/>
  <c r="M46" i="9"/>
  <c r="L30" i="9"/>
  <c r="M30" i="9"/>
  <c r="L14" i="9"/>
  <c r="M14" i="9"/>
  <c r="K36" i="8"/>
  <c r="L36" i="8"/>
  <c r="J36" i="8"/>
  <c r="M36" i="8"/>
  <c r="L12" i="8"/>
  <c r="J12" i="8"/>
  <c r="K12" i="8"/>
  <c r="M12" i="8"/>
  <c r="J47" i="9"/>
  <c r="J31" i="9"/>
  <c r="J15" i="9"/>
  <c r="AB45" i="8"/>
  <c r="AD45" i="8"/>
  <c r="AC45" i="8"/>
  <c r="AE45" i="8"/>
  <c r="K21" i="8"/>
  <c r="L21" i="8"/>
  <c r="J21" i="8"/>
  <c r="M21" i="8"/>
  <c r="U46" i="7"/>
  <c r="T46" i="7"/>
  <c r="S46" i="7"/>
  <c r="V46" i="7"/>
  <c r="AD34" i="7"/>
  <c r="AB34" i="7"/>
  <c r="AC34" i="7"/>
  <c r="AE34" i="7"/>
  <c r="O46" i="10"/>
  <c r="U43" i="10"/>
  <c r="O38" i="10"/>
  <c r="J26" i="10"/>
  <c r="O14" i="10"/>
  <c r="U11" i="10"/>
  <c r="K40" i="9"/>
  <c r="K24" i="9"/>
  <c r="K8" i="9"/>
  <c r="AC38" i="8"/>
  <c r="AD38" i="8"/>
  <c r="AB38" i="8"/>
  <c r="AE38" i="8"/>
  <c r="T22" i="8"/>
  <c r="S22" i="8"/>
  <c r="U22" i="8"/>
  <c r="V22" i="8"/>
  <c r="O10" i="10"/>
  <c r="L39" i="8"/>
  <c r="J39" i="8"/>
  <c r="K39" i="8"/>
  <c r="M39" i="8"/>
  <c r="U15" i="8"/>
  <c r="T15" i="8"/>
  <c r="S15" i="8"/>
  <c r="V15" i="8"/>
  <c r="AD49" i="7"/>
  <c r="AB49" i="7"/>
  <c r="AC49" i="7"/>
  <c r="U37" i="7"/>
  <c r="T37" i="7"/>
  <c r="S37" i="7"/>
  <c r="V37" i="7"/>
  <c r="U42" i="10"/>
  <c r="O25" i="10"/>
  <c r="L40" i="8"/>
  <c r="J40" i="8"/>
  <c r="K40" i="8"/>
  <c r="M40" i="8"/>
  <c r="AD24" i="8"/>
  <c r="AC24" i="8"/>
  <c r="AB24" i="8"/>
  <c r="AE24" i="8"/>
  <c r="AD50" i="7"/>
  <c r="AB50" i="7"/>
  <c r="AC50" i="7"/>
  <c r="K31" i="10"/>
  <c r="J6" i="9"/>
  <c r="L41" i="8"/>
  <c r="K41" i="8"/>
  <c r="J41" i="8"/>
  <c r="M41" i="8"/>
  <c r="L17" i="8"/>
  <c r="K17" i="8"/>
  <c r="J17" i="8"/>
  <c r="M17" i="8"/>
  <c r="AC51" i="7"/>
  <c r="AB51" i="7"/>
  <c r="AD51" i="7"/>
  <c r="U40" i="7"/>
  <c r="S40" i="7"/>
  <c r="T40" i="7"/>
  <c r="V40" i="7"/>
  <c r="U45" i="10"/>
  <c r="O40" i="10"/>
  <c r="Y24" i="10"/>
  <c r="U13" i="10"/>
  <c r="L36" i="9"/>
  <c r="M36" i="9"/>
  <c r="L20" i="9"/>
  <c r="M20" i="9"/>
  <c r="L42" i="8"/>
  <c r="K42" i="8"/>
  <c r="J42" i="8"/>
  <c r="M42" i="8"/>
  <c r="AD26" i="8"/>
  <c r="AC26" i="8"/>
  <c r="AB26" i="8"/>
  <c r="AE26" i="8"/>
  <c r="AB6" i="8"/>
  <c r="AC6" i="8"/>
  <c r="AD6" i="8"/>
  <c r="AE6" i="8"/>
  <c r="K34" i="10"/>
  <c r="AC17" i="7"/>
  <c r="AD17" i="7"/>
  <c r="AB17" i="7"/>
  <c r="AE17" i="7"/>
  <c r="T8" i="10"/>
  <c r="U43" i="8"/>
  <c r="T43" i="8"/>
  <c r="S43" i="8"/>
  <c r="V43" i="8"/>
  <c r="Z13" i="23"/>
  <c r="J12" i="7"/>
  <c r="K12" i="7"/>
  <c r="L12" i="7"/>
  <c r="Z13" i="10"/>
  <c r="M12" i="7"/>
  <c r="K37" i="9"/>
  <c r="L43" i="7"/>
  <c r="Z44" i="23"/>
  <c r="K43" i="7"/>
  <c r="J43" i="7"/>
  <c r="M43" i="7"/>
  <c r="Z44" i="10"/>
  <c r="L6" i="7"/>
  <c r="M6" i="7"/>
  <c r="J6" i="7"/>
  <c r="K6" i="7"/>
  <c r="Z7" i="23"/>
  <c r="Z7" i="10"/>
  <c r="K30" i="10"/>
  <c r="J11" i="7"/>
  <c r="K11" i="7"/>
  <c r="Z12" i="23"/>
  <c r="L11" i="7"/>
  <c r="Z12" i="10"/>
  <c r="M11" i="7"/>
  <c r="L35" i="8"/>
  <c r="K35" i="8"/>
  <c r="J35" i="8"/>
  <c r="M35" i="8"/>
  <c r="Z33" i="23"/>
  <c r="L32" i="7"/>
  <c r="J32" i="7"/>
  <c r="K32" i="7"/>
  <c r="M32" i="7"/>
  <c r="Z33" i="10"/>
  <c r="U30" i="7"/>
  <c r="T30" i="7"/>
  <c r="S30" i="7"/>
  <c r="V30" i="7"/>
  <c r="AB27" i="7"/>
  <c r="AD27" i="7"/>
  <c r="AC27" i="7"/>
  <c r="AE27" i="7"/>
  <c r="Z25" i="23"/>
  <c r="J24" i="7"/>
  <c r="L24" i="7"/>
  <c r="K24" i="7"/>
  <c r="M24" i="7"/>
  <c r="Z25" i="10"/>
  <c r="U22" i="7"/>
  <c r="T22" i="7"/>
  <c r="S22" i="7"/>
  <c r="V22" i="7"/>
  <c r="AB9" i="7"/>
  <c r="AC9" i="7"/>
  <c r="AD9" i="7"/>
  <c r="AE9" i="7"/>
  <c r="U11" i="8"/>
  <c r="S11" i="8"/>
  <c r="T11" i="8"/>
  <c r="V11" i="8"/>
  <c r="AC14" i="7"/>
  <c r="AD14" i="7"/>
  <c r="AB14" i="7"/>
  <c r="AE14" i="7"/>
  <c r="AD39" i="7"/>
  <c r="AB39" i="7"/>
  <c r="AC39" i="7"/>
  <c r="AE39" i="7"/>
  <c r="L19" i="7"/>
  <c r="J19" i="7"/>
  <c r="K19" i="7"/>
  <c r="Z20" i="23"/>
  <c r="M19" i="7"/>
  <c r="Z20" i="10"/>
  <c r="AC12" i="8"/>
  <c r="AB12" i="8"/>
  <c r="AD12" i="8"/>
  <c r="AE12" i="8"/>
  <c r="T38" i="8"/>
  <c r="U38" i="8"/>
  <c r="S38" i="8"/>
  <c r="V38" i="8"/>
  <c r="L31" i="8"/>
  <c r="J31" i="8"/>
  <c r="K31" i="8"/>
  <c r="M31" i="8"/>
  <c r="U29" i="8"/>
  <c r="T29" i="8"/>
  <c r="S29" i="8"/>
  <c r="V29" i="8"/>
  <c r="S30" i="8"/>
  <c r="U30" i="8"/>
  <c r="T30" i="8"/>
  <c r="V30" i="8"/>
  <c r="J43" i="10"/>
  <c r="Y39" i="10"/>
  <c r="AD36" i="8"/>
  <c r="AC36" i="8"/>
  <c r="AB36" i="8"/>
  <c r="AE36" i="8"/>
  <c r="S12" i="8"/>
  <c r="U12" i="8"/>
  <c r="T12" i="8"/>
  <c r="V12" i="8"/>
  <c r="T7" i="10"/>
  <c r="L47" i="9"/>
  <c r="M47" i="9"/>
  <c r="L31" i="9"/>
  <c r="M31" i="9"/>
  <c r="L15" i="9"/>
  <c r="M15" i="9"/>
  <c r="U37" i="8"/>
  <c r="T37" i="8"/>
  <c r="S37" i="8"/>
  <c r="V37" i="8"/>
  <c r="AD21" i="8"/>
  <c r="AB21" i="8"/>
  <c r="AC21" i="8"/>
  <c r="AE21" i="8"/>
  <c r="AC42" i="7"/>
  <c r="AD42" i="7"/>
  <c r="AB42" i="7"/>
  <c r="AE42" i="7"/>
  <c r="T34" i="7"/>
  <c r="U34" i="7"/>
  <c r="S34" i="7"/>
  <c r="V34" i="7"/>
  <c r="T46" i="10"/>
  <c r="O42" i="10"/>
  <c r="U31" i="10"/>
  <c r="K38" i="8"/>
  <c r="J38" i="8"/>
  <c r="L38" i="8"/>
  <c r="M38" i="8"/>
  <c r="AD14" i="8"/>
  <c r="AC14" i="8"/>
  <c r="AB14" i="8"/>
  <c r="AE14" i="8"/>
  <c r="Y10" i="10"/>
  <c r="AD39" i="8"/>
  <c r="AB39" i="8"/>
  <c r="AC39" i="8"/>
  <c r="AE39" i="8"/>
  <c r="AD15" i="8"/>
  <c r="AC15" i="8"/>
  <c r="AB15" i="8"/>
  <c r="AE15" i="8"/>
  <c r="L45" i="7"/>
  <c r="J45" i="7"/>
  <c r="K45" i="7"/>
  <c r="Z46" i="23"/>
  <c r="M45" i="7"/>
  <c r="Z46" i="10"/>
  <c r="AD37" i="7"/>
  <c r="AC37" i="7"/>
  <c r="AB37" i="7"/>
  <c r="AE37" i="7"/>
  <c r="Y49" i="10"/>
  <c r="O33" i="10"/>
  <c r="U30" i="10"/>
  <c r="J29" i="10"/>
  <c r="Y13" i="10"/>
  <c r="L42" i="9"/>
  <c r="M42" i="9"/>
  <c r="L26" i="9"/>
  <c r="M26" i="9"/>
  <c r="L10" i="9"/>
  <c r="M10" i="9"/>
  <c r="U40" i="8"/>
  <c r="S40" i="8"/>
  <c r="T40" i="8"/>
  <c r="V40" i="8"/>
  <c r="T16" i="8"/>
  <c r="U16" i="8"/>
  <c r="S16" i="8"/>
  <c r="V16" i="8"/>
  <c r="Z51" i="23"/>
  <c r="L50" i="7"/>
  <c r="K50" i="7"/>
  <c r="J50" i="7"/>
  <c r="Z51" i="10"/>
  <c r="K27" i="10"/>
  <c r="O9" i="10"/>
  <c r="K51" i="9"/>
  <c r="K35" i="9"/>
  <c r="K19" i="9"/>
  <c r="M6" i="9"/>
  <c r="L6" i="9"/>
  <c r="T41" i="8"/>
  <c r="U41" i="8"/>
  <c r="S41" i="8"/>
  <c r="V41" i="8"/>
  <c r="T17" i="8"/>
  <c r="S17" i="8"/>
  <c r="U17" i="8"/>
  <c r="V17" i="8"/>
  <c r="Z49" i="23"/>
  <c r="L48" i="7"/>
  <c r="K48" i="7"/>
  <c r="J48" i="7"/>
  <c r="M48" i="7"/>
  <c r="Z49" i="10"/>
  <c r="AC40" i="7"/>
  <c r="AB40" i="7"/>
  <c r="AD40" i="7"/>
  <c r="AE40" i="7"/>
  <c r="O44" i="10"/>
  <c r="U33" i="10"/>
  <c r="T24" i="10"/>
  <c r="O12" i="10"/>
  <c r="T42" i="8"/>
  <c r="U42" i="8"/>
  <c r="S42" i="8"/>
  <c r="V42" i="8"/>
  <c r="L18" i="8"/>
  <c r="J18" i="8"/>
  <c r="K18" i="8"/>
  <c r="M18" i="8"/>
  <c r="T6" i="8"/>
  <c r="V6" i="8"/>
  <c r="U6" i="8"/>
  <c r="S6" i="8"/>
  <c r="AD51" i="8"/>
  <c r="AB51" i="8"/>
  <c r="AC51" i="8"/>
  <c r="AC27" i="8"/>
  <c r="AD27" i="8"/>
  <c r="AB27" i="8"/>
  <c r="AE27" i="8"/>
  <c r="U12" i="7"/>
  <c r="S12" i="7"/>
  <c r="T12" i="7"/>
  <c r="V12" i="7"/>
  <c r="J37" i="9"/>
  <c r="V6" i="7"/>
  <c r="S6" i="7"/>
  <c r="T6" i="7"/>
  <c r="U6" i="7"/>
  <c r="K46" i="10"/>
  <c r="K15" i="7"/>
  <c r="J15" i="7"/>
  <c r="Z16" i="23"/>
  <c r="L15" i="7"/>
  <c r="Z16" i="10"/>
  <c r="M15" i="7"/>
  <c r="S35" i="8"/>
  <c r="U35" i="8"/>
  <c r="T35" i="8"/>
  <c r="V35" i="8"/>
  <c r="T32" i="7"/>
  <c r="U32" i="7"/>
  <c r="S32" i="7"/>
  <c r="V32" i="7"/>
  <c r="L29" i="7"/>
  <c r="Z30" i="23"/>
  <c r="J29" i="7"/>
  <c r="K29" i="7"/>
  <c r="M29" i="7"/>
  <c r="Z30" i="10"/>
  <c r="L27" i="7"/>
  <c r="K27" i="7"/>
  <c r="Z28" i="23"/>
  <c r="J27" i="7"/>
  <c r="M27" i="7"/>
  <c r="Z28" i="10"/>
  <c r="U24" i="7"/>
  <c r="S24" i="7"/>
  <c r="T24" i="7"/>
  <c r="V24" i="7"/>
  <c r="Z22" i="23"/>
  <c r="L21" i="7"/>
  <c r="K21" i="7"/>
  <c r="J21" i="7"/>
  <c r="M21" i="7"/>
  <c r="Z22" i="10"/>
  <c r="K22" i="10"/>
  <c r="U47" i="7"/>
  <c r="S47" i="7"/>
  <c r="T47" i="7"/>
  <c r="V47" i="7"/>
  <c r="S14" i="7"/>
  <c r="U14" i="7"/>
  <c r="T14" i="7"/>
  <c r="V14" i="7"/>
  <c r="L13" i="7"/>
  <c r="K13" i="7"/>
  <c r="Z14" i="23"/>
  <c r="J13" i="7"/>
  <c r="Z14" i="10"/>
  <c r="M13" i="7"/>
  <c r="AD19" i="7"/>
  <c r="AB19" i="7"/>
  <c r="AC19" i="7"/>
  <c r="AE19" i="7"/>
  <c r="L16" i="6"/>
  <c r="K16" i="6"/>
  <c r="J16" i="6"/>
  <c r="M16" i="6"/>
  <c r="L33" i="6"/>
  <c r="K33" i="6"/>
  <c r="J33" i="6"/>
  <c r="M33" i="6"/>
  <c r="V28" i="6"/>
  <c r="U28" i="6"/>
  <c r="T28" i="6"/>
  <c r="S28" i="6"/>
  <c r="L48" i="6"/>
  <c r="K48" i="6"/>
  <c r="J48" i="6"/>
  <c r="M48" i="6"/>
  <c r="L10" i="6"/>
  <c r="K10" i="6"/>
  <c r="J10" i="6"/>
  <c r="M10" i="6"/>
  <c r="L11" i="6"/>
  <c r="K11" i="6"/>
  <c r="J11" i="6"/>
  <c r="M11" i="6"/>
  <c r="L42" i="6"/>
  <c r="K42" i="6"/>
  <c r="J42" i="6"/>
  <c r="M42" i="6"/>
  <c r="U33" i="6"/>
  <c r="T33" i="6"/>
  <c r="S33" i="6"/>
  <c r="V33" i="6"/>
  <c r="L28" i="6"/>
  <c r="J28" i="6"/>
  <c r="K28" i="6"/>
  <c r="M28" i="6"/>
  <c r="U48" i="6"/>
  <c r="T48" i="6"/>
  <c r="S48" i="6"/>
  <c r="V48" i="6"/>
  <c r="S10" i="6"/>
  <c r="U10" i="6"/>
  <c r="T10" i="6"/>
  <c r="V10" i="6"/>
  <c r="S11" i="6"/>
  <c r="V11" i="6"/>
  <c r="U11" i="6"/>
  <c r="T11" i="6"/>
  <c r="U42" i="6"/>
  <c r="T42" i="6"/>
  <c r="V42" i="6"/>
  <c r="S42" i="6"/>
  <c r="V41" i="6"/>
  <c r="U41" i="6"/>
  <c r="T41" i="6"/>
  <c r="S41" i="6"/>
  <c r="L31" i="6"/>
  <c r="K31" i="6"/>
  <c r="J31" i="6"/>
  <c r="M31" i="6"/>
  <c r="V6" i="6"/>
  <c r="U6" i="6"/>
  <c r="S6" i="6"/>
  <c r="T6" i="6"/>
  <c r="L37" i="6"/>
  <c r="M37" i="6"/>
  <c r="K37" i="6"/>
  <c r="J37" i="6"/>
  <c r="L15" i="6"/>
  <c r="K15" i="6"/>
  <c r="J15" i="6"/>
  <c r="M15" i="6"/>
  <c r="K23" i="6"/>
  <c r="J23" i="6"/>
  <c r="L23" i="6"/>
  <c r="M23" i="6"/>
  <c r="L29" i="6"/>
  <c r="K29" i="6"/>
  <c r="J29" i="6"/>
  <c r="M29" i="6"/>
  <c r="K24" i="6"/>
  <c r="L24" i="6"/>
  <c r="J24" i="6"/>
  <c r="M24" i="6"/>
  <c r="U51" i="6"/>
  <c r="T51" i="6"/>
  <c r="S51" i="6"/>
  <c r="S16" i="6"/>
  <c r="U16" i="6"/>
  <c r="T16" i="6"/>
  <c r="V16" i="6"/>
  <c r="U31" i="6"/>
  <c r="S31" i="6"/>
  <c r="T31" i="6"/>
  <c r="V31" i="6"/>
  <c r="L6" i="6"/>
  <c r="K6" i="6"/>
  <c r="J6" i="6"/>
  <c r="M6" i="6"/>
  <c r="U37" i="6"/>
  <c r="T37" i="6"/>
  <c r="S37" i="6"/>
  <c r="V37" i="6"/>
  <c r="S15" i="6"/>
  <c r="U15" i="6"/>
  <c r="T15" i="6"/>
  <c r="V15" i="6"/>
  <c r="V23" i="6"/>
  <c r="U23" i="6"/>
  <c r="T23" i="6"/>
  <c r="S23" i="6"/>
  <c r="U29" i="6"/>
  <c r="T29" i="6"/>
  <c r="S29" i="6"/>
  <c r="V29" i="6"/>
  <c r="U24" i="6"/>
  <c r="T24" i="6"/>
  <c r="S24" i="6"/>
  <c r="V24" i="6"/>
  <c r="U25" i="6"/>
  <c r="T25" i="6"/>
  <c r="S25" i="6"/>
  <c r="V25" i="6"/>
  <c r="L34" i="6"/>
  <c r="J34" i="6"/>
  <c r="K34" i="6"/>
  <c r="J32" i="6"/>
  <c r="L32" i="6"/>
  <c r="K32" i="6"/>
  <c r="M32" i="6"/>
  <c r="M14" i="6"/>
  <c r="L14" i="6"/>
  <c r="K14" i="6"/>
  <c r="J14" i="6"/>
  <c r="L19" i="6"/>
  <c r="K19" i="6"/>
  <c r="J19" i="6"/>
  <c r="M19" i="6"/>
  <c r="M35" i="6"/>
  <c r="J35" i="6"/>
  <c r="L35" i="6"/>
  <c r="K35" i="6"/>
  <c r="K12" i="6"/>
  <c r="J12" i="6"/>
  <c r="L12" i="6"/>
  <c r="M12" i="6"/>
  <c r="J20" i="6"/>
  <c r="L20" i="6"/>
  <c r="K20" i="6"/>
  <c r="M20" i="6"/>
  <c r="K44" i="6"/>
  <c r="J44" i="6"/>
  <c r="L44" i="6"/>
  <c r="M44" i="6"/>
  <c r="U7" i="6"/>
  <c r="T7" i="6"/>
  <c r="S7" i="6"/>
  <c r="V7" i="6"/>
  <c r="U34" i="6"/>
  <c r="T34" i="6"/>
  <c r="S34" i="6"/>
  <c r="V34" i="6"/>
  <c r="U32" i="6"/>
  <c r="T32" i="6"/>
  <c r="S32" i="6"/>
  <c r="V32" i="6"/>
  <c r="T14" i="6"/>
  <c r="S14" i="6"/>
  <c r="U14" i="6"/>
  <c r="V14" i="6"/>
  <c r="U19" i="6"/>
  <c r="S19" i="6"/>
  <c r="T19" i="6"/>
  <c r="V19" i="6"/>
  <c r="V35" i="6"/>
  <c r="T35" i="6"/>
  <c r="S35" i="6"/>
  <c r="U35" i="6"/>
  <c r="U12" i="6"/>
  <c r="T12" i="6"/>
  <c r="S12" i="6"/>
  <c r="V12" i="6"/>
  <c r="U20" i="6"/>
  <c r="T20" i="6"/>
  <c r="S20" i="6"/>
  <c r="V20" i="6"/>
  <c r="T44" i="6"/>
  <c r="S44" i="6"/>
  <c r="U44" i="6"/>
  <c r="V44" i="6"/>
  <c r="L25" i="6"/>
  <c r="K25" i="6"/>
  <c r="J25" i="6"/>
  <c r="M25" i="6"/>
  <c r="K41" i="6"/>
  <c r="L41" i="6"/>
  <c r="J41" i="6"/>
  <c r="M41" i="6"/>
  <c r="L7" i="6"/>
  <c r="K7" i="6"/>
  <c r="J7" i="6"/>
  <c r="M7" i="6"/>
  <c r="M34" i="6"/>
  <c r="J46" i="6"/>
  <c r="L46" i="6"/>
  <c r="K46" i="6"/>
  <c r="M46" i="6"/>
  <c r="L51" i="6"/>
  <c r="K51" i="6"/>
  <c r="J51" i="6"/>
  <c r="K43" i="6"/>
  <c r="L43" i="6"/>
  <c r="M43" i="6"/>
  <c r="J43" i="6"/>
  <c r="K26" i="6"/>
  <c r="L26" i="6"/>
  <c r="J26" i="6"/>
  <c r="M26" i="6"/>
  <c r="K45" i="6"/>
  <c r="L45" i="6"/>
  <c r="J45" i="6"/>
  <c r="M45" i="6"/>
  <c r="U45" i="6"/>
  <c r="T45" i="6"/>
  <c r="S45" i="6"/>
  <c r="V45" i="6"/>
  <c r="V43" i="6"/>
  <c r="U43" i="6"/>
  <c r="S43" i="6"/>
  <c r="T43" i="6"/>
  <c r="K47" i="6"/>
  <c r="L47" i="6"/>
  <c r="J47" i="6"/>
  <c r="M47" i="6"/>
  <c r="K49" i="6"/>
  <c r="L49" i="6"/>
  <c r="J49" i="6"/>
  <c r="M8" i="6"/>
  <c r="L8" i="6"/>
  <c r="J8" i="6"/>
  <c r="K8" i="6"/>
  <c r="U17" i="6"/>
  <c r="V17" i="6"/>
  <c r="S17" i="6"/>
  <c r="T17" i="6"/>
  <c r="K21" i="6"/>
  <c r="J21" i="6"/>
  <c r="L21" i="6"/>
  <c r="M21" i="6"/>
  <c r="L30" i="6"/>
  <c r="K30" i="6"/>
  <c r="J30" i="6"/>
  <c r="M30" i="6"/>
  <c r="L9" i="6"/>
  <c r="K9" i="6"/>
  <c r="J9" i="6"/>
  <c r="M9" i="6"/>
  <c r="L27" i="6"/>
  <c r="J27" i="6"/>
  <c r="K27" i="6"/>
  <c r="M27" i="6"/>
  <c r="V26" i="6"/>
  <c r="U26" i="6"/>
  <c r="T26" i="6"/>
  <c r="S26" i="6"/>
  <c r="V47" i="6"/>
  <c r="U47" i="6"/>
  <c r="T47" i="6"/>
  <c r="S47" i="6"/>
  <c r="T49" i="6"/>
  <c r="U49" i="6"/>
  <c r="S49" i="6"/>
  <c r="V8" i="6"/>
  <c r="U8" i="6"/>
  <c r="T8" i="6"/>
  <c r="S8" i="6"/>
  <c r="J17" i="6"/>
  <c r="K17" i="6"/>
  <c r="L17" i="6"/>
  <c r="M17" i="6"/>
  <c r="V21" i="6"/>
  <c r="U21" i="6"/>
  <c r="T21" i="6"/>
  <c r="S21" i="6"/>
  <c r="U30" i="6"/>
  <c r="T30" i="6"/>
  <c r="S30" i="6"/>
  <c r="V30" i="6"/>
  <c r="U9" i="6"/>
  <c r="T9" i="6"/>
  <c r="S9" i="6"/>
  <c r="V9" i="6"/>
  <c r="U27" i="6"/>
  <c r="T27" i="6"/>
  <c r="S27" i="6"/>
  <c r="V27" i="6"/>
  <c r="K50" i="6"/>
  <c r="J50" i="6"/>
  <c r="L50" i="6"/>
  <c r="L18" i="6"/>
  <c r="K18" i="6"/>
  <c r="J18" i="6"/>
  <c r="M18" i="6"/>
  <c r="U38" i="6"/>
  <c r="T38" i="6"/>
  <c r="S38" i="6"/>
  <c r="V38" i="6"/>
  <c r="M13" i="6"/>
  <c r="J13" i="6"/>
  <c r="L13" i="6"/>
  <c r="K13" i="6"/>
  <c r="K39" i="6"/>
  <c r="J39" i="6"/>
  <c r="M39" i="6"/>
  <c r="L39" i="6"/>
  <c r="K36" i="6"/>
  <c r="J36" i="6"/>
  <c r="L36" i="6"/>
  <c r="M36" i="6"/>
  <c r="K22" i="6"/>
  <c r="L22" i="6"/>
  <c r="J22" i="6"/>
  <c r="M22" i="6"/>
  <c r="J40" i="6"/>
  <c r="L40" i="6"/>
  <c r="K40" i="6"/>
  <c r="M40" i="6"/>
  <c r="V39" i="6"/>
  <c r="U46" i="6"/>
  <c r="T46" i="6"/>
  <c r="S46" i="6"/>
  <c r="V46" i="6"/>
  <c r="U50" i="6"/>
  <c r="T50" i="6"/>
  <c r="S50" i="6"/>
  <c r="S18" i="6"/>
  <c r="U18" i="6"/>
  <c r="T18" i="6"/>
  <c r="V18" i="6"/>
  <c r="L38" i="6"/>
  <c r="K38" i="6"/>
  <c r="J38" i="6"/>
  <c r="M38" i="6"/>
  <c r="V13" i="6"/>
  <c r="U13" i="6"/>
  <c r="T13" i="6"/>
  <c r="S13" i="6"/>
  <c r="U39" i="6"/>
  <c r="T39" i="6"/>
  <c r="S39" i="6"/>
  <c r="T36" i="6"/>
  <c r="S36" i="6"/>
  <c r="U36" i="6"/>
  <c r="V36" i="6"/>
  <c r="V22" i="6"/>
  <c r="U22" i="6"/>
  <c r="S22" i="6"/>
  <c r="T22" i="6"/>
  <c r="V40" i="6"/>
  <c r="U40" i="6"/>
  <c r="T40" i="6"/>
  <c r="S40" i="6"/>
  <c r="S20" i="5"/>
  <c r="U20" i="5"/>
  <c r="T20" i="5"/>
  <c r="V20" i="5"/>
  <c r="L28" i="5"/>
  <c r="K28" i="5"/>
  <c r="P29" i="23"/>
  <c r="J28" i="5"/>
  <c r="P29" i="10"/>
  <c r="M28" i="5"/>
  <c r="L17" i="5"/>
  <c r="P18" i="23"/>
  <c r="J17" i="5"/>
  <c r="K17" i="5"/>
  <c r="M17" i="5"/>
  <c r="P18" i="10"/>
  <c r="P47" i="23"/>
  <c r="L46" i="5"/>
  <c r="K46" i="5"/>
  <c r="J46" i="5"/>
  <c r="M46" i="5"/>
  <c r="P47" i="10"/>
  <c r="P31" i="23"/>
  <c r="L30" i="5"/>
  <c r="K30" i="5"/>
  <c r="J30" i="5"/>
  <c r="M30" i="5"/>
  <c r="P31" i="10"/>
  <c r="U26" i="5"/>
  <c r="T26" i="5"/>
  <c r="S26" i="5"/>
  <c r="V26" i="5"/>
  <c r="AD44" i="5"/>
  <c r="AC44" i="5"/>
  <c r="AB44" i="5"/>
  <c r="AE44" i="5"/>
  <c r="T49" i="5"/>
  <c r="U49" i="5"/>
  <c r="S49" i="5"/>
  <c r="AD50" i="5"/>
  <c r="AC50" i="5"/>
  <c r="AB50" i="5"/>
  <c r="J8" i="5"/>
  <c r="P9" i="23"/>
  <c r="L8" i="5"/>
  <c r="K8" i="5"/>
  <c r="M8" i="5"/>
  <c r="P9" i="10"/>
  <c r="L27" i="5"/>
  <c r="K27" i="5"/>
  <c r="J27" i="5"/>
  <c r="P28" i="23"/>
  <c r="M27" i="5"/>
  <c r="P28" i="10"/>
  <c r="L15" i="5"/>
  <c r="P16" i="23"/>
  <c r="J15" i="5"/>
  <c r="K15" i="5"/>
  <c r="M15" i="5"/>
  <c r="P16" i="10"/>
  <c r="U43" i="5"/>
  <c r="T43" i="5"/>
  <c r="S43" i="5"/>
  <c r="V43" i="5"/>
  <c r="AD17" i="5"/>
  <c r="AB17" i="5"/>
  <c r="AC17" i="5"/>
  <c r="AE17" i="5"/>
  <c r="AD46" i="5"/>
  <c r="AC46" i="5"/>
  <c r="AB46" i="5"/>
  <c r="AE46" i="5"/>
  <c r="AD30" i="5"/>
  <c r="AC30" i="5"/>
  <c r="AB30" i="5"/>
  <c r="AE30" i="5"/>
  <c r="L26" i="5"/>
  <c r="P27" i="23"/>
  <c r="K26" i="5"/>
  <c r="J26" i="5"/>
  <c r="P27" i="10"/>
  <c r="M26" i="5"/>
  <c r="U35" i="5"/>
  <c r="T35" i="5"/>
  <c r="S35" i="5"/>
  <c r="V35" i="5"/>
  <c r="L49" i="5"/>
  <c r="P50" i="23"/>
  <c r="K49" i="5"/>
  <c r="J49" i="5"/>
  <c r="P50" i="10"/>
  <c r="U27" i="5"/>
  <c r="T27" i="5"/>
  <c r="S27" i="5"/>
  <c r="V27" i="5"/>
  <c r="AC28" i="5"/>
  <c r="AD28" i="5"/>
  <c r="AB28" i="5"/>
  <c r="AE28" i="5"/>
  <c r="S42" i="5"/>
  <c r="T42" i="5"/>
  <c r="U42" i="5"/>
  <c r="V42" i="5"/>
  <c r="S28" i="5"/>
  <c r="U28" i="5"/>
  <c r="T28" i="5"/>
  <c r="V28" i="5"/>
  <c r="AD12" i="5"/>
  <c r="AB12" i="5"/>
  <c r="AC12" i="5"/>
  <c r="AE12" i="5"/>
  <c r="U50" i="5"/>
  <c r="T50" i="5"/>
  <c r="S50" i="5"/>
  <c r="AD8" i="5"/>
  <c r="AC8" i="5"/>
  <c r="AB8" i="5"/>
  <c r="AE8" i="5"/>
  <c r="AD27" i="5"/>
  <c r="AC27" i="5"/>
  <c r="AB27" i="5"/>
  <c r="AE27" i="5"/>
  <c r="AD15" i="5"/>
  <c r="AB15" i="5"/>
  <c r="AC15" i="5"/>
  <c r="AE15" i="5"/>
  <c r="J43" i="5"/>
  <c r="P44" i="23"/>
  <c r="L43" i="5"/>
  <c r="K43" i="5"/>
  <c r="P44" i="10"/>
  <c r="M43" i="5"/>
  <c r="U36" i="5"/>
  <c r="T36" i="5"/>
  <c r="S36" i="5"/>
  <c r="V36" i="5"/>
  <c r="AD26" i="5"/>
  <c r="AC26" i="5"/>
  <c r="AB26" i="5"/>
  <c r="AE26" i="5"/>
  <c r="L35" i="5"/>
  <c r="K35" i="5"/>
  <c r="J35" i="5"/>
  <c r="P36" i="23"/>
  <c r="M35" i="5"/>
  <c r="P36" i="10"/>
  <c r="AD49" i="5"/>
  <c r="AC49" i="5"/>
  <c r="AB49" i="5"/>
  <c r="L23" i="5"/>
  <c r="P24" i="23"/>
  <c r="K23" i="5"/>
  <c r="J23" i="5"/>
  <c r="M23" i="5"/>
  <c r="P24" i="10"/>
  <c r="S15" i="5"/>
  <c r="T15" i="5"/>
  <c r="U15" i="5"/>
  <c r="V15" i="5"/>
  <c r="L42" i="5"/>
  <c r="P43" i="23"/>
  <c r="J42" i="5"/>
  <c r="K42" i="5"/>
  <c r="P43" i="10"/>
  <c r="M42" i="5"/>
  <c r="T48" i="5"/>
  <c r="U48" i="5"/>
  <c r="S48" i="5"/>
  <c r="V48" i="5"/>
  <c r="S7" i="5"/>
  <c r="U7" i="5"/>
  <c r="T7" i="5"/>
  <c r="V7" i="5"/>
  <c r="U41" i="5"/>
  <c r="S41" i="5"/>
  <c r="T41" i="5"/>
  <c r="V41" i="5"/>
  <c r="AD43" i="5"/>
  <c r="AC43" i="5"/>
  <c r="AB43" i="5"/>
  <c r="AE43" i="5"/>
  <c r="P23" i="23"/>
  <c r="L22" i="5"/>
  <c r="K22" i="5"/>
  <c r="J22" i="5"/>
  <c r="P23" i="10"/>
  <c r="M22" i="5"/>
  <c r="L36" i="5"/>
  <c r="K36" i="5"/>
  <c r="J36" i="5"/>
  <c r="P37" i="23"/>
  <c r="M36" i="5"/>
  <c r="P37" i="10"/>
  <c r="AD35" i="5"/>
  <c r="AC35" i="5"/>
  <c r="AB35" i="5"/>
  <c r="AE35" i="5"/>
  <c r="T32" i="5"/>
  <c r="S32" i="5"/>
  <c r="U32" i="5"/>
  <c r="V32" i="5"/>
  <c r="AC10" i="5"/>
  <c r="AD10" i="5"/>
  <c r="AB10" i="5"/>
  <c r="AE10" i="5"/>
  <c r="L12" i="5"/>
  <c r="P13" i="23"/>
  <c r="K12" i="5"/>
  <c r="J12" i="5"/>
  <c r="M12" i="5"/>
  <c r="P13" i="10"/>
  <c r="AD42" i="5"/>
  <c r="AB42" i="5"/>
  <c r="AC42" i="5"/>
  <c r="AE42" i="5"/>
  <c r="L48" i="5"/>
  <c r="P49" i="23"/>
  <c r="J48" i="5"/>
  <c r="K48" i="5"/>
  <c r="M48" i="5"/>
  <c r="P49" i="10"/>
  <c r="T21" i="5"/>
  <c r="U21" i="5"/>
  <c r="S21" i="5"/>
  <c r="V21" i="5"/>
  <c r="L7" i="5"/>
  <c r="K7" i="5"/>
  <c r="J7" i="5"/>
  <c r="P8" i="23"/>
  <c r="M7" i="5"/>
  <c r="P8" i="10"/>
  <c r="L41" i="5"/>
  <c r="P42" i="23"/>
  <c r="K41" i="5"/>
  <c r="J41" i="5"/>
  <c r="P42" i="10"/>
  <c r="M41" i="5"/>
  <c r="T40" i="5"/>
  <c r="U40" i="5"/>
  <c r="S40" i="5"/>
  <c r="V40" i="5"/>
  <c r="AD22" i="5"/>
  <c r="AC22" i="5"/>
  <c r="AB22" i="5"/>
  <c r="AE22" i="5"/>
  <c r="U9" i="5"/>
  <c r="T9" i="5"/>
  <c r="S9" i="5"/>
  <c r="V9" i="5"/>
  <c r="AC36" i="5"/>
  <c r="AD36" i="5"/>
  <c r="AB36" i="5"/>
  <c r="AE36" i="5"/>
  <c r="T13" i="5"/>
  <c r="S13" i="5"/>
  <c r="U13" i="5"/>
  <c r="V13" i="5"/>
  <c r="L32" i="5"/>
  <c r="K32" i="5"/>
  <c r="J32" i="5"/>
  <c r="P33" i="23"/>
  <c r="M32" i="5"/>
  <c r="P33" i="10"/>
  <c r="S12" i="5"/>
  <c r="T12" i="5"/>
  <c r="U12" i="5"/>
  <c r="V12" i="5"/>
  <c r="U18" i="5"/>
  <c r="T18" i="5"/>
  <c r="S18" i="5"/>
  <c r="V18" i="5"/>
  <c r="U47" i="5"/>
  <c r="T47" i="5"/>
  <c r="S47" i="5"/>
  <c r="V47" i="5"/>
  <c r="AD48" i="5"/>
  <c r="AC48" i="5"/>
  <c r="AB48" i="5"/>
  <c r="AE48" i="5"/>
  <c r="L21" i="5"/>
  <c r="P22" i="23"/>
  <c r="J21" i="5"/>
  <c r="K21" i="5"/>
  <c r="P22" i="10"/>
  <c r="M21" i="5"/>
  <c r="AB7" i="5"/>
  <c r="AD7" i="5"/>
  <c r="AC7" i="5"/>
  <c r="AE7" i="5"/>
  <c r="S25" i="5"/>
  <c r="U25" i="5"/>
  <c r="T25" i="5"/>
  <c r="V25" i="5"/>
  <c r="AD41" i="5"/>
  <c r="AB41" i="5"/>
  <c r="AC41" i="5"/>
  <c r="AE41" i="5"/>
  <c r="L40" i="5"/>
  <c r="P41" i="23"/>
  <c r="J40" i="5"/>
  <c r="K40" i="5"/>
  <c r="P41" i="10"/>
  <c r="M40" i="5"/>
  <c r="U22" i="5"/>
  <c r="T22" i="5"/>
  <c r="S22" i="5"/>
  <c r="V22" i="5"/>
  <c r="L9" i="5"/>
  <c r="K9" i="5"/>
  <c r="J9" i="5"/>
  <c r="P10" i="23"/>
  <c r="P10" i="10"/>
  <c r="M9" i="5"/>
  <c r="J13" i="5"/>
  <c r="P14" i="23"/>
  <c r="L13" i="5"/>
  <c r="K13" i="5"/>
  <c r="M13" i="5"/>
  <c r="P14" i="10"/>
  <c r="AC32" i="5"/>
  <c r="AB32" i="5"/>
  <c r="AD32" i="5"/>
  <c r="AE32" i="5"/>
  <c r="P35" i="23"/>
  <c r="L34" i="5"/>
  <c r="K34" i="5"/>
  <c r="J34" i="5"/>
  <c r="M34" i="5"/>
  <c r="P35" i="10"/>
  <c r="L18" i="5"/>
  <c r="K18" i="5"/>
  <c r="J18" i="5"/>
  <c r="P19" i="23"/>
  <c r="M18" i="5"/>
  <c r="P19" i="10"/>
  <c r="J47" i="5"/>
  <c r="P48" i="23"/>
  <c r="L47" i="5"/>
  <c r="K47" i="5"/>
  <c r="P48" i="10"/>
  <c r="M47" i="5"/>
  <c r="U29" i="5"/>
  <c r="T29" i="5"/>
  <c r="S29" i="5"/>
  <c r="V29" i="5"/>
  <c r="AD21" i="5"/>
  <c r="AC21" i="5"/>
  <c r="AB21" i="5"/>
  <c r="AE21" i="5"/>
  <c r="U24" i="5"/>
  <c r="T24" i="5"/>
  <c r="S24" i="5"/>
  <c r="V24" i="5"/>
  <c r="L25" i="5"/>
  <c r="K25" i="5"/>
  <c r="J25" i="5"/>
  <c r="P26" i="23"/>
  <c r="P26" i="10"/>
  <c r="M25" i="5"/>
  <c r="U14" i="5"/>
  <c r="T14" i="5"/>
  <c r="S14" i="5"/>
  <c r="V14" i="5"/>
  <c r="AD40" i="5"/>
  <c r="AC40" i="5"/>
  <c r="AB40" i="5"/>
  <c r="AE40" i="5"/>
  <c r="AD9" i="5"/>
  <c r="AC9" i="5"/>
  <c r="AB9" i="5"/>
  <c r="AE9" i="5"/>
  <c r="AC13" i="5"/>
  <c r="AB13" i="5"/>
  <c r="AD13" i="5"/>
  <c r="AE13" i="5"/>
  <c r="U16" i="5"/>
  <c r="T16" i="5"/>
  <c r="S16" i="5"/>
  <c r="V16" i="5"/>
  <c r="L50" i="5"/>
  <c r="K50" i="5"/>
  <c r="J50" i="5"/>
  <c r="P51" i="23"/>
  <c r="P51" i="10"/>
  <c r="AD34" i="5"/>
  <c r="AC34" i="5"/>
  <c r="AB34" i="5"/>
  <c r="AE34" i="5"/>
  <c r="AD18" i="5"/>
  <c r="AC18" i="5"/>
  <c r="AB18" i="5"/>
  <c r="AE18" i="5"/>
  <c r="AD47" i="5"/>
  <c r="AC47" i="5"/>
  <c r="AB47" i="5"/>
  <c r="AE47" i="5"/>
  <c r="L29" i="5"/>
  <c r="K29" i="5"/>
  <c r="J29" i="5"/>
  <c r="P30" i="23"/>
  <c r="M29" i="5"/>
  <c r="P30" i="10"/>
  <c r="L24" i="5"/>
  <c r="K24" i="5"/>
  <c r="J24" i="5"/>
  <c r="P25" i="23"/>
  <c r="M24" i="5"/>
  <c r="P25" i="10"/>
  <c r="AB25" i="5"/>
  <c r="AD25" i="5"/>
  <c r="AC25" i="5"/>
  <c r="AE25" i="5"/>
  <c r="J14" i="5"/>
  <c r="P15" i="23"/>
  <c r="L14" i="5"/>
  <c r="K14" i="5"/>
  <c r="M14" i="5"/>
  <c r="P15" i="10"/>
  <c r="T39" i="5"/>
  <c r="S39" i="5"/>
  <c r="U39" i="5"/>
  <c r="V39" i="5"/>
  <c r="L11" i="5"/>
  <c r="P12" i="23"/>
  <c r="J11" i="5"/>
  <c r="K11" i="5"/>
  <c r="P12" i="10"/>
  <c r="M11" i="5"/>
  <c r="U33" i="5"/>
  <c r="T33" i="5"/>
  <c r="S33" i="5"/>
  <c r="V33" i="5"/>
  <c r="L16" i="5"/>
  <c r="P17" i="23"/>
  <c r="J16" i="5"/>
  <c r="K16" i="5"/>
  <c r="M16" i="5"/>
  <c r="P17" i="10"/>
  <c r="J45" i="5"/>
  <c r="L45" i="5"/>
  <c r="P46" i="23"/>
  <c r="K45" i="5"/>
  <c r="M45" i="5"/>
  <c r="P46" i="10"/>
  <c r="AD38" i="5"/>
  <c r="AC38" i="5"/>
  <c r="AB38" i="5"/>
  <c r="AE38" i="5"/>
  <c r="L20" i="5"/>
  <c r="K20" i="5"/>
  <c r="J20" i="5"/>
  <c r="P21" i="23"/>
  <c r="P21" i="10"/>
  <c r="M20" i="5"/>
  <c r="AD29" i="5"/>
  <c r="AC29" i="5"/>
  <c r="AB29" i="5"/>
  <c r="AE29" i="5"/>
  <c r="U10" i="5"/>
  <c r="T10" i="5"/>
  <c r="S10" i="5"/>
  <c r="V10" i="5"/>
  <c r="AD24" i="5"/>
  <c r="AC24" i="5"/>
  <c r="AB24" i="5"/>
  <c r="AE24" i="5"/>
  <c r="T19" i="5"/>
  <c r="U19" i="5"/>
  <c r="S19" i="5"/>
  <c r="V19" i="5"/>
  <c r="AD14" i="5"/>
  <c r="AC14" i="5"/>
  <c r="AB14" i="5"/>
  <c r="AE14" i="5"/>
  <c r="U51" i="5"/>
  <c r="T51" i="5"/>
  <c r="S51" i="5"/>
  <c r="J39" i="5"/>
  <c r="P40" i="23"/>
  <c r="L39" i="5"/>
  <c r="K39" i="5"/>
  <c r="P40" i="10"/>
  <c r="M39" i="5"/>
  <c r="T11" i="5"/>
  <c r="V11" i="5"/>
  <c r="S11" i="5"/>
  <c r="U11" i="5"/>
  <c r="L33" i="5"/>
  <c r="K33" i="5"/>
  <c r="J33" i="5"/>
  <c r="P34" i="23"/>
  <c r="M33" i="5"/>
  <c r="P34" i="10"/>
  <c r="AD16" i="5"/>
  <c r="AB16" i="5"/>
  <c r="AC16" i="5"/>
  <c r="AE16" i="5"/>
  <c r="U8" i="5"/>
  <c r="T8" i="5"/>
  <c r="S8" i="5"/>
  <c r="V8" i="5"/>
  <c r="AC20" i="5"/>
  <c r="AD20" i="5"/>
  <c r="AB20" i="5"/>
  <c r="AE20" i="5"/>
  <c r="U45" i="5"/>
  <c r="T45" i="5"/>
  <c r="S45" i="5"/>
  <c r="V45" i="5"/>
  <c r="U23" i="5"/>
  <c r="T23" i="5"/>
  <c r="S23" i="5"/>
  <c r="V23" i="5"/>
  <c r="P11" i="23"/>
  <c r="L10" i="5"/>
  <c r="K10" i="5"/>
  <c r="J10" i="5"/>
  <c r="M10" i="5"/>
  <c r="P11" i="10"/>
  <c r="U37" i="5"/>
  <c r="T37" i="5"/>
  <c r="S37" i="5"/>
  <c r="V37" i="5"/>
  <c r="L19" i="5"/>
  <c r="P20" i="23"/>
  <c r="K19" i="5"/>
  <c r="J19" i="5"/>
  <c r="P20" i="10"/>
  <c r="M19" i="5"/>
  <c r="J51" i="5"/>
  <c r="P52" i="23"/>
  <c r="L51" i="5"/>
  <c r="K51" i="5"/>
  <c r="P52" i="10"/>
  <c r="U6" i="5"/>
  <c r="T6" i="5"/>
  <c r="S6" i="5"/>
  <c r="V6" i="5"/>
  <c r="AD39" i="5"/>
  <c r="AC39" i="5"/>
  <c r="AB39" i="5"/>
  <c r="AE39" i="5"/>
  <c r="AD11" i="5"/>
  <c r="AE11" i="5"/>
  <c r="AB11" i="5"/>
  <c r="AC11" i="5"/>
  <c r="AD33" i="5"/>
  <c r="AC33" i="5"/>
  <c r="AB33" i="5"/>
  <c r="AE33" i="5"/>
  <c r="T31" i="5"/>
  <c r="U31" i="5"/>
  <c r="S31" i="5"/>
  <c r="V31" i="5"/>
  <c r="AD51" i="5"/>
  <c r="AC51" i="5"/>
  <c r="AB51" i="5"/>
  <c r="P7" i="23"/>
  <c r="L6" i="5"/>
  <c r="K6" i="5"/>
  <c r="J6" i="5"/>
  <c r="P7" i="10"/>
  <c r="M6" i="5"/>
  <c r="U44" i="5"/>
  <c r="T44" i="5"/>
  <c r="S44" i="5"/>
  <c r="V44" i="5"/>
  <c r="L31" i="5"/>
  <c r="P32" i="23"/>
  <c r="J31" i="5"/>
  <c r="K31" i="5"/>
  <c r="M31" i="5"/>
  <c r="P32" i="10"/>
  <c r="U38" i="5"/>
  <c r="T38" i="5"/>
  <c r="S38" i="5"/>
  <c r="V38" i="5"/>
  <c r="P38" i="23"/>
  <c r="L37" i="5"/>
  <c r="K37" i="5"/>
  <c r="J37" i="5"/>
  <c r="P38" i="10"/>
  <c r="M37" i="5"/>
  <c r="AD19" i="5"/>
  <c r="AC19" i="5"/>
  <c r="AB19" i="5"/>
  <c r="AE19" i="5"/>
  <c r="J38" i="5"/>
  <c r="P39" i="23"/>
  <c r="L38" i="5"/>
  <c r="K38" i="5"/>
  <c r="P39" i="10"/>
  <c r="M38" i="5"/>
  <c r="U34" i="5"/>
  <c r="T34" i="5"/>
  <c r="S34" i="5"/>
  <c r="V34" i="5"/>
  <c r="AD45" i="5"/>
  <c r="AC45" i="5"/>
  <c r="AB45" i="5"/>
  <c r="AE45" i="5"/>
  <c r="AD23" i="5"/>
  <c r="AC23" i="5"/>
  <c r="AB23" i="5"/>
  <c r="AE23" i="5"/>
  <c r="AC37" i="5"/>
  <c r="AD37" i="5"/>
  <c r="AB37" i="5"/>
  <c r="AE37" i="5"/>
  <c r="U17" i="5"/>
  <c r="T17" i="5"/>
  <c r="S17" i="5"/>
  <c r="V17" i="5"/>
  <c r="U46" i="5"/>
  <c r="T46" i="5"/>
  <c r="S46" i="5"/>
  <c r="V46" i="5"/>
  <c r="S30" i="5"/>
  <c r="U30" i="5"/>
  <c r="T30" i="5"/>
  <c r="V30" i="5"/>
  <c r="AD6" i="5"/>
  <c r="AC6" i="5"/>
  <c r="AB6" i="5"/>
  <c r="AE6" i="5"/>
  <c r="L44" i="5"/>
  <c r="K44" i="5"/>
  <c r="J44" i="5"/>
  <c r="P45" i="23"/>
  <c r="P45" i="10"/>
  <c r="M44" i="5"/>
  <c r="AD31" i="5"/>
  <c r="AC31" i="5"/>
  <c r="AB31" i="5"/>
  <c r="AE31" i="5"/>
  <c r="O19" i="1"/>
  <c r="F19" i="1"/>
  <c r="M19" i="1"/>
  <c r="L6" i="2" l="1"/>
  <c r="J6" i="2"/>
  <c r="K6" i="2"/>
  <c r="M6" i="2"/>
  <c r="M14" i="2"/>
  <c r="M23" i="2"/>
  <c r="M31" i="2"/>
  <c r="M40" i="2"/>
  <c r="M49" i="2"/>
  <c r="M7" i="2"/>
  <c r="M15" i="2"/>
  <c r="M24" i="2"/>
  <c r="M33" i="2"/>
  <c r="M41" i="2"/>
  <c r="M50" i="2"/>
  <c r="M8" i="2"/>
  <c r="M16" i="2"/>
  <c r="M25" i="2"/>
  <c r="M34" i="2"/>
  <c r="M42" i="2"/>
  <c r="M51" i="2"/>
  <c r="M9" i="2"/>
  <c r="M17" i="2"/>
  <c r="M26" i="2"/>
  <c r="M35" i="2"/>
  <c r="M43" i="2"/>
  <c r="M32" i="2"/>
  <c r="M10" i="2"/>
  <c r="M18" i="2"/>
  <c r="M27" i="2"/>
  <c r="M36" i="2"/>
  <c r="M44" i="2"/>
  <c r="M11" i="2"/>
  <c r="M20" i="2"/>
  <c r="M28" i="2"/>
  <c r="M37" i="2"/>
  <c r="M45" i="2"/>
  <c r="M12" i="2"/>
  <c r="M21" i="2"/>
  <c r="M29" i="2"/>
  <c r="M38" i="2"/>
  <c r="M46" i="2"/>
  <c r="M13" i="2"/>
  <c r="M22" i="2"/>
  <c r="M30" i="2"/>
  <c r="M39" i="2"/>
  <c r="M47" i="2"/>
</calcChain>
</file>

<file path=xl/sharedStrings.xml><?xml version="1.0" encoding="utf-8"?>
<sst xmlns="http://schemas.openxmlformats.org/spreadsheetml/2006/main" count="9502" uniqueCount="1064">
  <si>
    <t>Key Stage</t>
  </si>
  <si>
    <t>Measure</t>
  </si>
  <si>
    <t>Subject</t>
  </si>
  <si>
    <t>LBBD</t>
  </si>
  <si>
    <t>London</t>
  </si>
  <si>
    <t>National</t>
  </si>
  <si>
    <t>London Diff</t>
  </si>
  <si>
    <t>National Diff</t>
  </si>
  <si>
    <t>London Rank</t>
  </si>
  <si>
    <t>National Rank</t>
  </si>
  <si>
    <t>Change</t>
  </si>
  <si>
    <t>KS2</t>
  </si>
  <si>
    <t>% Expected Standard</t>
  </si>
  <si>
    <t>RWM</t>
  </si>
  <si>
    <t>Reading</t>
  </si>
  <si>
    <t>Writing (TA)</t>
  </si>
  <si>
    <t>Maths</t>
  </si>
  <si>
    <t>GPS</t>
  </si>
  <si>
    <t>% Higher Standard</t>
  </si>
  <si>
    <t>Scaled Score</t>
  </si>
  <si>
    <t>Progress Measure</t>
  </si>
  <si>
    <t>KS1</t>
  </si>
  <si>
    <t>Writing</t>
  </si>
  <si>
    <t>Y1 Phonics</t>
  </si>
  <si>
    <t>% At Required Standard</t>
  </si>
  <si>
    <t>EYFSP</t>
  </si>
  <si>
    <t>% Good Level of Development</t>
  </si>
  <si>
    <t>School</t>
  </si>
  <si>
    <t>DfE</t>
  </si>
  <si>
    <t>NOR</t>
  </si>
  <si>
    <t>Good Level of Development</t>
  </si>
  <si>
    <t>Prime Learning Goals</t>
  </si>
  <si>
    <t>Specific Learning Goals</t>
  </si>
  <si>
    <t>All Learning Goals</t>
  </si>
  <si>
    <t>Beam Primary</t>
  </si>
  <si>
    <t>Becontree Primary</t>
  </si>
  <si>
    <t>Dorothy Barley Infants</t>
  </si>
  <si>
    <t>Eastbrook</t>
  </si>
  <si>
    <t>Eastbury Community</t>
  </si>
  <si>
    <t>Eastbury Primary</t>
  </si>
  <si>
    <t>Five Elms Primary</t>
  </si>
  <si>
    <t>Furze Infants</t>
  </si>
  <si>
    <t>Gascoigne Primary</t>
  </si>
  <si>
    <t>George Carey Primary</t>
  </si>
  <si>
    <t>Godwin Primary</t>
  </si>
  <si>
    <t>Goresbrook</t>
  </si>
  <si>
    <t>Grafton Primary</t>
  </si>
  <si>
    <t>Henry Green Primary</t>
  </si>
  <si>
    <t>Hunters Hall Primary</t>
  </si>
  <si>
    <t>James Cambell Primary</t>
  </si>
  <si>
    <t>John Perry Primary</t>
  </si>
  <si>
    <t>Leys Primary</t>
  </si>
  <si>
    <t>Manor Primary</t>
  </si>
  <si>
    <t>Marsh Green Primary</t>
  </si>
  <si>
    <t>Monteagle Primary</t>
  </si>
  <si>
    <t>Northbury Primary</t>
  </si>
  <si>
    <t>Parsloes Primary</t>
  </si>
  <si>
    <t>Richard Alibon Primary</t>
  </si>
  <si>
    <t>Ripple Primary</t>
  </si>
  <si>
    <t>Riverside Primary</t>
  </si>
  <si>
    <t>Robert Clack</t>
  </si>
  <si>
    <t>Roding Primary</t>
  </si>
  <si>
    <t>Rose Lane Primary</t>
  </si>
  <si>
    <t>Rush Green Primary</t>
  </si>
  <si>
    <t>Southwood Primary</t>
  </si>
  <si>
    <t>St Josephs Primary - Barking</t>
  </si>
  <si>
    <t>St Josephs Primary - Dagenham</t>
  </si>
  <si>
    <t>St Margarets Primary</t>
  </si>
  <si>
    <t>St Peters Primary</t>
  </si>
  <si>
    <t>St Teresa Primary</t>
  </si>
  <si>
    <t>St Vincents Primary</t>
  </si>
  <si>
    <t>Sydney Russell</t>
  </si>
  <si>
    <t>Thames View Infants</t>
  </si>
  <si>
    <t>Thomas Arnold Primary</t>
  </si>
  <si>
    <t>Valence Primary</t>
  </si>
  <si>
    <t>Village Infants</t>
  </si>
  <si>
    <t>William Bellamy Primary</t>
  </si>
  <si>
    <t>Riverside Bridge</t>
  </si>
  <si>
    <t>Trinity</t>
  </si>
  <si>
    <t>LA</t>
  </si>
  <si>
    <t>England / Emerging</t>
  </si>
  <si>
    <t>Key</t>
  </si>
  <si>
    <t>Improvement over one, three or five years</t>
  </si>
  <si>
    <t>Decline over one, three or five years</t>
  </si>
  <si>
    <t>Working Towards Required Standard</t>
  </si>
  <si>
    <t>Working at Required Standard</t>
  </si>
  <si>
    <t>RWM: % Achieving Expected Standard or Above</t>
  </si>
  <si>
    <t xml:space="preserve">RWM: % Achieving a Higher Standard / High Score (110 or Above) / Working at Greater Depth </t>
  </si>
  <si>
    <t>Reading Progress</t>
  </si>
  <si>
    <t>Writing Progress</t>
  </si>
  <si>
    <t>Maths Progress</t>
  </si>
  <si>
    <t>Dorothy Barley Junior</t>
  </si>
  <si>
    <t>Manor Junior</t>
  </si>
  <si>
    <t>Thames View Junior</t>
  </si>
  <si>
    <t>Warren Junior</t>
  </si>
  <si>
    <t>William Ford Junior</t>
  </si>
  <si>
    <t>Pathways</t>
  </si>
  <si>
    <t>Barking &amp; Dagenham</t>
  </si>
  <si>
    <t>England (State Funded) / Emerging</t>
  </si>
  <si>
    <t>*Schools where discounted pupils are known and have been removed or where there have been changes to Writing TA.</t>
  </si>
  <si>
    <t>Provisional progress figures are based on data uploaded by LAs to Nexus. These are likely to change as more data is uploaded.</t>
  </si>
  <si>
    <t>% Achieving Expected Standard or Above</t>
  </si>
  <si>
    <t>% Reaching Higher Standard / High Score (110 or Above) / Working at Greater Depth</t>
  </si>
  <si>
    <t>Average Scaled Score</t>
  </si>
  <si>
    <t>Progress</t>
  </si>
  <si>
    <t/>
  </si>
  <si>
    <t>Reading: % Achieving Expected Standard or Above</t>
  </si>
  <si>
    <t>Writing: % Achieving Expected Standard or Above</t>
  </si>
  <si>
    <t>Maths: % Achieving Expected Standard or Above</t>
  </si>
  <si>
    <t>Outcome</t>
  </si>
  <si>
    <t>Gap</t>
  </si>
  <si>
    <t>Disadvantage</t>
  </si>
  <si>
    <t>Not Disadvantaged</t>
  </si>
  <si>
    <t>All</t>
  </si>
  <si>
    <t>Disadvantaged</t>
  </si>
  <si>
    <t>Disadvantagd pupils above Not Disadvantaged Pupils</t>
  </si>
  <si>
    <t>Disadvantagd pupils below Not Disadvantaged Pupils</t>
  </si>
  <si>
    <t>Source: DfE</t>
  </si>
  <si>
    <t>Characteristic</t>
  </si>
  <si>
    <t>Characteristic Type</t>
  </si>
  <si>
    <t>Average ELGs</t>
  </si>
  <si>
    <t>% ELG</t>
  </si>
  <si>
    <t>% Comm Lang Lit</t>
  </si>
  <si>
    <t>% GLD</t>
  </si>
  <si>
    <t>Characeristic Type</t>
  </si>
  <si>
    <t>England</t>
  </si>
  <si>
    <t>Diff London</t>
  </si>
  <si>
    <t>Diff England</t>
  </si>
  <si>
    <t>Total</t>
  </si>
  <si>
    <t>Female</t>
  </si>
  <si>
    <t>Male</t>
  </si>
  <si>
    <t>FSM</t>
  </si>
  <si>
    <t>Eligible for free school meals</t>
  </si>
  <si>
    <t>Free school meal eligibility</t>
  </si>
  <si>
    <t>Not eligible for free school meals</t>
  </si>
  <si>
    <t>Unknown</t>
  </si>
  <si>
    <t>EAL</t>
  </si>
  <si>
    <t>Known or believed to be English</t>
  </si>
  <si>
    <t>First language</t>
  </si>
  <si>
    <t>English</t>
  </si>
  <si>
    <t>Known or believed to be other than English</t>
  </si>
  <si>
    <t>Other than English</t>
  </si>
  <si>
    <t>Unknkown</t>
  </si>
  <si>
    <t>SEN</t>
  </si>
  <si>
    <t>Any SEN</t>
  </si>
  <si>
    <t>EHC plan</t>
  </si>
  <si>
    <t>SEN support</t>
  </si>
  <si>
    <t>No identified SEN</t>
  </si>
  <si>
    <t>No SEN</t>
  </si>
  <si>
    <t>Term of Birth</t>
  </si>
  <si>
    <t>Autumn</t>
  </si>
  <si>
    <t>Term of birth</t>
  </si>
  <si>
    <t>Autumn-born</t>
  </si>
  <si>
    <t>Spring</t>
  </si>
  <si>
    <t>Spring-born</t>
  </si>
  <si>
    <t>Summer</t>
  </si>
  <si>
    <t>Summer-born</t>
  </si>
  <si>
    <t>Ethnicity (Major)</t>
  </si>
  <si>
    <t>Asian</t>
  </si>
  <si>
    <t>Ethnic group: major</t>
  </si>
  <si>
    <t>Asian / Asian British</t>
  </si>
  <si>
    <t>Black</t>
  </si>
  <si>
    <t>Black / African / Caribbean / Black British</t>
  </si>
  <si>
    <t>Mixed</t>
  </si>
  <si>
    <t>Mixed / multiple ethnic groups</t>
  </si>
  <si>
    <t>White</t>
  </si>
  <si>
    <t>Any Other Ethnic Group</t>
  </si>
  <si>
    <t>Other ethnic group</t>
  </si>
  <si>
    <t>Ethnicity (Minor)</t>
  </si>
  <si>
    <t>Asian - Bangladeshi</t>
  </si>
  <si>
    <t>Ethnic group: minor</t>
  </si>
  <si>
    <t>Bangladeshi</t>
  </si>
  <si>
    <t>Asian - Indian</t>
  </si>
  <si>
    <t>Indian</t>
  </si>
  <si>
    <t>Asian - Pakistani</t>
  </si>
  <si>
    <t>Pakistani</t>
  </si>
  <si>
    <t>Asian - Chinese</t>
  </si>
  <si>
    <t>Chinese</t>
  </si>
  <si>
    <t>Asian - Other Asian</t>
  </si>
  <si>
    <t>Any other Asian background</t>
  </si>
  <si>
    <t>Black - African</t>
  </si>
  <si>
    <t>African</t>
  </si>
  <si>
    <t>Black - Caribbean</t>
  </si>
  <si>
    <t>Caribbean</t>
  </si>
  <si>
    <t>Black - Other Black</t>
  </si>
  <si>
    <t>Any other Black / African / Caribbean background</t>
  </si>
  <si>
    <t>Mixed - White And Asian</t>
  </si>
  <si>
    <t>White and Asian</t>
  </si>
  <si>
    <t>Mixed - White And Black African</t>
  </si>
  <si>
    <t>White and Black African</t>
  </si>
  <si>
    <t>Mixed - White And Black Caribbean</t>
  </si>
  <si>
    <t>White and Black Caribbean</t>
  </si>
  <si>
    <t>Mixed - Other Mixed</t>
  </si>
  <si>
    <t>Any other Mixed / Multiple ethnic background</t>
  </si>
  <si>
    <t>White - British</t>
  </si>
  <si>
    <t>English / Welsh / Scottish / Northern Irish / British</t>
  </si>
  <si>
    <t>White - Irish</t>
  </si>
  <si>
    <t>Irish</t>
  </si>
  <si>
    <t>White - Traveller Of Irish Heritage</t>
  </si>
  <si>
    <t>Traveller of Irish heritage</t>
  </si>
  <si>
    <t>White - Gypsy / Roma</t>
  </si>
  <si>
    <t>Gypsy / Roma</t>
  </si>
  <si>
    <t>White - Other White</t>
  </si>
  <si>
    <t>Any other White background</t>
  </si>
  <si>
    <t>Any other ethnic group</t>
  </si>
  <si>
    <t>Unknown - Inoformation Not Obtained</t>
  </si>
  <si>
    <t>Unknown - Refused</t>
  </si>
  <si>
    <t>% Met Expected Standard</t>
  </si>
  <si>
    <t>All pupils</t>
  </si>
  <si>
    <t>Girls</t>
  </si>
  <si>
    <t>Boys</t>
  </si>
  <si>
    <t>Free school meal status</t>
  </si>
  <si>
    <t>FSM eligible</t>
  </si>
  <si>
    <t>Not known to be FSM eligible</t>
  </si>
  <si>
    <t>First language unclassified</t>
  </si>
  <si>
    <t>SEN status</t>
  </si>
  <si>
    <t>All SEN</t>
  </si>
  <si>
    <t>SEN unclassified</t>
  </si>
  <si>
    <t>Ethnicity Major</t>
  </si>
  <si>
    <t>Unclassified</t>
  </si>
  <si>
    <t>Ethnicity minor</t>
  </si>
  <si>
    <t>Asian - Any other Asian background</t>
  </si>
  <si>
    <t>Black - Black African</t>
  </si>
  <si>
    <t>Black - Black Caribbean</t>
  </si>
  <si>
    <t>Black - Any other Black background</t>
  </si>
  <si>
    <t>Mixed - White and Asian</t>
  </si>
  <si>
    <t>Mixed - White and Black African</t>
  </si>
  <si>
    <t>Mixed - White and Black Caribbean</t>
  </si>
  <si>
    <t>Mixed - Any other Mixed background</t>
  </si>
  <si>
    <t>White - White British</t>
  </si>
  <si>
    <t>White - Traveller of Irish heritage</t>
  </si>
  <si>
    <t>White - Any other White background</t>
  </si>
  <si>
    <t>Characteristic Group</t>
  </si>
  <si>
    <t>% EXS RWM</t>
  </si>
  <si>
    <t>% EXS Reading</t>
  </si>
  <si>
    <t>% EXS Writing</t>
  </si>
  <si>
    <t>% EXS Maths</t>
  </si>
  <si>
    <t>% EXS GPS</t>
  </si>
  <si>
    <t>Sex</t>
  </si>
  <si>
    <t>School type</t>
  </si>
  <si>
    <t>Language unclassified</t>
  </si>
  <si>
    <t>Ethnicity major</t>
  </si>
  <si>
    <t>EYFS Results Summary 2024: Characteristics (Provisional - 28/11/2024)</t>
  </si>
  <si>
    <t>EYFS Results Summary 2024: Characteristics (Provisional - 10/10/2024)</t>
  </si>
  <si>
    <t>KS2 Results Summary 2024: Characteristics (Revised - 12/12/2024)</t>
  </si>
  <si>
    <t>Greatfields Primary</t>
  </si>
  <si>
    <t>Period</t>
  </si>
  <si>
    <t>Setting Name</t>
  </si>
  <si>
    <t xml:space="preserve">2025 </t>
  </si>
  <si>
    <t>Phonics Benchmark</t>
  </si>
  <si>
    <t>Mark</t>
  </si>
  <si>
    <t>Estab. Name</t>
  </si>
  <si>
    <t>Cohort</t>
  </si>
  <si>
    <t>0-15</t>
  </si>
  <si>
    <t>16-23</t>
  </si>
  <si>
    <t>24-31</t>
  </si>
  <si>
    <t>32-36</t>
  </si>
  <si>
    <t>37-40</t>
  </si>
  <si>
    <t>APS</t>
  </si>
  <si>
    <t>-</t>
  </si>
  <si>
    <t>NCER National</t>
  </si>
  <si>
    <t>3.4%</t>
  </si>
  <si>
    <t>3.7%</t>
  </si>
  <si>
    <t>4.7%</t>
  </si>
  <si>
    <t>49.9%</t>
  </si>
  <si>
    <t>0.2%</t>
  </si>
  <si>
    <t>3.2%</t>
  </si>
  <si>
    <t>DfE Region - London</t>
  </si>
  <si>
    <t>3.9%</t>
  </si>
  <si>
    <t>7.3%</t>
  </si>
  <si>
    <t>3.0%</t>
  </si>
  <si>
    <t>0.0%</t>
  </si>
  <si>
    <t>3.8%</t>
  </si>
  <si>
    <t>82.2%</t>
  </si>
  <si>
    <t>Local Authority</t>
  </si>
  <si>
    <t>8.8%</t>
  </si>
  <si>
    <t>3.5%</t>
  </si>
  <si>
    <t>27.0%</t>
  </si>
  <si>
    <t>80.6%</t>
  </si>
  <si>
    <t>2024</t>
  </si>
  <si>
    <t>64</t>
  </si>
  <si>
    <t>6.3%</t>
  </si>
  <si>
    <t>3.1%</t>
  </si>
  <si>
    <t>17.2%</t>
  </si>
  <si>
    <t>62.5%</t>
  </si>
  <si>
    <t>14.1%</t>
  </si>
  <si>
    <t>79.7%</t>
  </si>
  <si>
    <t>2068</t>
  </si>
  <si>
    <t>61</t>
  </si>
  <si>
    <t>13.1%</t>
  </si>
  <si>
    <t>6.6%</t>
  </si>
  <si>
    <t>19.7%</t>
  </si>
  <si>
    <t>60.7%</t>
  </si>
  <si>
    <t>80.3%</t>
  </si>
  <si>
    <t>2005</t>
  </si>
  <si>
    <t>52</t>
  </si>
  <si>
    <t>5.8%</t>
  </si>
  <si>
    <t>28.8%</t>
  </si>
  <si>
    <t>57.7%</t>
  </si>
  <si>
    <t>13.5%</t>
  </si>
  <si>
    <t>86.5%</t>
  </si>
  <si>
    <t>4023</t>
  </si>
  <si>
    <t>31</t>
  </si>
  <si>
    <t>6.5%</t>
  </si>
  <si>
    <t>22.6%</t>
  </si>
  <si>
    <t>32.3%</t>
  </si>
  <si>
    <t>29.0%</t>
  </si>
  <si>
    <t>61.3%</t>
  </si>
  <si>
    <t>2006</t>
  </si>
  <si>
    <t>83</t>
  </si>
  <si>
    <t>7.2%</t>
  </si>
  <si>
    <t>12.0%</t>
  </si>
  <si>
    <t>1.2%</t>
  </si>
  <si>
    <t>3.6%</t>
  </si>
  <si>
    <t>10.8%</t>
  </si>
  <si>
    <t>65.1%</t>
  </si>
  <si>
    <t>16.9%</t>
  </si>
  <si>
    <t>75.9%</t>
  </si>
  <si>
    <t>2065</t>
  </si>
  <si>
    <t>55</t>
  </si>
  <si>
    <t>16.4%</t>
  </si>
  <si>
    <t>9.1%</t>
  </si>
  <si>
    <t>1.8%</t>
  </si>
  <si>
    <t>29.1%</t>
  </si>
  <si>
    <t>43.6%</t>
  </si>
  <si>
    <t>27.3%</t>
  </si>
  <si>
    <t>72.7%</t>
  </si>
  <si>
    <t>2075</t>
  </si>
  <si>
    <t>148</t>
  </si>
  <si>
    <t>2.0%</t>
  </si>
  <si>
    <t>2.7%</t>
  </si>
  <si>
    <t>25.0%</t>
  </si>
  <si>
    <t>58.8%</t>
  </si>
  <si>
    <t>7.4%</t>
  </si>
  <si>
    <t>83.8%</t>
  </si>
  <si>
    <t>3507</t>
  </si>
  <si>
    <t>69</t>
  </si>
  <si>
    <t>34.8%</t>
  </si>
  <si>
    <t>44.9%</t>
  </si>
  <si>
    <t>20.3%</t>
  </si>
  <si>
    <t>2072</t>
  </si>
  <si>
    <t>1.9%</t>
  </si>
  <si>
    <t>7.7%</t>
  </si>
  <si>
    <t>38.5%</t>
  </si>
  <si>
    <t>42.3%</t>
  </si>
  <si>
    <t>17.3%</t>
  </si>
  <si>
    <t>80.8%</t>
  </si>
  <si>
    <t>4003</t>
  </si>
  <si>
    <t>49</t>
  </si>
  <si>
    <t>4.1%</t>
  </si>
  <si>
    <t>24.5%</t>
  </si>
  <si>
    <t>65.3%</t>
  </si>
  <si>
    <t>10.2%</t>
  </si>
  <si>
    <t>89.8%</t>
  </si>
  <si>
    <t>2033</t>
  </si>
  <si>
    <t>116</t>
  </si>
  <si>
    <t>5.2%</t>
  </si>
  <si>
    <t>8.6%</t>
  </si>
  <si>
    <t>7.8%</t>
  </si>
  <si>
    <t>23.3%</t>
  </si>
  <si>
    <t>50.0%</t>
  </si>
  <si>
    <t>0.9%</t>
  </si>
  <si>
    <t>73.3%</t>
  </si>
  <si>
    <t>2073</t>
  </si>
  <si>
    <t>72</t>
  </si>
  <si>
    <t>6.9%</t>
  </si>
  <si>
    <t>1.4%</t>
  </si>
  <si>
    <t>4.2%</t>
  </si>
  <si>
    <t>8.3%</t>
  </si>
  <si>
    <t>75.0%</t>
  </si>
  <si>
    <t>9.7%</t>
  </si>
  <si>
    <t>83.3%</t>
  </si>
  <si>
    <t>2052</t>
  </si>
  <si>
    <t>46</t>
  </si>
  <si>
    <t>17.4%</t>
  </si>
  <si>
    <t>2.2%</t>
  </si>
  <si>
    <t>45.7%</t>
  </si>
  <si>
    <t>80.4%</t>
  </si>
  <si>
    <t>2010</t>
  </si>
  <si>
    <t>233</t>
  </si>
  <si>
    <t>5.6%</t>
  </si>
  <si>
    <t>6.0%</t>
  </si>
  <si>
    <t>26.2%</t>
  </si>
  <si>
    <t>50.6%</t>
  </si>
  <si>
    <t>20.2%</t>
  </si>
  <si>
    <t>76.8%</t>
  </si>
  <si>
    <t>2043</t>
  </si>
  <si>
    <t>37</t>
  </si>
  <si>
    <t>40.5%</t>
  </si>
  <si>
    <t>54.1%</t>
  </si>
  <si>
    <t>2013</t>
  </si>
  <si>
    <t>114</t>
  </si>
  <si>
    <t>6.1%</t>
  </si>
  <si>
    <t>10.5%</t>
  </si>
  <si>
    <t>43.0%</t>
  </si>
  <si>
    <t>38.6%</t>
  </si>
  <si>
    <t>5.3%</t>
  </si>
  <si>
    <t>12.3%</t>
  </si>
  <si>
    <t>81.6%</t>
  </si>
  <si>
    <t>2064</t>
  </si>
  <si>
    <t>48</t>
  </si>
  <si>
    <t>2.1%</t>
  </si>
  <si>
    <t>12.5%</t>
  </si>
  <si>
    <t>64.6%</t>
  </si>
  <si>
    <t>14.6%</t>
  </si>
  <si>
    <t>77.1%</t>
  </si>
  <si>
    <t>2015</t>
  </si>
  <si>
    <t>111</t>
  </si>
  <si>
    <t>18.0%</t>
  </si>
  <si>
    <t>5.4%</t>
  </si>
  <si>
    <t>69.4%</t>
  </si>
  <si>
    <t>2019</t>
  </si>
  <si>
    <t>59</t>
  </si>
  <si>
    <t>1.7%</t>
  </si>
  <si>
    <t>44.1%</t>
  </si>
  <si>
    <t>8.5%</t>
  </si>
  <si>
    <t>88.1%</t>
  </si>
  <si>
    <t>2067</t>
  </si>
  <si>
    <t>16.7%</t>
  </si>
  <si>
    <t>2.6%</t>
  </si>
  <si>
    <t>59.6%</t>
  </si>
  <si>
    <t>79.8%</t>
  </si>
  <si>
    <t>2061</t>
  </si>
  <si>
    <t>75</t>
  </si>
  <si>
    <t>1.3%</t>
  </si>
  <si>
    <t>34.7%</t>
  </si>
  <si>
    <t>42.7%</t>
  </si>
  <si>
    <t>21.3%</t>
  </si>
  <si>
    <t>77.3%</t>
  </si>
  <si>
    <t>2047</t>
  </si>
  <si>
    <t>108</t>
  </si>
  <si>
    <t>2.8%</t>
  </si>
  <si>
    <t>23.1%</t>
  </si>
  <si>
    <t>62.0%</t>
  </si>
  <si>
    <t>85.2%</t>
  </si>
  <si>
    <t>2074</t>
  </si>
  <si>
    <t>78</t>
  </si>
  <si>
    <t>12.8%</t>
  </si>
  <si>
    <t>74.4%</t>
  </si>
  <si>
    <t>82.1%</t>
  </si>
  <si>
    <t>3503</t>
  </si>
  <si>
    <t>41</t>
  </si>
  <si>
    <t>9.8%</t>
  </si>
  <si>
    <t>4.9%</t>
  </si>
  <si>
    <t>39.0%</t>
  </si>
  <si>
    <t>41.5%</t>
  </si>
  <si>
    <t>19.5%</t>
  </si>
  <si>
    <t>80.5%</t>
  </si>
  <si>
    <t>3506</t>
  </si>
  <si>
    <t>26</t>
  </si>
  <si>
    <t>30.8%</t>
  </si>
  <si>
    <t>53.8%</t>
  </si>
  <si>
    <t>11.5%</t>
  </si>
  <si>
    <t>84.6%</t>
  </si>
  <si>
    <t>4028</t>
  </si>
  <si>
    <t>88</t>
  </si>
  <si>
    <t>4.5%</t>
  </si>
  <si>
    <t>58.0%</t>
  </si>
  <si>
    <t>37.5%</t>
  </si>
  <si>
    <t>95.5%</t>
  </si>
  <si>
    <t>2021</t>
  </si>
  <si>
    <t>25.4%</t>
  </si>
  <si>
    <t>64.0%</t>
  </si>
  <si>
    <t>4.4%</t>
  </si>
  <si>
    <t>89.5%</t>
  </si>
  <si>
    <t>2056</t>
  </si>
  <si>
    <t>1.6%</t>
  </si>
  <si>
    <t>41.0%</t>
  </si>
  <si>
    <t>39.3%</t>
  </si>
  <si>
    <t>8.2%</t>
  </si>
  <si>
    <t>2060</t>
  </si>
  <si>
    <t>89</t>
  </si>
  <si>
    <t>9.0%</t>
  </si>
  <si>
    <t>1.1%</t>
  </si>
  <si>
    <t>40.4%</t>
  </si>
  <si>
    <t>12.4%</t>
  </si>
  <si>
    <t>85.4%</t>
  </si>
  <si>
    <t>2063</t>
  </si>
  <si>
    <t>110</t>
  </si>
  <si>
    <t>5.5%</t>
  </si>
  <si>
    <t>6.4%</t>
  </si>
  <si>
    <t>10.9%</t>
  </si>
  <si>
    <t>74.5%</t>
  </si>
  <si>
    <t>14.5%</t>
  </si>
  <si>
    <t>85.5%</t>
  </si>
  <si>
    <t>EYFSP Benchmark (AOLs)</t>
  </si>
  <si>
    <t>ACHIEVED EXPECTED</t>
  </si>
  <si>
    <t>Eligible</t>
  </si>
  <si>
    <t>Prime
Goals</t>
  </si>
  <si>
    <t>UTW</t>
  </si>
  <si>
    <t>EXP</t>
  </si>
  <si>
    <t>14.1</t>
  </si>
  <si>
    <t>75.3%</t>
  </si>
  <si>
    <t>70.6%</t>
  </si>
  <si>
    <t>68.3%</t>
  </si>
  <si>
    <t>71.2%</t>
  </si>
  <si>
    <t>14.2</t>
  </si>
  <si>
    <t>85.7%</t>
  </si>
  <si>
    <t>76.4%</t>
  </si>
  <si>
    <t>73.2%</t>
  </si>
  <si>
    <t>70.1%</t>
  </si>
  <si>
    <t>Statistical Neighbours</t>
  </si>
  <si>
    <t>67.3%</t>
  </si>
  <si>
    <t>13.7</t>
  </si>
  <si>
    <t>76.6%</t>
  </si>
  <si>
    <t>83.1%</t>
  </si>
  <si>
    <t>13.9</t>
  </si>
  <si>
    <t>78.5%</t>
  </si>
  <si>
    <t>83.5%</t>
  </si>
  <si>
    <t>84.3%</t>
  </si>
  <si>
    <t>70.3%</t>
  </si>
  <si>
    <t>76.5%</t>
  </si>
  <si>
    <t>66.3%</t>
  </si>
  <si>
    <t>66</t>
  </si>
  <si>
    <t>14.8</t>
  </si>
  <si>
    <t>90.9%</t>
  </si>
  <si>
    <t>86.4%</t>
  </si>
  <si>
    <t>89.4%</t>
  </si>
  <si>
    <t>66.7%</t>
  </si>
  <si>
    <t>60</t>
  </si>
  <si>
    <t>58.3%</t>
  </si>
  <si>
    <t>12.3</t>
  </si>
  <si>
    <t>76.7%</t>
  </si>
  <si>
    <t>63.3%</t>
  </si>
  <si>
    <t>60.0%</t>
  </si>
  <si>
    <t>70</t>
  </si>
  <si>
    <t>70.0%</t>
  </si>
  <si>
    <t>88.6%</t>
  </si>
  <si>
    <t>87.1%</t>
  </si>
  <si>
    <t>75.7%</t>
  </si>
  <si>
    <t>78.6%</t>
  </si>
  <si>
    <t>30</t>
  </si>
  <si>
    <t>14.5</t>
  </si>
  <si>
    <t>80.0%</t>
  </si>
  <si>
    <t>86.7%</t>
  </si>
  <si>
    <t>4024</t>
  </si>
  <si>
    <t>15.0</t>
  </si>
  <si>
    <t>81.7%</t>
  </si>
  <si>
    <t>78.3%</t>
  </si>
  <si>
    <t>90.0%</t>
  </si>
  <si>
    <t>106</t>
  </si>
  <si>
    <t>69.8%</t>
  </si>
  <si>
    <t>13.2</t>
  </si>
  <si>
    <t>81.1%</t>
  </si>
  <si>
    <t>80.2%</t>
  </si>
  <si>
    <t>14.4</t>
  </si>
  <si>
    <t>85.0%</t>
  </si>
  <si>
    <t>91.7%</t>
  </si>
  <si>
    <t>88.3%</t>
  </si>
  <si>
    <t>2030</t>
  </si>
  <si>
    <t>137</t>
  </si>
  <si>
    <t>14.6</t>
  </si>
  <si>
    <t>81.0%</t>
  </si>
  <si>
    <t>92.7%</t>
  </si>
  <si>
    <t>77.4%</t>
  </si>
  <si>
    <t>82.5%</t>
  </si>
  <si>
    <t>72.3%</t>
  </si>
  <si>
    <t>90.5%</t>
  </si>
  <si>
    <t>67.2%</t>
  </si>
  <si>
    <t>70.9%</t>
  </si>
  <si>
    <t>87.2%</t>
  </si>
  <si>
    <t>89.9%</t>
  </si>
  <si>
    <t>81.8%</t>
  </si>
  <si>
    <t>73.6%</t>
  </si>
  <si>
    <t>63.8%</t>
  </si>
  <si>
    <t>82.6%</t>
  </si>
  <si>
    <t>73.9%</t>
  </si>
  <si>
    <t>65.2%</t>
  </si>
  <si>
    <t>58</t>
  </si>
  <si>
    <t>60.3%</t>
  </si>
  <si>
    <t>13.4</t>
  </si>
  <si>
    <t>79.3%</t>
  </si>
  <si>
    <t>74.1%</t>
  </si>
  <si>
    <t>72.4%</t>
  </si>
  <si>
    <t>84.5%</t>
  </si>
  <si>
    <t>14.7</t>
  </si>
  <si>
    <t>89.2%</t>
  </si>
  <si>
    <t>118</t>
  </si>
  <si>
    <t>61.0%</t>
  </si>
  <si>
    <t>76.3%</t>
  </si>
  <si>
    <t>62.7%</t>
  </si>
  <si>
    <t>66.9%</t>
  </si>
  <si>
    <t>73.7%</t>
  </si>
  <si>
    <t>54.2%</t>
  </si>
  <si>
    <t>2025</t>
  </si>
  <si>
    <t>21</t>
  </si>
  <si>
    <t>71.4%</t>
  </si>
  <si>
    <t>15.2</t>
  </si>
  <si>
    <t>76.2%</t>
  </si>
  <si>
    <t>100.0%</t>
  </si>
  <si>
    <t>2066</t>
  </si>
  <si>
    <t>68</t>
  </si>
  <si>
    <t>13.3</t>
  </si>
  <si>
    <t>73.5%</t>
  </si>
  <si>
    <t>66.2%</t>
  </si>
  <si>
    <t>85.3%</t>
  </si>
  <si>
    <t>57.4%</t>
  </si>
  <si>
    <t>2026</t>
  </si>
  <si>
    <t>79.5%</t>
  </si>
  <si>
    <t>87.5%</t>
  </si>
  <si>
    <t>83.0%</t>
  </si>
  <si>
    <t>89.1%</t>
  </si>
  <si>
    <t>61.5%</t>
  </si>
  <si>
    <t>12.0</t>
  </si>
  <si>
    <t>69.2%</t>
  </si>
  <si>
    <t>63.5%</t>
  </si>
  <si>
    <t>117</t>
  </si>
  <si>
    <t>13.6</t>
  </si>
  <si>
    <t>82.9%</t>
  </si>
  <si>
    <t>71.8%</t>
  </si>
  <si>
    <t>76.9%</t>
  </si>
  <si>
    <t>56</t>
  </si>
  <si>
    <t>58.9%</t>
  </si>
  <si>
    <t>11.8</t>
  </si>
  <si>
    <t>67.9%</t>
  </si>
  <si>
    <t>64.3%</t>
  </si>
  <si>
    <t>55.4%</t>
  </si>
  <si>
    <t>144</t>
  </si>
  <si>
    <t>56.3%</t>
  </si>
  <si>
    <t>12.8</t>
  </si>
  <si>
    <t>68.8%</t>
  </si>
  <si>
    <t>81.9%</t>
  </si>
  <si>
    <t>79.2%</t>
  </si>
  <si>
    <t>68.1%</t>
  </si>
  <si>
    <t>63.9%</t>
  </si>
  <si>
    <t>52.1%</t>
  </si>
  <si>
    <t>80</t>
  </si>
  <si>
    <t>86.3%</t>
  </si>
  <si>
    <t>91.3%</t>
  </si>
  <si>
    <t>77.5%</t>
  </si>
  <si>
    <t>73.8%</t>
  </si>
  <si>
    <t>120</t>
  </si>
  <si>
    <t>70.8%</t>
  </si>
  <si>
    <t>71.7%</t>
  </si>
  <si>
    <t>65</t>
  </si>
  <si>
    <t>81.5%</t>
  </si>
  <si>
    <t>86.2%</t>
  </si>
  <si>
    <t>75.4%</t>
  </si>
  <si>
    <t>101</t>
  </si>
  <si>
    <t>91.1%</t>
  </si>
  <si>
    <t>81.2%</t>
  </si>
  <si>
    <t>85.1%</t>
  </si>
  <si>
    <t>92.1%</t>
  </si>
  <si>
    <t>51</t>
  </si>
  <si>
    <t>68.6%</t>
  </si>
  <si>
    <t>88.2%</t>
  </si>
  <si>
    <t>82.4%</t>
  </si>
  <si>
    <t>40</t>
  </si>
  <si>
    <t>65.0%</t>
  </si>
  <si>
    <t>13.8</t>
  </si>
  <si>
    <t>67.5%</t>
  </si>
  <si>
    <t>25</t>
  </si>
  <si>
    <t>84.0%</t>
  </si>
  <si>
    <t>76.0%</t>
  </si>
  <si>
    <t>72.0%</t>
  </si>
  <si>
    <t>88.0%</t>
  </si>
  <si>
    <t>77</t>
  </si>
  <si>
    <t>77.9%</t>
  </si>
  <si>
    <t>87.0%</t>
  </si>
  <si>
    <t>84.4%</t>
  </si>
  <si>
    <t>78.8%</t>
  </si>
  <si>
    <t>69.5%</t>
  </si>
  <si>
    <t>74.6%</t>
  </si>
  <si>
    <t>67.8%</t>
  </si>
  <si>
    <t>62</t>
  </si>
  <si>
    <t>72.6%</t>
  </si>
  <si>
    <t>79.0%</t>
  </si>
  <si>
    <t>75.8%</t>
  </si>
  <si>
    <t>81</t>
  </si>
  <si>
    <t>69.1%</t>
  </si>
  <si>
    <t>70.4%</t>
  </si>
  <si>
    <t>64.2%</t>
  </si>
  <si>
    <t>104</t>
  </si>
  <si>
    <t>60.6%</t>
  </si>
  <si>
    <t>13.1</t>
  </si>
  <si>
    <t>72.1%</t>
  </si>
  <si>
    <t>74.0%</t>
  </si>
  <si>
    <t>64.4%</t>
  </si>
  <si>
    <t>73.1%</t>
  </si>
  <si>
    <t>58.7%</t>
  </si>
  <si>
    <t>80.7%</t>
  </si>
  <si>
    <t>3500</t>
  </si>
  <si>
    <t>28</t>
  </si>
  <si>
    <t>96.4%</t>
  </si>
  <si>
    <t>28.3%</t>
  </si>
  <si>
    <t>0.3%</t>
  </si>
  <si>
    <t>4.3%</t>
  </si>
  <si>
    <t>9.4%</t>
  </si>
  <si>
    <t>3.3%</t>
  </si>
  <si>
    <t>57</t>
  </si>
  <si>
    <t>2071</t>
  </si>
  <si>
    <t>86</t>
  </si>
  <si>
    <t>9.3%</t>
  </si>
  <si>
    <t>48.8%</t>
  </si>
  <si>
    <t>11.6%</t>
  </si>
  <si>
    <t>4027</t>
  </si>
  <si>
    <t>21.7%</t>
  </si>
  <si>
    <t>3505</t>
  </si>
  <si>
    <t>7.1%</t>
  </si>
  <si>
    <t>28.6%</t>
  </si>
  <si>
    <t>14.3%</t>
  </si>
  <si>
    <t>79.6%</t>
  </si>
  <si>
    <t>84.7%</t>
  </si>
  <si>
    <t>77.7%</t>
  </si>
  <si>
    <t>71.0%</t>
  </si>
  <si>
    <t>85.6%</t>
  </si>
  <si>
    <t>72.9%</t>
  </si>
  <si>
    <t>67.1%</t>
  </si>
  <si>
    <t>76.1%</t>
  </si>
  <si>
    <t>65.5%</t>
  </si>
  <si>
    <t>2069</t>
  </si>
  <si>
    <t>64.8%</t>
  </si>
  <si>
    <t>84.1%</t>
  </si>
  <si>
    <t>69.6%</t>
  </si>
  <si>
    <t>83.9%</t>
  </si>
  <si>
    <t>92.9%</t>
  </si>
  <si>
    <t>89.3%</t>
  </si>
  <si>
    <t>74.2%</t>
  </si>
  <si>
    <t>82.0%</t>
  </si>
  <si>
    <t>91</t>
  </si>
  <si>
    <t>81.3%</t>
  </si>
  <si>
    <t>74.7%</t>
  </si>
  <si>
    <t>78.0%</t>
  </si>
  <si>
    <t>63.7%</t>
  </si>
  <si>
    <t>2070</t>
  </si>
  <si>
    <t>15.3</t>
  </si>
  <si>
    <t>95.7%</t>
  </si>
  <si>
    <t>94.3%</t>
  </si>
  <si>
    <t>7001</t>
  </si>
  <si>
    <t>2.3</t>
  </si>
  <si>
    <t>59.3%</t>
  </si>
  <si>
    <t>98.3%</t>
  </si>
  <si>
    <t>3502</t>
  </si>
  <si>
    <t>24</t>
  </si>
  <si>
    <t>12.2</t>
  </si>
  <si>
    <t>7005</t>
  </si>
  <si>
    <t>12</t>
  </si>
  <si>
    <t>0.0</t>
  </si>
  <si>
    <t>2059</t>
  </si>
  <si>
    <t>107</t>
  </si>
  <si>
    <t>90.7%</t>
  </si>
  <si>
    <t>91.6%</t>
  </si>
  <si>
    <t>88.8%</t>
  </si>
  <si>
    <t>92.5%</t>
  </si>
  <si>
    <t>Order</t>
  </si>
  <si>
    <t>79.1%</t>
  </si>
  <si>
    <t>70.7%</t>
  </si>
  <si>
    <t>83.7%</t>
  </si>
  <si>
    <t>74.9%</t>
  </si>
  <si>
    <t>75.5%</t>
  </si>
  <si>
    <t>3300</t>
  </si>
  <si>
    <t>15.1</t>
  </si>
  <si>
    <t>87.9%</t>
  </si>
  <si>
    <t>94.8%</t>
  </si>
  <si>
    <t>91.4%</t>
  </si>
  <si>
    <r>
      <rPr>
        <b/>
        <sz val="8"/>
        <color rgb="FF000000"/>
        <rFont val="Open Sans"/>
        <family val="2"/>
      </rPr>
      <t xml:space="preserve">Estab.
</t>
    </r>
    <r>
      <rPr>
        <b/>
        <sz val="8"/>
        <color rgb="FF000000"/>
        <rFont val="Open Sans"/>
        <family val="2"/>
      </rPr>
      <t>No.</t>
    </r>
  </si>
  <si>
    <r>
      <rPr>
        <b/>
        <sz val="8"/>
        <color rgb="FF000000"/>
        <rFont val="Open Sans"/>
        <family val="2"/>
      </rPr>
      <t xml:space="preserve">No
</t>
    </r>
    <r>
      <rPr>
        <b/>
        <sz val="8"/>
        <color rgb="FF000000"/>
        <rFont val="Open Sans"/>
        <family val="2"/>
      </rPr>
      <t>Score</t>
    </r>
  </si>
  <si>
    <r>
      <rPr>
        <sz val="9"/>
        <color rgb="FF6B6B6B"/>
        <rFont val="fontello"/>
      </rPr>
      <t xml:space="preserve">
</t>
    </r>
    <r>
      <rPr>
        <b/>
        <sz val="8"/>
        <color rgb="FF000000"/>
        <rFont val="Open Sans"/>
        <family val="2"/>
      </rPr>
      <t>Q</t>
    </r>
  </si>
  <si>
    <r>
      <rPr>
        <sz val="9"/>
        <color rgb="FF6B6B6B"/>
        <rFont val="fontello"/>
      </rPr>
      <t xml:space="preserve">
</t>
    </r>
    <r>
      <rPr>
        <b/>
        <sz val="8"/>
        <color rgb="FF000000"/>
        <rFont val="Open Sans"/>
        <family val="2"/>
      </rPr>
      <t>A</t>
    </r>
  </si>
  <si>
    <r>
      <rPr>
        <sz val="9"/>
        <color rgb="FF6B6B6B"/>
        <rFont val="fontello"/>
      </rPr>
      <t xml:space="preserve">
</t>
    </r>
    <r>
      <rPr>
        <b/>
        <sz val="8"/>
        <color rgb="FF000000"/>
        <rFont val="Open Sans"/>
        <family val="2"/>
      </rPr>
      <t>D</t>
    </r>
  </si>
  <si>
    <r>
      <rPr>
        <sz val="9"/>
        <color rgb="FFAC3238"/>
        <rFont val="fontello"/>
      </rPr>
      <t xml:space="preserve">
</t>
    </r>
    <r>
      <rPr>
        <b/>
        <sz val="8"/>
        <color rgb="FF000000"/>
        <rFont val="Open Sans"/>
        <family val="2"/>
      </rPr>
      <t>WT</t>
    </r>
  </si>
  <si>
    <r>
      <rPr>
        <sz val="9"/>
        <color rgb="FF49873B"/>
        <rFont val="fontello"/>
      </rPr>
      <t xml:space="preserve">
</t>
    </r>
    <r>
      <rPr>
        <b/>
        <sz val="8"/>
        <color rgb="FF000000"/>
        <rFont val="Open Sans"/>
        <family val="2"/>
      </rPr>
      <t>WA</t>
    </r>
  </si>
  <si>
    <t>30.1%</t>
  </si>
  <si>
    <t>16.5%</t>
  </si>
  <si>
    <t>53.6%</t>
  </si>
  <si>
    <t>50.9%</t>
  </si>
  <si>
    <t>3,320</t>
  </si>
  <si>
    <t>27.7%</t>
  </si>
  <si>
    <t>51.9%</t>
  </si>
  <si>
    <t>14.7%</t>
  </si>
  <si>
    <t>37.9%</t>
  </si>
  <si>
    <t>55.2%</t>
  </si>
  <si>
    <t>93.1%</t>
  </si>
  <si>
    <t>138</t>
  </si>
  <si>
    <t>0.7%</t>
  </si>
  <si>
    <t>27.5%</t>
  </si>
  <si>
    <t>10.1%</t>
  </si>
  <si>
    <t>19.8%</t>
  </si>
  <si>
    <t>5.1%</t>
  </si>
  <si>
    <t>11.9%</t>
  </si>
  <si>
    <t>49.2%</t>
  </si>
  <si>
    <t>33.9%</t>
  </si>
  <si>
    <t>43.9%</t>
  </si>
  <si>
    <t>52.6%</t>
  </si>
  <si>
    <t>96.5%</t>
  </si>
  <si>
    <t>87</t>
  </si>
  <si>
    <t>2.3%</t>
  </si>
  <si>
    <t>25.3%</t>
  </si>
  <si>
    <t>54.0%</t>
  </si>
  <si>
    <t>15.2%</t>
  </si>
  <si>
    <t>18.9%</t>
  </si>
  <si>
    <t>11.7%</t>
  </si>
  <si>
    <t>33.8%</t>
  </si>
  <si>
    <t>45.5%</t>
  </si>
  <si>
    <t>13.0%</t>
  </si>
  <si>
    <t>5.0%</t>
  </si>
  <si>
    <t>13.2%</t>
  </si>
  <si>
    <t>29</t>
  </si>
  <si>
    <t>41.4%</t>
  </si>
  <si>
    <t>82.8%</t>
  </si>
  <si>
    <t>27</t>
  </si>
  <si>
    <t>29.6%</t>
  </si>
  <si>
    <t>11.1%</t>
  </si>
  <si>
    <t>25.9%</t>
  </si>
  <si>
    <t>20.0%</t>
  </si>
  <si>
    <t>15</t>
  </si>
  <si>
    <t>34.5%</t>
  </si>
  <si>
    <t>25.5%</t>
  </si>
  <si>
    <t>63.6%</t>
  </si>
  <si>
    <r>
      <rPr>
        <b/>
        <sz val="11"/>
        <color rgb="FF000000"/>
        <rFont val="Open Sans Condensed"/>
      </rPr>
      <t xml:space="preserve">KS2 Attainment Summary List </t>
    </r>
    <r>
      <rPr>
        <b/>
        <sz val="11"/>
        <color rgb="FF000000"/>
        <rFont val="Open Sans Condensed"/>
      </rPr>
      <t>DfE (July)</t>
    </r>
  </si>
  <si>
    <t xml:space="preserve">DfE (July) 2025 </t>
  </si>
  <si>
    <t>RWM*</t>
  </si>
  <si>
    <t>READING</t>
  </si>
  <si>
    <t>WRITING TA</t>
  </si>
  <si>
    <t>MATHS</t>
  </si>
  <si>
    <r>
      <rPr>
        <b/>
        <sz val="8"/>
        <color rgb="FF000000"/>
        <rFont val="Open Sans"/>
        <family val="2"/>
      </rPr>
      <t>Estab.</t>
    </r>
    <r>
      <rPr>
        <b/>
        <sz val="9"/>
        <color rgb="FF000000"/>
        <rFont val="Open Sans"/>
        <family val="2"/>
      </rPr>
      <t xml:space="preserve"> </t>
    </r>
    <r>
      <rPr>
        <b/>
        <sz val="8"/>
        <color rgb="FF000000"/>
        <rFont val="Open Sans"/>
        <family val="2"/>
      </rPr>
      <t>No.</t>
    </r>
  </si>
  <si>
    <r>
      <rPr>
        <b/>
        <sz val="8"/>
        <color rgb="FF000000"/>
        <rFont val="Open Sans"/>
        <family val="2"/>
      </rPr>
      <t>School</t>
    </r>
    <r>
      <rPr>
        <b/>
        <sz val="9"/>
        <color rgb="FF000000"/>
        <rFont val="Open Sans"/>
        <family val="2"/>
      </rPr>
      <t xml:space="preserve"> </t>
    </r>
  </si>
  <si>
    <r>
      <rPr>
        <b/>
        <sz val="8"/>
        <color rgb="FF000000"/>
        <rFont val="Open Sans"/>
        <family val="2"/>
      </rPr>
      <t>Cohort</t>
    </r>
    <r>
      <rPr>
        <b/>
        <sz val="9"/>
        <color rgb="FF000000"/>
        <rFont val="Open Sans"/>
        <family val="2"/>
      </rPr>
      <t xml:space="preserve"> </t>
    </r>
  </si>
  <si>
    <r>
      <rPr>
        <sz val="9"/>
        <color rgb="FF79BE6A"/>
        <rFont val="fontello"/>
      </rPr>
      <t></t>
    </r>
    <r>
      <rPr>
        <sz val="9"/>
        <color rgb="FF79BE6A"/>
        <rFont val="Open Sans"/>
        <family val="2"/>
      </rPr>
      <t xml:space="preserve"> </t>
    </r>
    <r>
      <rPr>
        <sz val="9"/>
        <color rgb="FF49873B"/>
        <rFont val="fontello"/>
      </rPr>
      <t></t>
    </r>
    <r>
      <rPr>
        <sz val="9"/>
        <color rgb="FFECBEC0"/>
        <rFont val="Open Sans"/>
        <family val="2"/>
      </rPr>
      <t xml:space="preserve">
</t>
    </r>
    <r>
      <rPr>
        <b/>
        <sz val="8"/>
        <color rgb="FF000000"/>
        <rFont val="Open Sans"/>
        <family val="2"/>
      </rPr>
      <t>≥</t>
    </r>
    <r>
      <rPr>
        <b/>
        <sz val="8"/>
        <color rgb="FF000000"/>
        <rFont val="Open Sans"/>
        <family val="2"/>
      </rPr>
      <t>Exp</t>
    </r>
  </si>
  <si>
    <r>
      <rPr>
        <sz val="9"/>
        <color rgb="FF49873B"/>
        <rFont val="Open Sans"/>
        <family val="2"/>
      </rPr>
      <t xml:space="preserve"> </t>
    </r>
    <r>
      <rPr>
        <sz val="9"/>
        <color rgb="FF49873B"/>
        <rFont val="fontello"/>
      </rPr>
      <t></t>
    </r>
    <r>
      <rPr>
        <sz val="9"/>
        <color rgb="FFECBEC0"/>
        <rFont val="Open Sans"/>
        <family val="2"/>
      </rPr>
      <t xml:space="preserve">
</t>
    </r>
    <r>
      <rPr>
        <b/>
        <sz val="8"/>
        <color rgb="FF000000"/>
        <rFont val="Open Sans"/>
        <family val="2"/>
      </rPr>
      <t>High</t>
    </r>
  </si>
  <si>
    <r>
      <rPr>
        <b/>
        <sz val="8"/>
        <color rgb="FF000000"/>
        <rFont val="Open Sans"/>
        <family val="2"/>
      </rPr>
      <t>Avg.</t>
    </r>
    <r>
      <rPr>
        <b/>
        <sz val="9"/>
        <color rgb="FF000000"/>
        <rFont val="Open Sans"/>
        <family val="2"/>
      </rPr>
      <t xml:space="preserve">  
</t>
    </r>
    <r>
      <rPr>
        <b/>
        <sz val="8"/>
        <color rgb="FF000000"/>
        <rFont val="Open Sans"/>
        <family val="2"/>
      </rPr>
      <t>SS</t>
    </r>
  </si>
  <si>
    <r>
      <rPr>
        <sz val="9"/>
        <color rgb="FFAC3237"/>
        <rFont val="fontello"/>
      </rPr>
      <t></t>
    </r>
    <r>
      <rPr>
        <sz val="9"/>
        <color rgb="FFAC3237"/>
        <rFont val="Open Sans"/>
        <family val="2"/>
      </rPr>
      <t xml:space="preserve"> 
</t>
    </r>
    <r>
      <rPr>
        <b/>
        <sz val="8"/>
        <color rgb="FF000000"/>
        <rFont val="Open Sans"/>
        <family val="2"/>
      </rPr>
      <t>&lt;</t>
    </r>
    <r>
      <rPr>
        <b/>
        <sz val="8"/>
        <color rgb="FF000000"/>
        <rFont val="Open Sans"/>
        <family val="2"/>
      </rPr>
      <t>Exp</t>
    </r>
  </si>
  <si>
    <r>
      <rPr>
        <sz val="9"/>
        <color rgb="FF79BE6A"/>
        <rFont val="fontello"/>
      </rPr>
      <t></t>
    </r>
    <r>
      <rPr>
        <sz val="9"/>
        <color rgb="FF79BE6A"/>
        <rFont val="Open Sans"/>
        <family val="2"/>
      </rPr>
      <t xml:space="preserve"> </t>
    </r>
    <r>
      <rPr>
        <sz val="9"/>
        <color rgb="FF49873B"/>
        <rFont val="fontello"/>
      </rPr>
      <t></t>
    </r>
    <r>
      <rPr>
        <b/>
        <sz val="8"/>
        <color rgb="FF000000"/>
        <rFont val="Open Sans"/>
        <family val="2"/>
      </rPr>
      <t xml:space="preserve"> 
</t>
    </r>
    <r>
      <rPr>
        <b/>
        <sz val="8"/>
        <color rgb="FF000000"/>
        <rFont val="Open Sans"/>
        <family val="2"/>
      </rPr>
      <t>≥</t>
    </r>
    <r>
      <rPr>
        <b/>
        <sz val="8"/>
        <color rgb="FF000000"/>
        <rFont val="Open Sans"/>
        <family val="2"/>
      </rPr>
      <t>Exp</t>
    </r>
  </si>
  <si>
    <r>
      <rPr>
        <sz val="9"/>
        <color rgb="FF49873B"/>
        <rFont val="Open Sans"/>
        <family val="2"/>
      </rPr>
      <t xml:space="preserve"> </t>
    </r>
    <r>
      <rPr>
        <sz val="9"/>
        <color rgb="FF49873B"/>
        <rFont val="fontello"/>
      </rPr>
      <t></t>
    </r>
    <r>
      <rPr>
        <sz val="9"/>
        <color rgb="FFECBEC0"/>
        <rFont val="Open Sans"/>
        <family val="2"/>
      </rPr>
      <t xml:space="preserve">
</t>
    </r>
    <r>
      <rPr>
        <b/>
        <sz val="8"/>
        <color rgb="FF000000"/>
        <rFont val="Open Sans"/>
        <family val="2"/>
      </rPr>
      <t xml:space="preserve"> High</t>
    </r>
  </si>
  <si>
    <r>
      <rPr>
        <sz val="9"/>
        <color rgb="FF79BE6A"/>
        <rFont val="fontello"/>
      </rPr>
      <t></t>
    </r>
    <r>
      <rPr>
        <sz val="9"/>
        <color rgb="FF79BE6A"/>
        <rFont val="Open Sans"/>
        <family val="2"/>
      </rPr>
      <t xml:space="preserve"> </t>
    </r>
    <r>
      <rPr>
        <sz val="9"/>
        <color rgb="FF49873B"/>
        <rFont val="fontello"/>
      </rPr>
      <t xml:space="preserve">
</t>
    </r>
    <r>
      <rPr>
        <b/>
        <sz val="8"/>
        <color rgb="FF000000"/>
        <rFont val="Open Sans"/>
        <family val="2"/>
      </rPr>
      <t>≥</t>
    </r>
    <r>
      <rPr>
        <b/>
        <sz val="8"/>
        <color rgb="FF000000"/>
        <rFont val="Open Sans"/>
        <family val="2"/>
      </rPr>
      <t>Exp</t>
    </r>
  </si>
  <si>
    <r>
      <rPr>
        <sz val="9"/>
        <color rgb="FF49873B"/>
        <rFont val="Open Sans"/>
        <family val="2"/>
      </rPr>
      <t xml:space="preserve"> </t>
    </r>
    <r>
      <rPr>
        <sz val="9"/>
        <color rgb="FF49873B"/>
        <rFont val="fontello"/>
      </rPr>
      <t xml:space="preserve">
</t>
    </r>
    <r>
      <rPr>
        <b/>
        <sz val="8"/>
        <color rgb="FF000000"/>
        <rFont val="Open Sans"/>
        <family val="2"/>
      </rPr>
      <t xml:space="preserve"> GDS</t>
    </r>
  </si>
  <si>
    <r>
      <rPr>
        <b/>
        <sz val="8"/>
        <color rgb="FF000000"/>
        <rFont val="Open Sans"/>
        <family val="2"/>
      </rPr>
      <t>Avg.</t>
    </r>
    <r>
      <rPr>
        <b/>
        <sz val="9"/>
        <color rgb="FF000000"/>
        <rFont val="Open Sans"/>
        <family val="2"/>
      </rPr>
      <t xml:space="preserve"> 
</t>
    </r>
    <r>
      <rPr>
        <b/>
        <sz val="8"/>
        <color rgb="FF000000"/>
        <rFont val="Open Sans"/>
        <family val="2"/>
      </rPr>
      <t>SS</t>
    </r>
  </si>
  <si>
    <r>
      <rPr>
        <sz val="9"/>
        <color rgb="FF79BE6A"/>
        <rFont val="fontello"/>
      </rPr>
      <t></t>
    </r>
    <r>
      <rPr>
        <sz val="9"/>
        <color rgb="FF79BE6A"/>
        <rFont val="Open Sans"/>
        <family val="2"/>
      </rPr>
      <t xml:space="preserve"> </t>
    </r>
    <r>
      <rPr>
        <sz val="9"/>
        <color rgb="FF49873B"/>
        <rFont val="fontello"/>
      </rPr>
      <t xml:space="preserve">
</t>
    </r>
    <r>
      <rPr>
        <b/>
        <sz val="8"/>
        <color rgb="FF000000"/>
        <rFont val="Open Sans"/>
        <family val="2"/>
      </rPr>
      <t xml:space="preserve"> </t>
    </r>
    <r>
      <rPr>
        <b/>
        <sz val="8"/>
        <color rgb="FF000000"/>
        <rFont val="Open Sans"/>
        <family val="2"/>
      </rPr>
      <t>≥</t>
    </r>
    <r>
      <rPr>
        <b/>
        <sz val="8"/>
        <color rgb="FF000000"/>
        <rFont val="Open Sans"/>
        <family val="2"/>
      </rPr>
      <t>Exp</t>
    </r>
  </si>
  <si>
    <t>DfE (July) 2025  | Disadvantaged</t>
  </si>
  <si>
    <t>DfE (July) 2025  | Not Disadvantaged</t>
  </si>
  <si>
    <t xml:space="preserve">TA 2025 </t>
  </si>
  <si>
    <r>
      <rPr>
        <b/>
        <sz val="11"/>
        <color rgb="FF000000"/>
        <rFont val="Open Sans Condensed"/>
      </rPr>
      <t xml:space="preserve">KS2 TA Trend </t>
    </r>
    <r>
      <rPr>
        <b/>
        <sz val="11"/>
        <color rgb="FF000000"/>
        <rFont val="Open Sans Condensed"/>
      </rPr>
      <t>TA</t>
    </r>
  </si>
  <si>
    <r>
      <t xml:space="preserve">
</t>
    </r>
    <r>
      <rPr>
        <b/>
        <sz val="8"/>
        <color rgb="FF000000"/>
        <rFont val="Open Sans"/>
        <family val="2"/>
      </rPr>
      <t>Estab.</t>
    </r>
  </si>
  <si>
    <r>
      <rPr>
        <b/>
        <sz val="8"/>
        <color rgb="FF000000"/>
        <rFont val="Open Sans"/>
        <family val="2"/>
      </rPr>
      <t xml:space="preserve">Values
</t>
    </r>
    <r>
      <rPr>
        <b/>
        <sz val="8"/>
        <color rgb="FF000000"/>
        <rFont val="Open Sans"/>
        <family val="2"/>
      </rPr>
      <t>(&amp; YoY* vs Self)</t>
    </r>
  </si>
  <si>
    <t>Trend</t>
  </si>
  <si>
    <r>
      <rPr>
        <b/>
        <sz val="8"/>
        <color rgb="FF000000"/>
        <rFont val="Open Sans"/>
        <family val="2"/>
      </rPr>
      <t xml:space="preserve">YoY* vs
</t>
    </r>
    <r>
      <rPr>
        <b/>
        <sz val="8"/>
        <color rgb="FF000000"/>
        <rFont val="Open Sans"/>
        <family val="2"/>
      </rPr>
      <t>LA</t>
    </r>
  </si>
  <si>
    <t>No.</t>
  </si>
  <si>
    <t>Establishment</t>
  </si>
  <si>
    <t>Indicator</t>
  </si>
  <si>
    <t>2022</t>
  </si>
  <si>
    <t>2023</t>
  </si>
  <si>
    <t>Viz.</t>
  </si>
  <si>
    <t>'22 to '23</t>
  </si>
  <si>
    <t>'23 to '24</t>
  </si>
  <si>
    <t>'24 to '25</t>
  </si>
  <si>
    <r>
      <rPr>
        <b/>
        <sz val="8"/>
        <color rgb="FF000000"/>
        <rFont val="Open Sans"/>
        <family val="2"/>
      </rPr>
      <t>NCER National</t>
    </r>
  </si>
  <si>
    <t>Science = EXS</t>
  </si>
  <si>
    <r>
      <rPr>
        <b/>
        <sz val="8"/>
        <color rgb="FF000000"/>
        <rFont val="Open Sans"/>
        <family val="2"/>
      </rPr>
      <t>Local Authority</t>
    </r>
  </si>
  <si>
    <r>
      <rPr>
        <b/>
        <sz val="8"/>
        <color rgb="FF000000"/>
        <rFont val="Open Sans"/>
        <family val="2"/>
      </rPr>
      <t>Beam Primary</t>
    </r>
  </si>
  <si>
    <t>-3.3% pts</t>
  </si>
  <si>
    <t>+6.1% pts</t>
  </si>
  <si>
    <t>-1.0% pts</t>
  </si>
  <si>
    <r>
      <rPr>
        <b/>
        <sz val="8"/>
        <color rgb="FF000000"/>
        <rFont val="Open Sans"/>
        <family val="2"/>
      </rPr>
      <t>Becontree Primary</t>
    </r>
  </si>
  <si>
    <t>-7.4% pts</t>
  </si>
  <si>
    <t>+11.8% pts</t>
  </si>
  <si>
    <t>-9.9% pts</t>
  </si>
  <si>
    <r>
      <rPr>
        <b/>
        <sz val="8"/>
        <color rgb="FF000000"/>
        <rFont val="Open Sans"/>
        <family val="2"/>
      </rPr>
      <t>Dorothy Barley Junior</t>
    </r>
  </si>
  <si>
    <t>+2.2% pts</t>
  </si>
  <si>
    <t>+1.6% pts</t>
  </si>
  <si>
    <t>-0.7% pts</t>
  </si>
  <si>
    <r>
      <rPr>
        <b/>
        <sz val="8"/>
        <color rgb="FF000000"/>
        <rFont val="Open Sans"/>
        <family val="2"/>
      </rPr>
      <t>Eastbrook</t>
    </r>
  </si>
  <si>
    <t>+9.7% pts</t>
  </si>
  <si>
    <t>-5.9% pts</t>
  </si>
  <si>
    <t>+1.5% pts</t>
  </si>
  <si>
    <r>
      <rPr>
        <b/>
        <sz val="8"/>
        <color rgb="FF000000"/>
        <rFont val="Open Sans"/>
        <family val="2"/>
      </rPr>
      <t>Eastbury Community</t>
    </r>
  </si>
  <si>
    <t>-2.6% pts</t>
  </si>
  <si>
    <t>+1.0% pts</t>
  </si>
  <si>
    <r>
      <rPr>
        <b/>
        <sz val="8"/>
        <color rgb="FF000000"/>
        <rFont val="Open Sans"/>
        <family val="2"/>
      </rPr>
      <t>Eastbury Primary</t>
    </r>
  </si>
  <si>
    <t>+4.5% pts</t>
  </si>
  <si>
    <t>+1.3% pts</t>
  </si>
  <si>
    <t>-10.2% pts</t>
  </si>
  <si>
    <r>
      <rPr>
        <b/>
        <sz val="8"/>
        <color rgb="FF000000"/>
        <rFont val="Open Sans"/>
        <family val="2"/>
      </rPr>
      <t>Five Elms Primary</t>
    </r>
  </si>
  <si>
    <t>+7.4% pts</t>
  </si>
  <si>
    <t>+3.2% pts</t>
  </si>
  <si>
    <t>-10.6% pts</t>
  </si>
  <si>
    <r>
      <rPr>
        <b/>
        <sz val="8"/>
        <color rgb="FF000000"/>
        <rFont val="Open Sans"/>
        <family val="2"/>
      </rPr>
      <t>Gascoigne Primary</t>
    </r>
  </si>
  <si>
    <t>+4.2% pts</t>
  </si>
  <si>
    <t>+6.7% pts</t>
  </si>
  <si>
    <r>
      <rPr>
        <b/>
        <sz val="8"/>
        <color rgb="FF000000"/>
        <rFont val="Open Sans"/>
        <family val="2"/>
      </rPr>
      <t>George Carey Primary</t>
    </r>
  </si>
  <si>
    <t>+2.6% pts</t>
  </si>
  <si>
    <t>-4.6% pts</t>
  </si>
  <si>
    <t>+7.9% pts</t>
  </si>
  <si>
    <r>
      <rPr>
        <b/>
        <sz val="8"/>
        <color rgb="FF000000"/>
        <rFont val="Open Sans"/>
        <family val="2"/>
      </rPr>
      <t>Godwin Primary</t>
    </r>
  </si>
  <si>
    <t>+4.1% pts</t>
  </si>
  <si>
    <t>-0.4% pts</t>
  </si>
  <si>
    <r>
      <rPr>
        <b/>
        <sz val="8"/>
        <color rgb="FF000000"/>
        <rFont val="Open Sans"/>
        <family val="2"/>
      </rPr>
      <t>Goresbrook</t>
    </r>
  </si>
  <si>
    <t>-3.4% pts</t>
  </si>
  <si>
    <t>+4.6% pts</t>
  </si>
  <si>
    <t>+11.7% pts</t>
  </si>
  <si>
    <r>
      <rPr>
        <b/>
        <sz val="8"/>
        <color rgb="FF000000"/>
        <rFont val="Open Sans"/>
        <family val="2"/>
      </rPr>
      <t>Grafton Primary</t>
    </r>
  </si>
  <si>
    <t>+3.3% pts</t>
  </si>
  <si>
    <t>-16.3% pts</t>
  </si>
  <si>
    <t>+6.9% pts</t>
  </si>
  <si>
    <r>
      <rPr>
        <b/>
        <sz val="8"/>
        <color rgb="FF000000"/>
        <rFont val="Open Sans"/>
        <family val="2"/>
      </rPr>
      <t>Henry Green Primary</t>
    </r>
  </si>
  <si>
    <t>+0.8% pts</t>
  </si>
  <si>
    <t>-0.2% pts</t>
  </si>
  <si>
    <t>-2.3% pts</t>
  </si>
  <si>
    <r>
      <rPr>
        <b/>
        <sz val="8"/>
        <color rgb="FF000000"/>
        <rFont val="Open Sans"/>
        <family val="2"/>
      </rPr>
      <t>Hunters Hall Primary</t>
    </r>
  </si>
  <si>
    <t>+11.9% pts</t>
  </si>
  <si>
    <t>+0.9% pts</t>
  </si>
  <si>
    <r>
      <rPr>
        <b/>
        <sz val="8"/>
        <color rgb="FF000000"/>
        <rFont val="Open Sans"/>
        <family val="2"/>
      </rPr>
      <t>James Cambell Primary</t>
    </r>
  </si>
  <si>
    <t>+1.4% pts</t>
  </si>
  <si>
    <t>+10.7% pts</t>
  </si>
  <si>
    <t>-2.5% pts</t>
  </si>
  <si>
    <r>
      <rPr>
        <b/>
        <sz val="8"/>
        <color rgb="FF000000"/>
        <rFont val="Open Sans"/>
        <family val="2"/>
      </rPr>
      <t>John Perry Primary</t>
    </r>
  </si>
  <si>
    <t>+2.4% pts</t>
  </si>
  <si>
    <t>-4.3% pts</t>
  </si>
  <si>
    <t>-5.2% pts</t>
  </si>
  <si>
    <r>
      <rPr>
        <b/>
        <sz val="8"/>
        <color rgb="FF000000"/>
        <rFont val="Open Sans"/>
        <family val="2"/>
      </rPr>
      <t>Leys Primary</t>
    </r>
  </si>
  <si>
    <t>-1.2% pts</t>
  </si>
  <si>
    <t>+1.2% pts</t>
  </si>
  <si>
    <t>-9.1% pts</t>
  </si>
  <si>
    <r>
      <rPr>
        <b/>
        <sz val="8"/>
        <color rgb="FF000000"/>
        <rFont val="Open Sans"/>
        <family val="2"/>
      </rPr>
      <t>Manor Junior</t>
    </r>
  </si>
  <si>
    <t>-3.2% pts</t>
  </si>
  <si>
    <t>+4.3% pts</t>
  </si>
  <si>
    <r>
      <rPr>
        <b/>
        <sz val="8"/>
        <color rgb="FF000000"/>
        <rFont val="Open Sans"/>
        <family val="2"/>
      </rPr>
      <t>Manor Primary</t>
    </r>
  </si>
  <si>
    <t>-11.6% pts</t>
  </si>
  <si>
    <r>
      <rPr>
        <b/>
        <sz val="8"/>
        <color rgb="FF000000"/>
        <rFont val="Open Sans"/>
        <family val="2"/>
      </rPr>
      <t>Marsh Green Primary</t>
    </r>
  </si>
  <si>
    <t>-3.5% pts</t>
  </si>
  <si>
    <t>+9.4% pts</t>
  </si>
  <si>
    <t>-6.2% pts</t>
  </si>
  <si>
    <r>
      <rPr>
        <b/>
        <sz val="8"/>
        <color rgb="FF000000"/>
        <rFont val="Open Sans"/>
        <family val="2"/>
      </rPr>
      <t>Monteagle Primary</t>
    </r>
  </si>
  <si>
    <t>+8.6% pts</t>
  </si>
  <si>
    <t>-4.2% pts</t>
  </si>
  <si>
    <r>
      <rPr>
        <b/>
        <sz val="8"/>
        <color rgb="FF000000"/>
        <rFont val="Open Sans"/>
        <family val="2"/>
      </rPr>
      <t>Northbury Primary</t>
    </r>
  </si>
  <si>
    <t>-2.7% pts</t>
  </si>
  <si>
    <t>+1.7% pts</t>
  </si>
  <si>
    <r>
      <rPr>
        <b/>
        <sz val="8"/>
        <color rgb="FF000000"/>
        <rFont val="Open Sans"/>
        <family val="2"/>
      </rPr>
      <t>Parsloes Primary</t>
    </r>
  </si>
  <si>
    <t>-3.1% pts</t>
  </si>
  <si>
    <r>
      <rPr>
        <b/>
        <sz val="8"/>
        <color rgb="FF000000"/>
        <rFont val="Open Sans"/>
        <family val="2"/>
      </rPr>
      <t>Pathways</t>
    </r>
  </si>
  <si>
    <t>-67.9% pts</t>
  </si>
  <si>
    <t>+0.1% pts</t>
  </si>
  <si>
    <r>
      <rPr>
        <b/>
        <sz val="8"/>
        <color rgb="FF000000"/>
        <rFont val="Open Sans"/>
        <family val="2"/>
      </rPr>
      <t>Richard Alibon Primary</t>
    </r>
  </si>
  <si>
    <t>-7.1% pts</t>
  </si>
  <si>
    <t>+2.9% pts</t>
  </si>
  <si>
    <t>0.0% pts</t>
  </si>
  <si>
    <r>
      <rPr>
        <b/>
        <sz val="8"/>
        <color rgb="FF000000"/>
        <rFont val="Open Sans"/>
        <family val="2"/>
      </rPr>
      <t>Ripple Primary</t>
    </r>
  </si>
  <si>
    <t>-3.0% pts</t>
  </si>
  <si>
    <t>-5.0% pts</t>
  </si>
  <si>
    <t>+10.6% pts</t>
  </si>
  <si>
    <r>
      <rPr>
        <b/>
        <sz val="8"/>
        <color rgb="FF000000"/>
        <rFont val="Open Sans"/>
        <family val="2"/>
      </rPr>
      <t>Riverside Bridge</t>
    </r>
  </si>
  <si>
    <t>+17.4% pts</t>
  </si>
  <si>
    <r>
      <rPr>
        <b/>
        <sz val="8"/>
        <color rgb="FF000000"/>
        <rFont val="Open Sans"/>
        <family val="2"/>
      </rPr>
      <t>Riverside Primary</t>
    </r>
  </si>
  <si>
    <t>+0.7% pts</t>
  </si>
  <si>
    <r>
      <rPr>
        <b/>
        <sz val="8"/>
        <color rgb="FF000000"/>
        <rFont val="Open Sans"/>
        <family val="2"/>
      </rPr>
      <t>Roding Primary</t>
    </r>
  </si>
  <si>
    <t>+1.8% pts</t>
  </si>
  <si>
    <r>
      <rPr>
        <b/>
        <sz val="8"/>
        <color rgb="FF000000"/>
        <rFont val="Open Sans"/>
        <family val="2"/>
      </rPr>
      <t>Rose Lane Primary</t>
    </r>
  </si>
  <si>
    <t>+11.5% pts</t>
  </si>
  <si>
    <t>-16.6% pts</t>
  </si>
  <si>
    <t>+10.4% pts</t>
  </si>
  <si>
    <r>
      <rPr>
        <b/>
        <sz val="8"/>
        <color rgb="FF000000"/>
        <rFont val="Open Sans"/>
        <family val="2"/>
      </rPr>
      <t>Rush Green Primary</t>
    </r>
  </si>
  <si>
    <t>-10.9% pts</t>
  </si>
  <si>
    <t>+10.2% pts</t>
  </si>
  <si>
    <t>-5.1% pts</t>
  </si>
  <si>
    <r>
      <rPr>
        <b/>
        <sz val="8"/>
        <color rgb="FF000000"/>
        <rFont val="Open Sans"/>
        <family val="2"/>
      </rPr>
      <t>Southwood Primary</t>
    </r>
  </si>
  <si>
    <r>
      <rPr>
        <b/>
        <sz val="8"/>
        <color rgb="FF000000"/>
        <rFont val="Open Sans"/>
        <family val="2"/>
      </rPr>
      <t>St Josephs Primary - Barking</t>
    </r>
  </si>
  <si>
    <t>+16.8% pts</t>
  </si>
  <si>
    <t>-0.5% pts</t>
  </si>
  <si>
    <r>
      <rPr>
        <b/>
        <sz val="8"/>
        <color rgb="FF000000"/>
        <rFont val="Open Sans"/>
        <family val="2"/>
      </rPr>
      <t>St Josephs Primary - Dagenham</t>
    </r>
  </si>
  <si>
    <t>+11.4% pts</t>
  </si>
  <si>
    <t>+5.7% pts</t>
  </si>
  <si>
    <t>-6.9% pts</t>
  </si>
  <si>
    <r>
      <rPr>
        <b/>
        <sz val="8"/>
        <color rgb="FF000000"/>
        <rFont val="Open Sans"/>
        <family val="2"/>
      </rPr>
      <t>St Margarets Primary</t>
    </r>
  </si>
  <si>
    <t>-4.5% pts</t>
  </si>
  <si>
    <t>-3.8% pts</t>
  </si>
  <si>
    <t>+2.7% pts</t>
  </si>
  <si>
    <r>
      <rPr>
        <b/>
        <sz val="8"/>
        <color rgb="FF000000"/>
        <rFont val="Open Sans"/>
        <family val="2"/>
      </rPr>
      <t>St Peters Primary</t>
    </r>
  </si>
  <si>
    <t>-8.3% pts</t>
  </si>
  <si>
    <t>+2.1% pts</t>
  </si>
  <si>
    <r>
      <rPr>
        <b/>
        <sz val="8"/>
        <color rgb="FF000000"/>
        <rFont val="Open Sans"/>
        <family val="2"/>
      </rPr>
      <t>St Teresa Primary</t>
    </r>
  </si>
  <si>
    <t>-1.3% pts</t>
  </si>
  <si>
    <r>
      <rPr>
        <b/>
        <sz val="8"/>
        <color rgb="FF000000"/>
        <rFont val="Open Sans"/>
        <family val="2"/>
      </rPr>
      <t>St Vincents Primary</t>
    </r>
  </si>
  <si>
    <t>+4.8% pts</t>
  </si>
  <si>
    <t>+7.5% pts</t>
  </si>
  <si>
    <t>-10.0% pts</t>
  </si>
  <si>
    <r>
      <rPr>
        <b/>
        <sz val="8"/>
        <color rgb="FF000000"/>
        <rFont val="Open Sans"/>
        <family val="2"/>
      </rPr>
      <t>Sydney Russell</t>
    </r>
  </si>
  <si>
    <t>-3.6% pts</t>
  </si>
  <si>
    <t>+9.1% pts</t>
  </si>
  <si>
    <r>
      <rPr>
        <b/>
        <sz val="8"/>
        <color rgb="FF000000"/>
        <rFont val="Open Sans"/>
        <family val="2"/>
      </rPr>
      <t>Thames View Junior</t>
    </r>
  </si>
  <si>
    <t>+12.2% pts</t>
  </si>
  <si>
    <t>-12.3% pts</t>
  </si>
  <si>
    <r>
      <rPr>
        <b/>
        <sz val="8"/>
        <color rgb="FF000000"/>
        <rFont val="Open Sans"/>
        <family val="2"/>
      </rPr>
      <t>Thomas Arnold Primary</t>
    </r>
  </si>
  <si>
    <t>+15.0% pts</t>
  </si>
  <si>
    <t>-13.7% pts</t>
  </si>
  <si>
    <r>
      <rPr>
        <b/>
        <sz val="8"/>
        <color rgb="FF000000"/>
        <rFont val="Open Sans"/>
        <family val="2"/>
      </rPr>
      <t>Trinity</t>
    </r>
  </si>
  <si>
    <r>
      <rPr>
        <b/>
        <sz val="8"/>
        <color rgb="FF000000"/>
        <rFont val="Open Sans"/>
        <family val="2"/>
      </rPr>
      <t>Valence Primary</t>
    </r>
  </si>
  <si>
    <t>+2.0% pts</t>
  </si>
  <si>
    <t>-11.8% pts</t>
  </si>
  <si>
    <r>
      <rPr>
        <b/>
        <sz val="8"/>
        <color rgb="FF000000"/>
        <rFont val="Open Sans"/>
        <family val="2"/>
      </rPr>
      <t>Warren Junior</t>
    </r>
  </si>
  <si>
    <t>+3.9% pts</t>
  </si>
  <si>
    <r>
      <rPr>
        <b/>
        <sz val="8"/>
        <color rgb="FF000000"/>
        <rFont val="Open Sans"/>
        <family val="2"/>
      </rPr>
      <t>William Bellamy Primary</t>
    </r>
  </si>
  <si>
    <t>+1.9% pts</t>
  </si>
  <si>
    <t>+5.4% pts</t>
  </si>
  <si>
    <r>
      <rPr>
        <b/>
        <sz val="8"/>
        <color rgb="FF000000"/>
        <rFont val="Open Sans"/>
        <family val="2"/>
      </rPr>
      <t>William Ford Junior</t>
    </r>
  </si>
  <si>
    <t>-12.2% pts</t>
  </si>
  <si>
    <t>+9.0% pts</t>
  </si>
  <si>
    <t>-6.5% pts</t>
  </si>
  <si>
    <r>
      <rPr>
        <b/>
        <sz val="8"/>
        <color rgb="FF000000"/>
        <rFont val="Open Sans"/>
        <family val="2"/>
      </rPr>
      <t xml:space="preserve">URN/
</t>
    </r>
    <r>
      <rPr>
        <b/>
        <sz val="8"/>
        <color rgb="FF000000"/>
        <rFont val="Open Sans"/>
        <family val="2"/>
      </rPr>
      <t>Estab.</t>
    </r>
  </si>
  <si>
    <r>
      <rPr>
        <sz val="9"/>
        <color rgb="FF58437C"/>
        <rFont val="fontello"/>
      </rPr>
      <t></t>
    </r>
    <r>
      <rPr>
        <sz val="9"/>
        <color rgb="FFECBEC0"/>
        <rFont val="Open Sans"/>
        <family val="2"/>
      </rPr>
      <t xml:space="preserve">
</t>
    </r>
    <r>
      <rPr>
        <b/>
        <sz val="8"/>
        <color rgb="FF000000"/>
        <rFont val="Open Sans"/>
        <family val="2"/>
      </rPr>
      <t xml:space="preserve">GLD </t>
    </r>
    <r>
      <rPr>
        <sz val="8"/>
        <color rgb="FF000000"/>
        <rFont val="Open Sans"/>
        <family val="2"/>
      </rPr>
      <t>¹ ²</t>
    </r>
  </si>
  <si>
    <r>
      <rPr>
        <b/>
        <sz val="8"/>
        <color rgb="FF000000"/>
        <rFont val="Open Sans"/>
        <family val="2"/>
      </rPr>
      <t xml:space="preserve">Avg. No.
</t>
    </r>
    <r>
      <rPr>
        <b/>
        <sz val="8"/>
        <color rgb="FF000000"/>
        <rFont val="Open Sans"/>
        <family val="2"/>
      </rPr>
      <t>Exp. ELGs</t>
    </r>
    <r>
      <rPr>
        <sz val="8"/>
        <color rgb="FF000000"/>
        <rFont val="Open Sans"/>
        <family val="2"/>
      </rPr>
      <t>²</t>
    </r>
  </si>
  <si>
    <r>
      <rPr>
        <sz val="9"/>
        <color rgb="FF58437C"/>
        <rFont val="fontello"/>
      </rPr>
      <t></t>
    </r>
    <r>
      <rPr>
        <sz val="9"/>
        <color rgb="FFECBEC0"/>
        <rFont val="Open Sans"/>
        <family val="2"/>
      </rPr>
      <t xml:space="preserve">
</t>
    </r>
    <r>
      <rPr>
        <b/>
        <sz val="8"/>
        <color rgb="FF000000"/>
        <rFont val="Open Sans"/>
        <family val="2"/>
      </rPr>
      <t>COM</t>
    </r>
  </si>
  <si>
    <r>
      <rPr>
        <sz val="9"/>
        <color rgb="FF58437C"/>
        <rFont val="fontello"/>
      </rPr>
      <t></t>
    </r>
    <r>
      <rPr>
        <sz val="9"/>
        <color rgb="FFECBEC0"/>
        <rFont val="Open Sans"/>
        <family val="2"/>
      </rPr>
      <t xml:space="preserve">
</t>
    </r>
    <r>
      <rPr>
        <b/>
        <sz val="8"/>
        <color rgb="FF000000"/>
        <rFont val="Open Sans"/>
        <family val="2"/>
      </rPr>
      <t>PSE</t>
    </r>
  </si>
  <si>
    <r>
      <rPr>
        <sz val="9"/>
        <color rgb="FF58437C"/>
        <rFont val="fontello"/>
      </rPr>
      <t></t>
    </r>
    <r>
      <rPr>
        <sz val="9"/>
        <color rgb="FFECBEC0"/>
        <rFont val="Open Sans"/>
        <family val="2"/>
      </rPr>
      <t xml:space="preserve">
</t>
    </r>
    <r>
      <rPr>
        <b/>
        <sz val="8"/>
        <color rgb="FF000000"/>
        <rFont val="Open Sans"/>
        <family val="2"/>
      </rPr>
      <t>PHY</t>
    </r>
  </si>
  <si>
    <r>
      <rPr>
        <sz val="9"/>
        <color rgb="FF58437C"/>
        <rFont val="fontello"/>
      </rPr>
      <t></t>
    </r>
    <r>
      <rPr>
        <sz val="9"/>
        <color rgb="FFECBEC0"/>
        <rFont val="Open Sans"/>
        <family val="2"/>
      </rPr>
      <t xml:space="preserve">
</t>
    </r>
    <r>
      <rPr>
        <b/>
        <sz val="8"/>
        <color rgb="FF000000"/>
        <rFont val="Open Sans"/>
        <family val="2"/>
      </rPr>
      <t>LIT</t>
    </r>
  </si>
  <si>
    <r>
      <rPr>
        <sz val="9"/>
        <color rgb="FF58437C"/>
        <rFont val="fontello"/>
      </rPr>
      <t></t>
    </r>
    <r>
      <rPr>
        <sz val="9"/>
        <color rgb="FFECBEC0"/>
        <rFont val="Open Sans"/>
        <family val="2"/>
      </rPr>
      <t xml:space="preserve">
</t>
    </r>
    <r>
      <rPr>
        <b/>
        <sz val="8"/>
        <color rgb="FF000000"/>
        <rFont val="Open Sans"/>
        <family val="2"/>
      </rPr>
      <t>MAT</t>
    </r>
  </si>
  <si>
    <r>
      <rPr>
        <b/>
        <sz val="8"/>
        <color rgb="FF000000"/>
        <rFont val="Open Sans"/>
        <family val="2"/>
      </rPr>
      <t xml:space="preserve">Specific
</t>
    </r>
    <r>
      <rPr>
        <b/>
        <sz val="8"/>
        <color rgb="FF000000"/>
        <rFont val="Open Sans"/>
        <family val="2"/>
      </rPr>
      <t>Goals</t>
    </r>
  </si>
  <si>
    <r>
      <rPr>
        <b/>
        <sz val="8"/>
        <color rgb="FF000000"/>
        <rFont val="Open Sans"/>
        <family val="2"/>
      </rPr>
      <t xml:space="preserve">All
</t>
    </r>
    <r>
      <rPr>
        <b/>
        <sz val="8"/>
        <color rgb="FF000000"/>
        <rFont val="Open Sans"/>
        <family val="2"/>
      </rPr>
      <t>Goals</t>
    </r>
  </si>
  <si>
    <t>75.2%</t>
  </si>
  <si>
    <t>70.5%</t>
  </si>
  <si>
    <t>9.2%</t>
  </si>
  <si>
    <t>16.2%</t>
  </si>
  <si>
    <t xml:space="preserve"> </t>
  </si>
  <si>
    <t>576,230</t>
  </si>
  <si>
    <t>88,160</t>
  </si>
  <si>
    <t>79.4%</t>
  </si>
  <si>
    <t>83.4%</t>
  </si>
  <si>
    <t>47,680</t>
  </si>
  <si>
    <t>81.4%</t>
  </si>
  <si>
    <t>3,436</t>
  </si>
  <si>
    <t>66.4%</t>
  </si>
  <si>
    <t>65.8%</t>
  </si>
  <si>
    <t>604639</t>
  </si>
  <si>
    <t>Alamiyah School</t>
  </si>
  <si>
    <t>2</t>
  </si>
  <si>
    <t>604642</t>
  </si>
  <si>
    <t>CHILDVILLE PRE SCHOOL @ ST JOHNS</t>
  </si>
  <si>
    <t>1</t>
  </si>
  <si>
    <t>531977</t>
  </si>
  <si>
    <t>Royal Gate Kids Nursery</t>
  </si>
  <si>
    <t>13.0</t>
  </si>
  <si>
    <t>704617</t>
  </si>
  <si>
    <t>8.0</t>
  </si>
  <si>
    <t>96.6%</t>
  </si>
  <si>
    <t>550441</t>
  </si>
  <si>
    <t>TENDERCUBS PRESCHOOL AND DAY NURSERY, PORTERS AVENUE.</t>
  </si>
  <si>
    <t>14.0</t>
  </si>
  <si>
    <t>578,350</t>
  </si>
  <si>
    <t>8.1%</t>
  </si>
  <si>
    <t>4.6%</t>
  </si>
  <si>
    <t>88,140</t>
  </si>
  <si>
    <t>28.2%</t>
  </si>
  <si>
    <t>14.0%</t>
  </si>
  <si>
    <t>48,590</t>
  </si>
  <si>
    <t>50.8%</t>
  </si>
  <si>
    <t>EYFS</t>
  </si>
  <si>
    <t>Phonics</t>
  </si>
  <si>
    <t>Provisional</t>
  </si>
  <si>
    <t>DataType</t>
  </si>
  <si>
    <t>LastUpdate</t>
  </si>
  <si>
    <t>KeyStage</t>
  </si>
  <si>
    <t>11/07/2025</t>
  </si>
  <si>
    <r>
      <rPr>
        <b/>
        <sz val="8"/>
        <color rgb="FF000000"/>
        <rFont val="Open Sans"/>
        <family val="2"/>
      </rPr>
      <t>Estab.</t>
    </r>
    <r>
      <rPr>
        <b/>
        <sz val="9"/>
        <color rgb="FF000000"/>
        <rFont val="Open Sans"/>
        <family val="2"/>
      </rPr>
      <t xml:space="preserve"> </t>
    </r>
    <r>
      <rPr>
        <b/>
        <sz val="8"/>
        <color rgb="FF000000"/>
        <rFont val="Open Sans"/>
        <family val="2"/>
      </rPr>
      <t>No.</t>
    </r>
  </si>
  <si>
    <r>
      <rPr>
        <b/>
        <sz val="8"/>
        <color rgb="FF000000"/>
        <rFont val="Open Sans"/>
        <family val="2"/>
      </rPr>
      <t>School</t>
    </r>
    <r>
      <rPr>
        <b/>
        <sz val="9"/>
        <color rgb="FF000000"/>
        <rFont val="Open Sans"/>
        <family val="2"/>
      </rPr>
      <t xml:space="preserve"> </t>
    </r>
  </si>
  <si>
    <r>
      <rPr>
        <b/>
        <sz val="8"/>
        <color rgb="FF000000"/>
        <rFont val="Open Sans"/>
        <family val="2"/>
      </rPr>
      <t>Cohort</t>
    </r>
    <r>
      <rPr>
        <b/>
        <sz val="9"/>
        <color rgb="FF000000"/>
        <rFont val="Open Sans"/>
        <family val="2"/>
      </rPr>
      <t xml:space="preserve"> </t>
    </r>
  </si>
  <si>
    <r>
      <rPr>
        <sz val="9"/>
        <color rgb="FF79BE6A"/>
        <rFont val="fontello"/>
      </rPr>
      <t></t>
    </r>
    <r>
      <rPr>
        <sz val="9"/>
        <color rgb="FF79BE6A"/>
        <rFont val="Open Sans"/>
        <family val="2"/>
      </rPr>
      <t xml:space="preserve"> </t>
    </r>
    <r>
      <rPr>
        <sz val="9"/>
        <color rgb="FF49873B"/>
        <rFont val="fontello"/>
      </rPr>
      <t></t>
    </r>
    <r>
      <rPr>
        <sz val="9"/>
        <color rgb="FFECBEC0"/>
        <rFont val="Open Sans"/>
        <family val="2"/>
      </rPr>
      <t xml:space="preserve">
</t>
    </r>
    <r>
      <rPr>
        <b/>
        <sz val="8"/>
        <color rgb="FF000000"/>
        <rFont val="Open Sans"/>
        <family val="2"/>
      </rPr>
      <t>≥</t>
    </r>
    <r>
      <rPr>
        <b/>
        <sz val="8"/>
        <color rgb="FF000000"/>
        <rFont val="Open Sans"/>
        <family val="2"/>
      </rPr>
      <t>Exp</t>
    </r>
  </si>
  <si>
    <r>
      <rPr>
        <sz val="9"/>
        <color rgb="FF49873B"/>
        <rFont val="Open Sans"/>
        <family val="2"/>
      </rPr>
      <t xml:space="preserve"> </t>
    </r>
    <r>
      <rPr>
        <sz val="9"/>
        <color rgb="FF49873B"/>
        <rFont val="fontello"/>
      </rPr>
      <t></t>
    </r>
    <r>
      <rPr>
        <sz val="9"/>
        <color rgb="FFECBEC0"/>
        <rFont val="Open Sans"/>
        <family val="2"/>
      </rPr>
      <t xml:space="preserve">
</t>
    </r>
    <r>
      <rPr>
        <b/>
        <sz val="8"/>
        <color rgb="FF000000"/>
        <rFont val="Open Sans"/>
        <family val="2"/>
      </rPr>
      <t>High</t>
    </r>
  </si>
  <si>
    <r>
      <rPr>
        <b/>
        <sz val="8"/>
        <color rgb="FF000000"/>
        <rFont val="Open Sans"/>
        <family val="2"/>
      </rPr>
      <t>Avg.</t>
    </r>
    <r>
      <rPr>
        <b/>
        <sz val="9"/>
        <color rgb="FF000000"/>
        <rFont val="Open Sans"/>
        <family val="2"/>
      </rPr>
      <t xml:space="preserve">  
</t>
    </r>
    <r>
      <rPr>
        <b/>
        <sz val="8"/>
        <color rgb="FF000000"/>
        <rFont val="Open Sans"/>
        <family val="2"/>
      </rPr>
      <t>SS</t>
    </r>
  </si>
  <si>
    <r>
      <rPr>
        <sz val="9"/>
        <color rgb="FFAC3237"/>
        <rFont val="fontello"/>
      </rPr>
      <t></t>
    </r>
    <r>
      <rPr>
        <sz val="9"/>
        <color rgb="FFAC3237"/>
        <rFont val="Open Sans"/>
        <family val="2"/>
      </rPr>
      <t xml:space="preserve"> 
</t>
    </r>
    <r>
      <rPr>
        <b/>
        <sz val="8"/>
        <color rgb="FF000000"/>
        <rFont val="Open Sans"/>
        <family val="2"/>
      </rPr>
      <t>&lt;</t>
    </r>
    <r>
      <rPr>
        <b/>
        <sz val="8"/>
        <color rgb="FF000000"/>
        <rFont val="Open Sans"/>
        <family val="2"/>
      </rPr>
      <t>Exp</t>
    </r>
  </si>
  <si>
    <r>
      <rPr>
        <sz val="9"/>
        <color rgb="FF79BE6A"/>
        <rFont val="fontello"/>
      </rPr>
      <t></t>
    </r>
    <r>
      <rPr>
        <sz val="9"/>
        <color rgb="FF79BE6A"/>
        <rFont val="Open Sans"/>
        <family val="2"/>
      </rPr>
      <t xml:space="preserve"> </t>
    </r>
    <r>
      <rPr>
        <sz val="9"/>
        <color rgb="FF49873B"/>
        <rFont val="fontello"/>
      </rPr>
      <t></t>
    </r>
    <r>
      <rPr>
        <b/>
        <sz val="8"/>
        <color rgb="FF000000"/>
        <rFont val="Open Sans"/>
        <family val="2"/>
      </rPr>
      <t xml:space="preserve"> 
</t>
    </r>
    <r>
      <rPr>
        <b/>
        <sz val="8"/>
        <color rgb="FF000000"/>
        <rFont val="Open Sans"/>
        <family val="2"/>
      </rPr>
      <t>≥</t>
    </r>
    <r>
      <rPr>
        <b/>
        <sz val="8"/>
        <color rgb="FF000000"/>
        <rFont val="Open Sans"/>
        <family val="2"/>
      </rPr>
      <t>Exp</t>
    </r>
  </si>
  <si>
    <r>
      <rPr>
        <sz val="9"/>
        <color rgb="FF49873B"/>
        <rFont val="Open Sans"/>
        <family val="2"/>
      </rPr>
      <t xml:space="preserve"> </t>
    </r>
    <r>
      <rPr>
        <sz val="9"/>
        <color rgb="FF49873B"/>
        <rFont val="fontello"/>
      </rPr>
      <t></t>
    </r>
    <r>
      <rPr>
        <sz val="9"/>
        <color rgb="FFECBEC0"/>
        <rFont val="Open Sans"/>
        <family val="2"/>
      </rPr>
      <t xml:space="preserve">
</t>
    </r>
    <r>
      <rPr>
        <b/>
        <sz val="8"/>
        <color rgb="FF000000"/>
        <rFont val="Open Sans"/>
        <family val="2"/>
      </rPr>
      <t xml:space="preserve"> High</t>
    </r>
  </si>
  <si>
    <r>
      <rPr>
        <sz val="9"/>
        <color rgb="FF79BE6A"/>
        <rFont val="fontello"/>
      </rPr>
      <t></t>
    </r>
    <r>
      <rPr>
        <sz val="9"/>
        <color rgb="FF79BE6A"/>
        <rFont val="Open Sans"/>
        <family val="2"/>
      </rPr>
      <t xml:space="preserve"> </t>
    </r>
    <r>
      <rPr>
        <sz val="9"/>
        <color rgb="FF49873B"/>
        <rFont val="fontello"/>
      </rPr>
      <t xml:space="preserve">
</t>
    </r>
    <r>
      <rPr>
        <b/>
        <sz val="8"/>
        <color rgb="FF000000"/>
        <rFont val="Open Sans"/>
        <family val="2"/>
      </rPr>
      <t>≥</t>
    </r>
    <r>
      <rPr>
        <b/>
        <sz val="8"/>
        <color rgb="FF000000"/>
        <rFont val="Open Sans"/>
        <family val="2"/>
      </rPr>
      <t>Exp</t>
    </r>
  </si>
  <si>
    <r>
      <rPr>
        <sz val="9"/>
        <color rgb="FF49873B"/>
        <rFont val="Open Sans"/>
        <family val="2"/>
      </rPr>
      <t xml:space="preserve"> </t>
    </r>
    <r>
      <rPr>
        <sz val="9"/>
        <color rgb="FF49873B"/>
        <rFont val="fontello"/>
      </rPr>
      <t xml:space="preserve">
</t>
    </r>
    <r>
      <rPr>
        <b/>
        <sz val="8"/>
        <color rgb="FF000000"/>
        <rFont val="Open Sans"/>
        <family val="2"/>
      </rPr>
      <t xml:space="preserve"> GDS</t>
    </r>
  </si>
  <si>
    <r>
      <rPr>
        <b/>
        <sz val="8"/>
        <color rgb="FF000000"/>
        <rFont val="Open Sans"/>
        <family val="2"/>
      </rPr>
      <t>Avg.</t>
    </r>
    <r>
      <rPr>
        <b/>
        <sz val="9"/>
        <color rgb="FF000000"/>
        <rFont val="Open Sans"/>
        <family val="2"/>
      </rPr>
      <t xml:space="preserve"> 
</t>
    </r>
    <r>
      <rPr>
        <b/>
        <sz val="8"/>
        <color rgb="FF000000"/>
        <rFont val="Open Sans"/>
        <family val="2"/>
      </rPr>
      <t>SS</t>
    </r>
  </si>
  <si>
    <r>
      <rPr>
        <sz val="9"/>
        <color rgb="FF79BE6A"/>
        <rFont val="fontello"/>
      </rPr>
      <t></t>
    </r>
    <r>
      <rPr>
        <sz val="9"/>
        <color rgb="FF79BE6A"/>
        <rFont val="Open Sans"/>
        <family val="2"/>
      </rPr>
      <t xml:space="preserve"> </t>
    </r>
    <r>
      <rPr>
        <sz val="9"/>
        <color rgb="FF49873B"/>
        <rFont val="fontello"/>
      </rPr>
      <t xml:space="preserve">
</t>
    </r>
    <r>
      <rPr>
        <b/>
        <sz val="8"/>
        <color rgb="FF000000"/>
        <rFont val="Open Sans"/>
        <family val="2"/>
      </rPr>
      <t xml:space="preserve"> </t>
    </r>
    <r>
      <rPr>
        <b/>
        <sz val="8"/>
        <color rgb="FF000000"/>
        <rFont val="Open Sans"/>
        <family val="2"/>
      </rPr>
      <t>≥</t>
    </r>
    <r>
      <rPr>
        <b/>
        <sz val="8"/>
        <color rgb="FF000000"/>
        <rFont val="Open Sans"/>
        <family val="2"/>
      </rPr>
      <t>Exp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</si>
</sst>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[$-10409]0.0"/>
    <numFmt numFmtId="166" formatCode="[$-10409]#,##0"/>
    <numFmt numFmtId="167" formatCode="[$-10409]0.0&quot;\&quot;%"/>
    <numFmt numFmtId="168" formatCode="[$-10409]#,###"/>
  </numFmts>
  <fonts count="35">
    <font>
      <sz val="10"/>
      <name val="Arial"/>
      <family val="2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0"/>
      <color indexed="8"/>
      <name val="Arial"/>
      <family val="2"/>
    </font>
    <font>
      <sz val="11"/>
      <color rgb="FF000000"/>
      <name val="Aptos Narrow"/>
      <family val="2"/>
      <scheme val="minor"/>
    </font>
    <font>
      <b/>
      <sz val="11"/>
      <color rgb="FF000000"/>
      <name val="Open Sans Condensed"/>
    </font>
    <font>
      <sz val="9"/>
      <color rgb="FF6B6B6B"/>
      <name val="fontello"/>
    </font>
    <font>
      <sz val="9"/>
      <color rgb="FF58437C"/>
      <name val="fontello"/>
    </font>
    <font>
      <sz val="9"/>
      <color rgb="FFAC3238"/>
      <name val="fontello"/>
    </font>
    <font>
      <sz val="9"/>
      <color rgb="FF49873B"/>
      <name val="fontello"/>
    </font>
    <font>
      <sz val="11"/>
      <name val="Calibri"/>
      <family val="2"/>
    </font>
    <font>
      <b/>
      <sz val="7"/>
      <color rgb="FF000000"/>
      <name val="Open Sans"/>
      <family val="2"/>
    </font>
    <font>
      <sz val="8"/>
      <color rgb="FF000000"/>
      <name val="Open Sans"/>
      <family val="2"/>
    </font>
    <font>
      <b/>
      <sz val="8"/>
      <color rgb="FF000000"/>
      <name val="Open Sans"/>
      <family val="2"/>
    </font>
    <font>
      <sz val="10"/>
      <color rgb="FF000000"/>
      <name val="Arial"/>
      <family val="2"/>
    </font>
    <font>
      <b/>
      <sz val="10"/>
      <color rgb="FF000000"/>
      <name val="Open Sans"/>
      <family val="2"/>
    </font>
    <font>
      <sz val="9"/>
      <color rgb="FF79BE6A"/>
      <name val="fontello"/>
    </font>
    <font>
      <sz val="9"/>
      <color rgb="FF49873B"/>
      <name val="Open Sans"/>
      <family val="2"/>
    </font>
    <font>
      <sz val="9"/>
      <color rgb="FFAC3237"/>
      <name val="fontello"/>
    </font>
    <font>
      <b/>
      <sz val="9"/>
      <color rgb="FF000000"/>
      <name val="Open Sans"/>
      <family val="2"/>
    </font>
    <font>
      <sz val="9"/>
      <color rgb="FF79BE6A"/>
      <name val="Open Sans"/>
      <family val="2"/>
    </font>
    <font>
      <sz val="9"/>
      <color rgb="FFECBEC0"/>
      <name val="Open Sans"/>
      <family val="2"/>
    </font>
    <font>
      <sz val="9"/>
      <color rgb="FFAC3237"/>
      <name val="Open Sans"/>
      <family val="2"/>
    </font>
    <font>
      <b/>
      <sz val="8"/>
      <color rgb="FF79BE6A"/>
      <name val="Open Sans"/>
      <family val="2"/>
    </font>
    <font>
      <b/>
      <sz val="8"/>
      <color rgb="FFAC3237"/>
      <name val="Open Sans"/>
      <family val="2"/>
    </font>
    <font>
      <sz val="11"/>
      <name val="Calibri"/>
      <family val="2"/>
    </font>
    <font>
      <b/>
      <sz val="7"/>
      <color rgb="FF000000"/>
      <name val="Open Sans"/>
      <family val="2"/>
    </font>
    <font>
      <sz val="10"/>
      <color rgb="FF000000"/>
      <name val="Arial"/>
      <family val="2"/>
    </font>
    <font>
      <b/>
      <sz val="10"/>
      <color rgb="FF000000"/>
      <name val="Open Sans"/>
      <family val="2"/>
    </font>
    <font>
      <b/>
      <sz val="8"/>
      <color rgb="FF000000"/>
      <name val="Open Sans"/>
      <family val="2"/>
    </font>
    <font>
      <sz val="9"/>
      <color rgb="FF49873B"/>
      <name val="Open Sans"/>
      <family val="2"/>
    </font>
    <font>
      <sz val="8"/>
      <color rgb="FF000000"/>
      <name val="Open Sans"/>
      <family val="2"/>
    </font>
  </fonts>
  <fills count="2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D1D1D1"/>
        <bgColor rgb="FFD1D1D1"/>
      </patternFill>
    </fill>
    <fill>
      <patternFill patternType="solid">
        <fgColor rgb="FFD4CAE2"/>
        <bgColor rgb="FFD4CAE2"/>
      </patternFill>
    </fill>
    <fill>
      <patternFill patternType="solid">
        <fgColor rgb="FFF7F7F7"/>
        <bgColor rgb="FFF7F7F7"/>
      </patternFill>
    </fill>
    <fill>
      <patternFill patternType="solid">
        <fgColor rgb="FFEEC4C6"/>
        <bgColor rgb="FFEEC4C6"/>
      </patternFill>
    </fill>
    <fill>
      <patternFill patternType="solid">
        <fgColor rgb="FFF4D7D9"/>
        <bgColor rgb="FFF4D7D9"/>
      </patternFill>
    </fill>
    <fill>
      <patternFill patternType="solid">
        <fgColor rgb="FFF9EBEC"/>
        <bgColor rgb="FFF9EBEC"/>
      </patternFill>
    </fill>
    <fill>
      <patternFill patternType="solid">
        <fgColor rgb="FFD0E7CB"/>
        <bgColor rgb="FFD0E7CB"/>
      </patternFill>
    </fill>
    <fill>
      <patternFill patternType="solid">
        <fgColor rgb="FFC0DEBA"/>
        <bgColor rgb="FFC0DEBA"/>
      </patternFill>
    </fill>
    <fill>
      <patternFill patternType="solid">
        <fgColor rgb="FFEAEAEA"/>
        <bgColor rgb="FFEAEAEA"/>
      </patternFill>
    </fill>
    <fill>
      <patternFill patternType="solid">
        <fgColor rgb="FFF0EDF7"/>
        <bgColor rgb="FFF0EDF7"/>
      </patternFill>
    </fill>
    <fill>
      <patternFill patternType="solid">
        <fgColor rgb="FFDED5EA"/>
        <bgColor rgb="FFDED5EA"/>
      </patternFill>
    </fill>
    <fill>
      <patternFill patternType="solid">
        <fgColor rgb="FFC9E3C4"/>
        <bgColor rgb="FFC9E3C4"/>
      </patternFill>
    </fill>
    <fill>
      <patternFill patternType="solid">
        <fgColor rgb="FFFDE9C6"/>
        <bgColor rgb="FFFDE9C6"/>
      </patternFill>
    </fill>
    <fill>
      <patternFill patternType="solid">
        <fgColor rgb="FFC5C5C5"/>
        <bgColor rgb="FFC5C5C5"/>
      </patternFill>
    </fill>
    <fill>
      <patternFill patternType="solid">
        <fgColor rgb="FFE5E1F2"/>
        <bgColor rgb="FFE5E1F2"/>
      </patternFill>
    </fill>
    <fill>
      <patternFill patternType="solid">
        <fgColor rgb="FFFFFFFF"/>
        <bgColor rgb="FFFFFFFF"/>
      </patternFill>
    </fill>
  </fills>
  <borders count="8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ck">
        <color rgb="FF9A0D51"/>
      </top>
      <bottom/>
      <diagonal/>
    </border>
    <border>
      <left/>
      <right/>
      <top style="thin">
        <color rgb="FFC5C5C5"/>
      </top>
      <bottom/>
      <diagonal/>
    </border>
    <border>
      <left/>
      <right style="thick">
        <color rgb="FFFFFFFF"/>
      </right>
      <top/>
      <bottom/>
      <diagonal/>
    </border>
    <border>
      <left style="thick">
        <color rgb="FFFFFFFF"/>
      </left>
      <right/>
      <top/>
      <bottom/>
      <diagonal/>
    </border>
    <border>
      <left/>
      <right/>
      <top/>
      <bottom style="thin">
        <color rgb="FFFFFFFF"/>
      </bottom>
      <diagonal/>
    </border>
    <border>
      <left style="thick">
        <color rgb="FFFFFFFF"/>
      </left>
      <right/>
      <top/>
      <bottom style="thin">
        <color rgb="FFFFFFFF"/>
      </bottom>
      <diagonal/>
    </border>
    <border>
      <left/>
      <right style="thick">
        <color rgb="FFFFFFFF"/>
      </right>
      <top/>
      <bottom style="thin">
        <color rgb="FFFFFFFF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7" fillId="0" borderId="0"/>
  </cellStyleXfs>
  <cellXfs count="622">
    <xf numFmtId="0" fontId="0" fillId="0" borderId="0" xfId="0"/>
    <xf numFmtId="0" fontId="3" fillId="0" borderId="0" xfId="0" applyFont="1"/>
    <xf numFmtId="0" fontId="2" fillId="0" borderId="0" xfId="2"/>
    <xf numFmtId="0" fontId="4" fillId="0" borderId="10" xfId="2" applyFont="1" applyBorder="1" applyAlignment="1">
      <alignment horizontal="center" textRotation="90" wrapText="1"/>
    </xf>
    <xf numFmtId="0" fontId="4" fillId="0" borderId="11" xfId="2" applyFont="1" applyBorder="1" applyAlignment="1">
      <alignment horizontal="center" textRotation="90" wrapText="1"/>
    </xf>
    <xf numFmtId="0" fontId="4" fillId="0" borderId="12" xfId="2" applyFont="1" applyBorder="1" applyAlignment="1">
      <alignment horizontal="center" textRotation="90" wrapText="1"/>
    </xf>
    <xf numFmtId="0" fontId="4" fillId="0" borderId="13" xfId="2" applyFont="1" applyBorder="1" applyAlignment="1">
      <alignment horizontal="center" textRotation="90" wrapText="1"/>
    </xf>
    <xf numFmtId="0" fontId="4" fillId="0" borderId="14" xfId="2" applyFont="1" applyBorder="1" applyAlignment="1">
      <alignment horizontal="center" textRotation="90" wrapText="1"/>
    </xf>
    <xf numFmtId="0" fontId="4" fillId="0" borderId="15" xfId="2" applyFont="1" applyBorder="1" applyAlignment="1">
      <alignment horizontal="center" textRotation="90" wrapText="1"/>
    </xf>
    <xf numFmtId="0" fontId="4" fillId="0" borderId="16" xfId="2" applyFont="1" applyBorder="1" applyAlignment="1">
      <alignment horizontal="center" textRotation="90" wrapText="1"/>
    </xf>
    <xf numFmtId="0" fontId="4" fillId="0" borderId="17" xfId="2" applyFont="1" applyBorder="1" applyAlignment="1">
      <alignment horizontal="center" textRotation="90" wrapText="1"/>
    </xf>
    <xf numFmtId="0" fontId="4" fillId="0" borderId="18" xfId="2" applyFont="1" applyBorder="1" applyAlignment="1">
      <alignment horizontal="center" textRotation="90" wrapText="1"/>
    </xf>
    <xf numFmtId="0" fontId="4" fillId="0" borderId="19" xfId="2" applyFont="1" applyBorder="1" applyAlignment="1">
      <alignment horizontal="center" textRotation="90" wrapText="1"/>
    </xf>
    <xf numFmtId="0" fontId="4" fillId="0" borderId="20" xfId="2" applyFont="1" applyBorder="1" applyAlignment="1">
      <alignment horizontal="center" textRotation="90" wrapText="1"/>
    </xf>
    <xf numFmtId="0" fontId="2" fillId="0" borderId="0" xfId="2" applyAlignment="1">
      <alignment textRotation="90"/>
    </xf>
    <xf numFmtId="0" fontId="2" fillId="0" borderId="3" xfId="2" applyBorder="1"/>
    <xf numFmtId="164" fontId="2" fillId="0" borderId="2" xfId="2" applyNumberFormat="1" applyBorder="1"/>
    <xf numFmtId="164" fontId="2" fillId="0" borderId="7" xfId="2" applyNumberFormat="1" applyBorder="1"/>
    <xf numFmtId="164" fontId="2" fillId="0" borderId="3" xfId="2" applyNumberFormat="1" applyBorder="1"/>
    <xf numFmtId="164" fontId="2" fillId="0" borderId="8" xfId="2" applyNumberFormat="1" applyBorder="1"/>
    <xf numFmtId="164" fontId="2" fillId="0" borderId="4" xfId="2" applyNumberFormat="1" applyBorder="1"/>
    <xf numFmtId="0" fontId="2" fillId="0" borderId="2" xfId="2" applyBorder="1"/>
    <xf numFmtId="0" fontId="2" fillId="0" borderId="8" xfId="2" applyBorder="1"/>
    <xf numFmtId="0" fontId="2" fillId="0" borderId="5" xfId="2" applyBorder="1"/>
    <xf numFmtId="0" fontId="2" fillId="0" borderId="24" xfId="2" applyBorder="1"/>
    <xf numFmtId="164" fontId="2" fillId="0" borderId="25" xfId="2" applyNumberFormat="1" applyBorder="1"/>
    <xf numFmtId="164" fontId="2" fillId="0" borderId="26" xfId="2" applyNumberFormat="1" applyBorder="1"/>
    <xf numFmtId="164" fontId="2" fillId="0" borderId="24" xfId="2" applyNumberFormat="1" applyBorder="1"/>
    <xf numFmtId="164" fontId="2" fillId="0" borderId="27" xfId="2" applyNumberFormat="1" applyBorder="1"/>
    <xf numFmtId="164" fontId="2" fillId="0" borderId="28" xfId="2" applyNumberFormat="1" applyBorder="1"/>
    <xf numFmtId="0" fontId="2" fillId="0" borderId="25" xfId="2" applyBorder="1"/>
    <xf numFmtId="0" fontId="2" fillId="0" borderId="27" xfId="2" applyBorder="1"/>
    <xf numFmtId="0" fontId="2" fillId="0" borderId="29" xfId="2" applyBorder="1"/>
    <xf numFmtId="0" fontId="2" fillId="0" borderId="11" xfId="2" applyBorder="1"/>
    <xf numFmtId="164" fontId="2" fillId="0" borderId="10" xfId="2" applyNumberFormat="1" applyBorder="1"/>
    <xf numFmtId="164" fontId="2" fillId="0" borderId="31" xfId="2" applyNumberFormat="1" applyBorder="1"/>
    <xf numFmtId="164" fontId="2" fillId="0" borderId="11" xfId="2" applyNumberFormat="1" applyBorder="1"/>
    <xf numFmtId="164" fontId="2" fillId="0" borderId="17" xfId="2" applyNumberFormat="1" applyBorder="1"/>
    <xf numFmtId="164" fontId="2" fillId="0" borderId="18" xfId="2" applyNumberFormat="1" applyBorder="1"/>
    <xf numFmtId="0" fontId="2" fillId="0" borderId="10" xfId="2" applyBorder="1"/>
    <xf numFmtId="0" fontId="2" fillId="0" borderId="17" xfId="2" applyBorder="1"/>
    <xf numFmtId="0" fontId="2" fillId="0" borderId="32" xfId="2" applyBorder="1"/>
    <xf numFmtId="164" fontId="2" fillId="0" borderId="33" xfId="2" applyNumberFormat="1" applyBorder="1"/>
    <xf numFmtId="164" fontId="2" fillId="0" borderId="34" xfId="2" applyNumberFormat="1" applyBorder="1"/>
    <xf numFmtId="0" fontId="2" fillId="0" borderId="15" xfId="2" applyBorder="1"/>
    <xf numFmtId="164" fontId="2" fillId="0" borderId="12" xfId="2" applyNumberFormat="1" applyBorder="1"/>
    <xf numFmtId="164" fontId="2" fillId="0" borderId="16" xfId="2" applyNumberFormat="1" applyBorder="1"/>
    <xf numFmtId="164" fontId="2" fillId="0" borderId="19" xfId="2" applyNumberFormat="1" applyBorder="1"/>
    <xf numFmtId="164" fontId="2" fillId="0" borderId="15" xfId="2" applyNumberFormat="1" applyBorder="1"/>
    <xf numFmtId="0" fontId="2" fillId="0" borderId="35" xfId="2" applyBorder="1"/>
    <xf numFmtId="0" fontId="2" fillId="0" borderId="36" xfId="2" applyBorder="1"/>
    <xf numFmtId="164" fontId="2" fillId="0" borderId="36" xfId="2" applyNumberFormat="1" applyBorder="1"/>
    <xf numFmtId="164" fontId="2" fillId="0" borderId="39" xfId="2" applyNumberFormat="1" applyBorder="1"/>
    <xf numFmtId="164" fontId="2" fillId="0" borderId="41" xfId="2" applyNumberFormat="1" applyBorder="1"/>
    <xf numFmtId="164" fontId="2" fillId="0" borderId="35" xfId="2" applyNumberFormat="1" applyBorder="1"/>
    <xf numFmtId="164" fontId="2" fillId="0" borderId="37" xfId="2" applyNumberFormat="1" applyBorder="1"/>
    <xf numFmtId="0" fontId="2" fillId="0" borderId="39" xfId="2" applyBorder="1"/>
    <xf numFmtId="0" fontId="2" fillId="0" borderId="42" xfId="2" applyBorder="1"/>
    <xf numFmtId="164" fontId="2" fillId="0" borderId="0" xfId="2" applyNumberFormat="1"/>
    <xf numFmtId="0" fontId="5" fillId="0" borderId="0" xfId="3" applyFont="1"/>
    <xf numFmtId="0" fontId="2" fillId="0" borderId="0" xfId="3"/>
    <xf numFmtId="164" fontId="2" fillId="0" borderId="2" xfId="3" applyNumberFormat="1" applyBorder="1" applyAlignment="1">
      <alignment horizontal="right"/>
    </xf>
    <xf numFmtId="164" fontId="2" fillId="0" borderId="49" xfId="3" applyNumberFormat="1" applyBorder="1" applyAlignment="1">
      <alignment horizontal="right"/>
    </xf>
    <xf numFmtId="164" fontId="2" fillId="0" borderId="7" xfId="3" applyNumberFormat="1" applyBorder="1" applyAlignment="1">
      <alignment horizontal="right"/>
    </xf>
    <xf numFmtId="0" fontId="2" fillId="0" borderId="8" xfId="3" applyBorder="1" applyAlignment="1">
      <alignment horizontal="right"/>
    </xf>
    <xf numFmtId="0" fontId="2" fillId="0" borderId="25" xfId="3" applyBorder="1"/>
    <xf numFmtId="0" fontId="2" fillId="0" borderId="26" xfId="3" applyBorder="1" applyAlignment="1">
      <alignment horizontal="right"/>
    </xf>
    <xf numFmtId="164" fontId="2" fillId="0" borderId="25" xfId="3" applyNumberFormat="1" applyBorder="1" applyAlignment="1">
      <alignment horizontal="right"/>
    </xf>
    <xf numFmtId="164" fontId="2" fillId="0" borderId="50" xfId="3" applyNumberFormat="1" applyBorder="1" applyAlignment="1">
      <alignment horizontal="right"/>
    </xf>
    <xf numFmtId="164" fontId="2" fillId="0" borderId="26" xfId="3" applyNumberFormat="1" applyBorder="1" applyAlignment="1">
      <alignment horizontal="right"/>
    </xf>
    <xf numFmtId="0" fontId="2" fillId="0" borderId="27" xfId="3" applyBorder="1" applyAlignment="1">
      <alignment horizontal="right"/>
    </xf>
    <xf numFmtId="164" fontId="2" fillId="0" borderId="12" xfId="3" applyNumberFormat="1" applyBorder="1" applyAlignment="1">
      <alignment horizontal="right"/>
    </xf>
    <xf numFmtId="164" fontId="2" fillId="0" borderId="13" xfId="3" applyNumberFormat="1" applyBorder="1" applyAlignment="1">
      <alignment horizontal="right"/>
    </xf>
    <xf numFmtId="164" fontId="2" fillId="0" borderId="16" xfId="3" applyNumberFormat="1" applyBorder="1" applyAlignment="1">
      <alignment horizontal="right"/>
    </xf>
    <xf numFmtId="0" fontId="2" fillId="0" borderId="19" xfId="3" applyBorder="1" applyAlignment="1">
      <alignment horizontal="right"/>
    </xf>
    <xf numFmtId="0" fontId="2" fillId="0" borderId="10" xfId="3" applyBorder="1"/>
    <xf numFmtId="0" fontId="2" fillId="0" borderId="31" xfId="3" applyBorder="1" applyAlignment="1">
      <alignment horizontal="right"/>
    </xf>
    <xf numFmtId="0" fontId="2" fillId="0" borderId="11" xfId="3" applyBorder="1" applyAlignment="1">
      <alignment horizontal="right"/>
    </xf>
    <xf numFmtId="164" fontId="2" fillId="0" borderId="10" xfId="3" applyNumberFormat="1" applyBorder="1" applyAlignment="1">
      <alignment horizontal="right"/>
    </xf>
    <xf numFmtId="164" fontId="2" fillId="0" borderId="46" xfId="3" applyNumberFormat="1" applyBorder="1" applyAlignment="1">
      <alignment horizontal="right"/>
    </xf>
    <xf numFmtId="164" fontId="2" fillId="0" borderId="31" xfId="3" applyNumberFormat="1" applyBorder="1" applyAlignment="1">
      <alignment horizontal="right"/>
    </xf>
    <xf numFmtId="0" fontId="2" fillId="0" borderId="17" xfId="3" applyBorder="1" applyAlignment="1">
      <alignment horizontal="right"/>
    </xf>
    <xf numFmtId="0" fontId="2" fillId="0" borderId="2" xfId="3" applyBorder="1"/>
    <xf numFmtId="0" fontId="2" fillId="0" borderId="7" xfId="3" applyBorder="1" applyAlignment="1">
      <alignment horizontal="right"/>
    </xf>
    <xf numFmtId="0" fontId="2" fillId="0" borderId="3" xfId="3" applyBorder="1" applyAlignment="1">
      <alignment horizontal="right"/>
    </xf>
    <xf numFmtId="2" fontId="2" fillId="0" borderId="8" xfId="3" applyNumberFormat="1" applyBorder="1" applyAlignment="1">
      <alignment horizontal="right"/>
    </xf>
    <xf numFmtId="0" fontId="2" fillId="0" borderId="23" xfId="3" applyBorder="1"/>
    <xf numFmtId="0" fontId="2" fillId="0" borderId="51" xfId="3" applyBorder="1" applyAlignment="1">
      <alignment horizontal="right"/>
    </xf>
    <xf numFmtId="0" fontId="2" fillId="0" borderId="52" xfId="3" applyBorder="1" applyAlignment="1">
      <alignment horizontal="right"/>
    </xf>
    <xf numFmtId="2" fontId="2" fillId="0" borderId="27" xfId="3" applyNumberFormat="1" applyBorder="1" applyAlignment="1">
      <alignment horizontal="right"/>
    </xf>
    <xf numFmtId="2" fontId="2" fillId="0" borderId="17" xfId="3" applyNumberFormat="1" applyBorder="1" applyAlignment="1">
      <alignment horizontal="right"/>
    </xf>
    <xf numFmtId="0" fontId="4" fillId="0" borderId="53" xfId="3" applyFont="1" applyBorder="1"/>
    <xf numFmtId="0" fontId="2" fillId="0" borderId="54" xfId="3" applyBorder="1"/>
    <xf numFmtId="0" fontId="2" fillId="0" borderId="55" xfId="3" applyBorder="1"/>
    <xf numFmtId="0" fontId="2" fillId="0" borderId="56" xfId="3" applyBorder="1"/>
    <xf numFmtId="0" fontId="2" fillId="0" borderId="57" xfId="3" applyBorder="1"/>
    <xf numFmtId="0" fontId="2" fillId="2" borderId="56" xfId="3" applyFill="1" applyBorder="1"/>
    <xf numFmtId="0" fontId="2" fillId="3" borderId="56" xfId="3" applyFill="1" applyBorder="1"/>
    <xf numFmtId="0" fontId="2" fillId="0" borderId="58" xfId="3" applyBorder="1"/>
    <xf numFmtId="0" fontId="2" fillId="0" borderId="59" xfId="3" applyBorder="1"/>
    <xf numFmtId="0" fontId="2" fillId="0" borderId="60" xfId="3" applyBorder="1"/>
    <xf numFmtId="0" fontId="5" fillId="0" borderId="0" xfId="0" applyFont="1"/>
    <xf numFmtId="0" fontId="5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0" fillId="0" borderId="7" xfId="0" applyBorder="1"/>
    <xf numFmtId="164" fontId="2" fillId="0" borderId="2" xfId="0" applyNumberFormat="1" applyFont="1" applyBorder="1"/>
    <xf numFmtId="164" fontId="2" fillId="0" borderId="7" xfId="0" applyNumberFormat="1" applyFont="1" applyBorder="1"/>
    <xf numFmtId="0" fontId="0" fillId="0" borderId="8" xfId="0" applyBorder="1"/>
    <xf numFmtId="164" fontId="2" fillId="0" borderId="2" xfId="0" applyNumberFormat="1" applyFont="1" applyBorder="1" applyProtection="1">
      <protection locked="0"/>
    </xf>
    <xf numFmtId="0" fontId="0" fillId="0" borderId="0" xfId="0" applyAlignment="1">
      <alignment horizontal="left"/>
    </xf>
    <xf numFmtId="0" fontId="0" fillId="0" borderId="26" xfId="0" applyBorder="1"/>
    <xf numFmtId="164" fontId="2" fillId="0" borderId="25" xfId="0" applyNumberFormat="1" applyFont="1" applyBorder="1"/>
    <xf numFmtId="164" fontId="2" fillId="0" borderId="26" xfId="0" applyNumberFormat="1" applyFont="1" applyBorder="1"/>
    <xf numFmtId="0" fontId="0" fillId="0" borderId="27" xfId="0" applyBorder="1"/>
    <xf numFmtId="164" fontId="2" fillId="0" borderId="25" xfId="0" applyNumberFormat="1" applyFont="1" applyBorder="1" applyProtection="1">
      <protection locked="0"/>
    </xf>
    <xf numFmtId="164" fontId="2" fillId="0" borderId="16" xfId="0" applyNumberFormat="1" applyFont="1" applyBorder="1"/>
    <xf numFmtId="0" fontId="0" fillId="0" borderId="19" xfId="0" applyBorder="1"/>
    <xf numFmtId="164" fontId="2" fillId="0" borderId="12" xfId="0" applyNumberFormat="1" applyFont="1" applyBorder="1" applyProtection="1">
      <protection locked="0"/>
    </xf>
    <xf numFmtId="0" fontId="0" fillId="0" borderId="31" xfId="0" applyBorder="1"/>
    <xf numFmtId="164" fontId="2" fillId="0" borderId="10" xfId="0" applyNumberFormat="1" applyFont="1" applyBorder="1"/>
    <xf numFmtId="164" fontId="2" fillId="0" borderId="31" xfId="0" applyNumberFormat="1" applyFont="1" applyBorder="1"/>
    <xf numFmtId="0" fontId="2" fillId="4" borderId="17" xfId="0" applyFont="1" applyFill="1" applyBorder="1"/>
    <xf numFmtId="164" fontId="2" fillId="0" borderId="10" xfId="0" applyNumberFormat="1" applyFont="1" applyBorder="1" applyProtection="1">
      <protection locked="0"/>
    </xf>
    <xf numFmtId="1" fontId="2" fillId="4" borderId="17" xfId="0" applyNumberFormat="1" applyFont="1" applyFill="1" applyBorder="1" applyProtection="1">
      <protection locked="0"/>
    </xf>
    <xf numFmtId="164" fontId="2" fillId="0" borderId="0" xfId="0" applyNumberFormat="1" applyFont="1"/>
    <xf numFmtId="0" fontId="2" fillId="0" borderId="56" xfId="0" applyFont="1" applyBorder="1"/>
    <xf numFmtId="164" fontId="2" fillId="0" borderId="0" xfId="0" applyNumberFormat="1" applyFont="1" applyProtection="1">
      <protection locked="0"/>
    </xf>
    <xf numFmtId="1" fontId="2" fillId="0" borderId="0" xfId="0" applyNumberFormat="1" applyFont="1" applyProtection="1">
      <protection locked="0"/>
    </xf>
    <xf numFmtId="0" fontId="2" fillId="0" borderId="2" xfId="0" applyFont="1" applyBorder="1"/>
    <xf numFmtId="0" fontId="2" fillId="5" borderId="7" xfId="0" applyFont="1" applyFill="1" applyBorder="1"/>
    <xf numFmtId="164" fontId="2" fillId="5" borderId="8" xfId="0" applyNumberFormat="1" applyFont="1" applyFill="1" applyBorder="1"/>
    <xf numFmtId="164" fontId="2" fillId="0" borderId="7" xfId="0" applyNumberFormat="1" applyFont="1" applyBorder="1" applyProtection="1">
      <protection locked="0"/>
    </xf>
    <xf numFmtId="164" fontId="2" fillId="5" borderId="8" xfId="0" applyNumberFormat="1" applyFont="1" applyFill="1" applyBorder="1" applyProtection="1">
      <protection locked="0"/>
    </xf>
    <xf numFmtId="0" fontId="2" fillId="5" borderId="51" xfId="0" applyFont="1" applyFill="1" applyBorder="1"/>
    <xf numFmtId="164" fontId="2" fillId="5" borderId="27" xfId="0" applyNumberFormat="1" applyFont="1" applyFill="1" applyBorder="1"/>
    <xf numFmtId="164" fontId="2" fillId="0" borderId="26" xfId="0" applyNumberFormat="1" applyFont="1" applyBorder="1" applyProtection="1">
      <protection locked="0"/>
    </xf>
    <xf numFmtId="164" fontId="2" fillId="5" borderId="27" xfId="0" applyNumberFormat="1" applyFont="1" applyFill="1" applyBorder="1" applyProtection="1">
      <protection locked="0"/>
    </xf>
    <xf numFmtId="0" fontId="2" fillId="0" borderId="10" xfId="0" applyFont="1" applyBorder="1"/>
    <xf numFmtId="0" fontId="2" fillId="5" borderId="31" xfId="0" applyFont="1" applyFill="1" applyBorder="1"/>
    <xf numFmtId="164" fontId="2" fillId="5" borderId="17" xfId="0" applyNumberFormat="1" applyFont="1" applyFill="1" applyBorder="1"/>
    <xf numFmtId="164" fontId="2" fillId="0" borderId="0" xfId="0" applyNumberFormat="1" applyFont="1" applyAlignment="1">
      <alignment horizontal="center"/>
    </xf>
    <xf numFmtId="0" fontId="4" fillId="0" borderId="53" xfId="0" applyFont="1" applyBorder="1"/>
    <xf numFmtId="0" fontId="2" fillId="0" borderId="54" xfId="0" applyFont="1" applyBorder="1"/>
    <xf numFmtId="0" fontId="2" fillId="0" borderId="55" xfId="0" applyFont="1" applyBorder="1"/>
    <xf numFmtId="0" fontId="2" fillId="0" borderId="57" xfId="0" applyFont="1" applyBorder="1" applyAlignment="1">
      <alignment horizontal="center"/>
    </xf>
    <xf numFmtId="0" fontId="2" fillId="2" borderId="56" xfId="0" applyFont="1" applyFill="1" applyBorder="1"/>
    <xf numFmtId="0" fontId="2" fillId="3" borderId="56" xfId="0" applyFont="1" applyFill="1" applyBorder="1"/>
    <xf numFmtId="0" fontId="2" fillId="0" borderId="58" xfId="0" applyFont="1" applyBorder="1"/>
    <xf numFmtId="0" fontId="2" fillId="0" borderId="59" xfId="0" applyFont="1" applyBorder="1"/>
    <xf numFmtId="0" fontId="2" fillId="0" borderId="59" xfId="0" applyFont="1" applyBorder="1" applyAlignment="1">
      <alignment horizontal="center"/>
    </xf>
    <xf numFmtId="0" fontId="2" fillId="0" borderId="60" xfId="0" applyFont="1" applyBorder="1" applyAlignment="1">
      <alignment horizontal="center"/>
    </xf>
    <xf numFmtId="10" fontId="2" fillId="0" borderId="0" xfId="1" applyNumberFormat="1"/>
    <xf numFmtId="0" fontId="4" fillId="0" borderId="0" xfId="0" applyFont="1"/>
    <xf numFmtId="0" fontId="4" fillId="0" borderId="36" xfId="2" applyFont="1" applyBorder="1" applyAlignment="1">
      <alignment horizontal="center" vertical="center" wrapText="1"/>
    </xf>
    <xf numFmtId="0" fontId="4" fillId="0" borderId="38" xfId="2" applyFont="1" applyBorder="1" applyAlignment="1">
      <alignment horizontal="center" vertical="center" wrapText="1"/>
    </xf>
    <xf numFmtId="0" fontId="4" fillId="0" borderId="39" xfId="2" applyFont="1" applyBorder="1" applyAlignment="1">
      <alignment horizontal="center" vertical="center" wrapText="1"/>
    </xf>
    <xf numFmtId="0" fontId="4" fillId="0" borderId="21" xfId="2" applyFont="1" applyBorder="1" applyAlignment="1">
      <alignment horizontal="center" vertical="center" wrapText="1"/>
    </xf>
    <xf numFmtId="0" fontId="4" fillId="0" borderId="62" xfId="2" applyFont="1" applyBorder="1" applyAlignment="1">
      <alignment horizontal="center" vertical="center" wrapText="1"/>
    </xf>
    <xf numFmtId="0" fontId="4" fillId="0" borderId="45" xfId="2" applyFont="1" applyBorder="1" applyAlignment="1">
      <alignment horizontal="center" vertical="center" wrapText="1"/>
    </xf>
    <xf numFmtId="0" fontId="4" fillId="0" borderId="45" xfId="3" applyFont="1" applyBorder="1" applyAlignment="1">
      <alignment horizontal="center" vertical="center"/>
    </xf>
    <xf numFmtId="0" fontId="4" fillId="0" borderId="41" xfId="3" applyFont="1" applyBorder="1" applyAlignment="1">
      <alignment horizontal="center" vertical="center"/>
    </xf>
    <xf numFmtId="0" fontId="4" fillId="0" borderId="63" xfId="2" applyFont="1" applyBorder="1" applyAlignment="1">
      <alignment horizontal="center" vertical="center" wrapText="1"/>
    </xf>
    <xf numFmtId="0" fontId="4" fillId="0" borderId="38" xfId="3" applyFont="1" applyBorder="1" applyAlignment="1">
      <alignment horizontal="center" vertical="center"/>
    </xf>
    <xf numFmtId="0" fontId="4" fillId="0" borderId="39" xfId="3" applyFont="1" applyBorder="1" applyAlignment="1">
      <alignment horizontal="center" vertical="center"/>
    </xf>
    <xf numFmtId="0" fontId="4" fillId="0" borderId="40" xfId="3" applyFont="1" applyBorder="1" applyAlignment="1">
      <alignment horizontal="center" vertical="center"/>
    </xf>
    <xf numFmtId="0" fontId="2" fillId="0" borderId="34" xfId="2" applyBorder="1" applyAlignment="1">
      <alignment horizontal="right"/>
    </xf>
    <xf numFmtId="164" fontId="2" fillId="0" borderId="2" xfId="2" applyNumberFormat="1" applyBorder="1" applyAlignment="1">
      <alignment horizontal="right"/>
    </xf>
    <xf numFmtId="164" fontId="2" fillId="0" borderId="49" xfId="2" applyNumberFormat="1" applyBorder="1" applyAlignment="1">
      <alignment horizontal="right"/>
    </xf>
    <xf numFmtId="164" fontId="2" fillId="0" borderId="7" xfId="2" applyNumberFormat="1" applyBorder="1" applyAlignment="1">
      <alignment horizontal="right"/>
    </xf>
    <xf numFmtId="0" fontId="2" fillId="0" borderId="8" xfId="2" applyBorder="1" applyAlignment="1">
      <alignment horizontal="right"/>
    </xf>
    <xf numFmtId="164" fontId="2" fillId="0" borderId="47" xfId="2" applyNumberFormat="1" applyBorder="1" applyAlignment="1">
      <alignment horizontal="right"/>
    </xf>
    <xf numFmtId="164" fontId="2" fillId="0" borderId="64" xfId="2" applyNumberFormat="1" applyBorder="1" applyAlignment="1">
      <alignment horizontal="right"/>
    </xf>
    <xf numFmtId="164" fontId="2" fillId="0" borderId="48" xfId="2" applyNumberFormat="1" applyBorder="1" applyAlignment="1">
      <alignment horizontal="right"/>
    </xf>
    <xf numFmtId="0" fontId="2" fillId="0" borderId="33" xfId="2" applyBorder="1" applyAlignment="1">
      <alignment horizontal="right"/>
    </xf>
    <xf numFmtId="2" fontId="2" fillId="0" borderId="2" xfId="2" applyNumberFormat="1" applyBorder="1" applyAlignment="1">
      <alignment horizontal="right"/>
    </xf>
    <xf numFmtId="2" fontId="2" fillId="0" borderId="49" xfId="2" applyNumberFormat="1" applyBorder="1" applyAlignment="1">
      <alignment horizontal="right"/>
    </xf>
    <xf numFmtId="2" fontId="2" fillId="0" borderId="7" xfId="2" applyNumberFormat="1" applyBorder="1" applyAlignment="1">
      <alignment horizontal="right"/>
    </xf>
    <xf numFmtId="0" fontId="2" fillId="0" borderId="25" xfId="2" applyBorder="1" applyAlignment="1">
      <alignment horizontal="left"/>
    </xf>
    <xf numFmtId="0" fontId="2" fillId="0" borderId="26" xfId="2" applyBorder="1" applyAlignment="1">
      <alignment horizontal="right"/>
    </xf>
    <xf numFmtId="0" fontId="2" fillId="0" borderId="24" xfId="2" applyBorder="1" applyAlignment="1">
      <alignment horizontal="right"/>
    </xf>
    <xf numFmtId="164" fontId="2" fillId="0" borderId="25" xfId="2" applyNumberFormat="1" applyBorder="1" applyAlignment="1">
      <alignment horizontal="right"/>
    </xf>
    <xf numFmtId="164" fontId="2" fillId="0" borderId="50" xfId="2" applyNumberFormat="1" applyBorder="1" applyAlignment="1">
      <alignment horizontal="right"/>
    </xf>
    <xf numFmtId="164" fontId="2" fillId="0" borderId="26" xfId="2" applyNumberFormat="1" applyBorder="1" applyAlignment="1">
      <alignment horizontal="right"/>
    </xf>
    <xf numFmtId="0" fontId="2" fillId="0" borderId="27" xfId="2" applyBorder="1" applyAlignment="1">
      <alignment horizontal="right"/>
    </xf>
    <xf numFmtId="2" fontId="2" fillId="0" borderId="25" xfId="2" applyNumberFormat="1" applyBorder="1" applyAlignment="1">
      <alignment horizontal="right"/>
    </xf>
    <xf numFmtId="2" fontId="2" fillId="0" borderId="50" xfId="2" applyNumberFormat="1" applyBorder="1" applyAlignment="1">
      <alignment horizontal="right"/>
    </xf>
    <xf numFmtId="2" fontId="2" fillId="0" borderId="26" xfId="2" applyNumberFormat="1" applyBorder="1" applyAlignment="1">
      <alignment horizontal="right"/>
    </xf>
    <xf numFmtId="0" fontId="2" fillId="0" borderId="12" xfId="2" applyBorder="1" applyAlignment="1">
      <alignment horizontal="left"/>
    </xf>
    <xf numFmtId="0" fontId="2" fillId="0" borderId="16" xfId="2" applyBorder="1" applyAlignment="1">
      <alignment horizontal="right"/>
    </xf>
    <xf numFmtId="0" fontId="2" fillId="0" borderId="15" xfId="2" applyBorder="1" applyAlignment="1">
      <alignment horizontal="right"/>
    </xf>
    <xf numFmtId="0" fontId="2" fillId="0" borderId="10" xfId="2" applyBorder="1" applyAlignment="1">
      <alignment horizontal="left"/>
    </xf>
    <xf numFmtId="0" fontId="2" fillId="0" borderId="31" xfId="2" applyBorder="1" applyAlignment="1">
      <alignment horizontal="right"/>
    </xf>
    <xf numFmtId="0" fontId="2" fillId="0" borderId="11" xfId="2" applyBorder="1" applyAlignment="1">
      <alignment horizontal="right"/>
    </xf>
    <xf numFmtId="164" fontId="2" fillId="0" borderId="10" xfId="2" applyNumberFormat="1" applyBorder="1" applyAlignment="1">
      <alignment horizontal="right"/>
    </xf>
    <xf numFmtId="164" fontId="2" fillId="0" borderId="46" xfId="2" applyNumberFormat="1" applyBorder="1" applyAlignment="1">
      <alignment horizontal="right"/>
    </xf>
    <xf numFmtId="164" fontId="2" fillId="0" borderId="31" xfId="2" applyNumberFormat="1" applyBorder="1" applyAlignment="1">
      <alignment horizontal="right"/>
    </xf>
    <xf numFmtId="164" fontId="2" fillId="0" borderId="17" xfId="2" applyNumberFormat="1" applyBorder="1" applyAlignment="1">
      <alignment horizontal="right"/>
    </xf>
    <xf numFmtId="2" fontId="2" fillId="0" borderId="10" xfId="2" applyNumberFormat="1" applyBorder="1" applyAlignment="1">
      <alignment horizontal="right"/>
    </xf>
    <xf numFmtId="2" fontId="2" fillId="0" borderId="46" xfId="2" applyNumberFormat="1" applyBorder="1" applyAlignment="1">
      <alignment horizontal="right"/>
    </xf>
    <xf numFmtId="2" fontId="2" fillId="0" borderId="31" xfId="2" applyNumberFormat="1" applyBorder="1" applyAlignment="1">
      <alignment horizontal="right"/>
    </xf>
    <xf numFmtId="2" fontId="2" fillId="0" borderId="10" xfId="2" applyNumberFormat="1" applyBorder="1"/>
    <xf numFmtId="2" fontId="2" fillId="0" borderId="46" xfId="2" applyNumberFormat="1" applyBorder="1"/>
    <xf numFmtId="2" fontId="2" fillId="0" borderId="31" xfId="2" applyNumberFormat="1" applyBorder="1"/>
    <xf numFmtId="0" fontId="2" fillId="0" borderId="2" xfId="2" applyBorder="1" applyAlignment="1">
      <alignment horizontal="left"/>
    </xf>
    <xf numFmtId="0" fontId="2" fillId="0" borderId="7" xfId="2" applyBorder="1" applyAlignment="1">
      <alignment horizontal="right"/>
    </xf>
    <xf numFmtId="0" fontId="2" fillId="0" borderId="3" xfId="2" applyBorder="1" applyAlignment="1">
      <alignment horizontal="right"/>
    </xf>
    <xf numFmtId="164" fontId="2" fillId="0" borderId="8" xfId="2" applyNumberFormat="1" applyBorder="1" applyAlignment="1">
      <alignment horizontal="right"/>
    </xf>
    <xf numFmtId="2" fontId="2" fillId="0" borderId="2" xfId="2" applyNumberFormat="1" applyBorder="1"/>
    <xf numFmtId="2" fontId="2" fillId="0" borderId="49" xfId="2" applyNumberFormat="1" applyBorder="1"/>
    <xf numFmtId="2" fontId="2" fillId="0" borderId="7" xfId="2" applyNumberFormat="1" applyBorder="1"/>
    <xf numFmtId="164" fontId="2" fillId="0" borderId="27" xfId="2" applyNumberFormat="1" applyBorder="1" applyAlignment="1">
      <alignment horizontal="right"/>
    </xf>
    <xf numFmtId="2" fontId="2" fillId="0" borderId="25" xfId="2" applyNumberFormat="1" applyBorder="1"/>
    <xf numFmtId="2" fontId="2" fillId="0" borderId="50" xfId="2" applyNumberFormat="1" applyBorder="1"/>
    <xf numFmtId="2" fontId="2" fillId="0" borderId="26" xfId="2" applyNumberFormat="1" applyBorder="1"/>
    <xf numFmtId="0" fontId="4" fillId="0" borderId="53" xfId="2" applyFont="1" applyBorder="1" applyAlignment="1">
      <alignment horizontal="left"/>
    </xf>
    <xf numFmtId="0" fontId="2" fillId="0" borderId="54" xfId="2" applyBorder="1"/>
    <xf numFmtId="0" fontId="2" fillId="0" borderId="55" xfId="2" applyBorder="1"/>
    <xf numFmtId="0" fontId="2" fillId="0" borderId="56" xfId="2" applyBorder="1"/>
    <xf numFmtId="0" fontId="2" fillId="0" borderId="57" xfId="2" applyBorder="1"/>
    <xf numFmtId="0" fontId="2" fillId="0" borderId="58" xfId="2" applyBorder="1"/>
    <xf numFmtId="0" fontId="2" fillId="0" borderId="59" xfId="2" applyBorder="1"/>
    <xf numFmtId="0" fontId="2" fillId="0" borderId="60" xfId="2" applyBorder="1"/>
    <xf numFmtId="0" fontId="2" fillId="0" borderId="17" xfId="2" applyBorder="1" applyAlignment="1">
      <alignment horizontal="right"/>
    </xf>
    <xf numFmtId="164" fontId="2" fillId="0" borderId="46" xfId="2" applyNumberFormat="1" applyBorder="1"/>
    <xf numFmtId="164" fontId="2" fillId="0" borderId="49" xfId="2" applyNumberFormat="1" applyBorder="1"/>
    <xf numFmtId="164" fontId="2" fillId="0" borderId="50" xfId="2" applyNumberFormat="1" applyBorder="1"/>
    <xf numFmtId="0" fontId="4" fillId="0" borderId="0" xfId="2" applyFont="1" applyAlignment="1">
      <alignment horizontal="center"/>
    </xf>
    <xf numFmtId="0" fontId="2" fillId="0" borderId="28" xfId="2" applyBorder="1" applyAlignment="1">
      <alignment horizontal="right"/>
    </xf>
    <xf numFmtId="0" fontId="2" fillId="0" borderId="66" xfId="2" applyBorder="1" applyAlignment="1">
      <alignment horizontal="right"/>
    </xf>
    <xf numFmtId="0" fontId="2" fillId="0" borderId="19" xfId="2" applyBorder="1" applyAlignment="1">
      <alignment horizontal="right"/>
    </xf>
    <xf numFmtId="164" fontId="2" fillId="0" borderId="12" xfId="2" applyNumberFormat="1" applyBorder="1" applyAlignment="1">
      <alignment horizontal="right"/>
    </xf>
    <xf numFmtId="164" fontId="2" fillId="0" borderId="16" xfId="2" applyNumberFormat="1" applyBorder="1" applyAlignment="1">
      <alignment horizontal="right"/>
    </xf>
    <xf numFmtId="164" fontId="2" fillId="0" borderId="19" xfId="2" applyNumberFormat="1" applyBorder="1" applyAlignment="1">
      <alignment horizontal="right"/>
    </xf>
    <xf numFmtId="0" fontId="2" fillId="0" borderId="18" xfId="2" applyBorder="1" applyAlignment="1">
      <alignment horizontal="right"/>
    </xf>
    <xf numFmtId="0" fontId="2" fillId="0" borderId="4" xfId="2" applyBorder="1" applyAlignment="1">
      <alignment horizontal="right"/>
    </xf>
    <xf numFmtId="0" fontId="2" fillId="6" borderId="56" xfId="3" applyFill="1" applyBorder="1"/>
    <xf numFmtId="0" fontId="2" fillId="7" borderId="56" xfId="3" applyFill="1" applyBorder="1"/>
    <xf numFmtId="0" fontId="4" fillId="0" borderId="0" xfId="2" applyFont="1"/>
    <xf numFmtId="0" fontId="3" fillId="0" borderId="0" xfId="3" applyFont="1"/>
    <xf numFmtId="0" fontId="4" fillId="0" borderId="38" xfId="2" applyFont="1" applyBorder="1" applyAlignment="1">
      <alignment horizontal="center"/>
    </xf>
    <xf numFmtId="0" fontId="4" fillId="0" borderId="36" xfId="2" applyFont="1" applyBorder="1" applyAlignment="1">
      <alignment horizontal="center"/>
    </xf>
    <xf numFmtId="0" fontId="4" fillId="0" borderId="45" xfId="2" applyFont="1" applyBorder="1" applyAlignment="1">
      <alignment horizontal="center" textRotation="90"/>
    </xf>
    <xf numFmtId="0" fontId="4" fillId="0" borderId="41" xfId="2" applyFont="1" applyBorder="1" applyAlignment="1">
      <alignment horizontal="center" textRotation="90"/>
    </xf>
    <xf numFmtId="0" fontId="4" fillId="0" borderId="21" xfId="2" applyFont="1" applyBorder="1" applyAlignment="1">
      <alignment horizontal="center" textRotation="90"/>
    </xf>
    <xf numFmtId="0" fontId="4" fillId="0" borderId="40" xfId="2" applyFont="1" applyBorder="1" applyAlignment="1">
      <alignment horizontal="center" textRotation="90"/>
    </xf>
    <xf numFmtId="0" fontId="4" fillId="0" borderId="62" xfId="2" applyFont="1" applyBorder="1" applyAlignment="1">
      <alignment horizontal="center" textRotation="90"/>
    </xf>
    <xf numFmtId="0" fontId="4" fillId="0" borderId="0" xfId="2" applyFont="1" applyAlignment="1">
      <alignment horizontal="center" textRotation="90"/>
    </xf>
    <xf numFmtId="0" fontId="2" fillId="0" borderId="12" xfId="2" applyBorder="1"/>
    <xf numFmtId="164" fontId="2" fillId="0" borderId="13" xfId="2" applyNumberFormat="1" applyBorder="1"/>
    <xf numFmtId="0" fontId="2" fillId="0" borderId="47" xfId="2" applyBorder="1"/>
    <xf numFmtId="0" fontId="2" fillId="0" borderId="34" xfId="2" applyBorder="1"/>
    <xf numFmtId="164" fontId="2" fillId="0" borderId="47" xfId="2" applyNumberFormat="1" applyBorder="1"/>
    <xf numFmtId="164" fontId="2" fillId="0" borderId="48" xfId="2" applyNumberFormat="1" applyBorder="1"/>
    <xf numFmtId="164" fontId="2" fillId="0" borderId="64" xfId="2" applyNumberFormat="1" applyBorder="1"/>
    <xf numFmtId="0" fontId="2" fillId="0" borderId="26" xfId="2" applyBorder="1"/>
    <xf numFmtId="0" fontId="2" fillId="0" borderId="50" xfId="2" applyBorder="1"/>
    <xf numFmtId="0" fontId="2" fillId="0" borderId="31" xfId="2" applyBorder="1"/>
    <xf numFmtId="0" fontId="2" fillId="0" borderId="46" xfId="2" applyBorder="1"/>
    <xf numFmtId="0" fontId="4" fillId="0" borderId="37" xfId="2" applyFont="1" applyBorder="1" applyAlignment="1">
      <alignment horizontal="center"/>
    </xf>
    <xf numFmtId="0" fontId="4" fillId="0" borderId="67" xfId="2" applyFont="1" applyBorder="1" applyAlignment="1">
      <alignment horizontal="center"/>
    </xf>
    <xf numFmtId="0" fontId="4" fillId="0" borderId="1" xfId="2" applyFont="1" applyBorder="1" applyAlignment="1">
      <alignment horizontal="center" textRotation="90"/>
    </xf>
    <xf numFmtId="0" fontId="4" fillId="0" borderId="36" xfId="2" applyFont="1" applyBorder="1" applyAlignment="1">
      <alignment horizontal="center" textRotation="90"/>
    </xf>
    <xf numFmtId="0" fontId="4" fillId="0" borderId="38" xfId="2" applyFont="1" applyBorder="1" applyAlignment="1">
      <alignment horizontal="center" textRotation="90"/>
    </xf>
    <xf numFmtId="0" fontId="4" fillId="0" borderId="39" xfId="2" applyFont="1" applyBorder="1" applyAlignment="1">
      <alignment horizontal="center" textRotation="90"/>
    </xf>
    <xf numFmtId="0" fontId="2" fillId="0" borderId="68" xfId="2" applyBorder="1"/>
    <xf numFmtId="0" fontId="2" fillId="0" borderId="69" xfId="2" applyBorder="1"/>
    <xf numFmtId="0" fontId="2" fillId="0" borderId="70" xfId="2" applyBorder="1"/>
    <xf numFmtId="0" fontId="2" fillId="0" borderId="71" xfId="2" applyBorder="1"/>
    <xf numFmtId="0" fontId="2" fillId="0" borderId="72" xfId="2" applyBorder="1"/>
    <xf numFmtId="0" fontId="0" fillId="0" borderId="25" xfId="3" applyFont="1" applyBorder="1"/>
    <xf numFmtId="0" fontId="4" fillId="0" borderId="26" xfId="0" applyFont="1" applyBorder="1" applyAlignment="1">
      <alignment horizontal="center"/>
    </xf>
    <xf numFmtId="164" fontId="2" fillId="0" borderId="49" xfId="0" applyNumberFormat="1" applyFont="1" applyBorder="1" applyProtection="1">
      <protection locked="0"/>
    </xf>
    <xf numFmtId="164" fontId="2" fillId="0" borderId="50" xfId="0" applyNumberFormat="1" applyFont="1" applyBorder="1" applyProtection="1">
      <protection locked="0"/>
    </xf>
    <xf numFmtId="164" fontId="2" fillId="0" borderId="13" xfId="0" applyNumberFormat="1" applyFont="1" applyBorder="1" applyProtection="1">
      <protection locked="0"/>
    </xf>
    <xf numFmtId="164" fontId="2" fillId="0" borderId="46" xfId="0" applyNumberFormat="1" applyFont="1" applyBorder="1" applyProtection="1">
      <protection locked="0"/>
    </xf>
    <xf numFmtId="164" fontId="2" fillId="0" borderId="46" xfId="0" applyNumberFormat="1" applyFont="1" applyBorder="1"/>
    <xf numFmtId="164" fontId="2" fillId="0" borderId="49" xfId="0" applyNumberFormat="1" applyFont="1" applyBorder="1"/>
    <xf numFmtId="164" fontId="2" fillId="0" borderId="50" xfId="0" applyNumberFormat="1" applyFont="1" applyBorder="1"/>
    <xf numFmtId="164" fontId="2" fillId="0" borderId="13" xfId="0" applyNumberFormat="1" applyFont="1" applyBorder="1"/>
    <xf numFmtId="0" fontId="9" fillId="17" borderId="76" xfId="0" applyFont="1" applyFill="1" applyBorder="1" applyAlignment="1">
      <alignment horizontal="right" wrapText="1" readingOrder="1"/>
    </xf>
    <xf numFmtId="0" fontId="9" fillId="17" borderId="0" xfId="0" applyFont="1" applyFill="1" applyAlignment="1">
      <alignment horizontal="right" wrapText="1" readingOrder="1"/>
    </xf>
    <xf numFmtId="0" fontId="10" fillId="18" borderId="0" xfId="0" applyFont="1" applyFill="1" applyAlignment="1">
      <alignment horizontal="right" wrapText="1" readingOrder="1"/>
    </xf>
    <xf numFmtId="0" fontId="0" fillId="0" borderId="23" xfId="0" applyBorder="1"/>
    <xf numFmtId="0" fontId="10" fillId="16" borderId="0" xfId="0" applyFont="1" applyFill="1" applyAlignment="1">
      <alignment horizontal="left" wrapText="1" readingOrder="1"/>
    </xf>
    <xf numFmtId="0" fontId="10" fillId="8" borderId="0" xfId="0" applyFont="1" applyFill="1" applyAlignment="1">
      <alignment horizontal="left" wrapText="1" readingOrder="1"/>
    </xf>
    <xf numFmtId="0" fontId="10" fillId="10" borderId="0" xfId="0" applyFont="1" applyFill="1" applyAlignment="1">
      <alignment horizontal="right" wrapText="1" readingOrder="1"/>
    </xf>
    <xf numFmtId="0" fontId="6" fillId="0" borderId="0" xfId="0" applyFont="1" applyAlignment="1">
      <alignment horizontal="center" wrapText="1" readingOrder="1"/>
    </xf>
    <xf numFmtId="0" fontId="6" fillId="0" borderId="0" xfId="3" applyFont="1" applyAlignment="1">
      <alignment horizontal="center"/>
    </xf>
    <xf numFmtId="0" fontId="6" fillId="0" borderId="36" xfId="3" applyFont="1" applyBorder="1" applyAlignment="1">
      <alignment horizontal="center" textRotation="90"/>
    </xf>
    <xf numFmtId="0" fontId="6" fillId="0" borderId="38" xfId="3" applyFont="1" applyBorder="1" applyAlignment="1">
      <alignment horizontal="center" textRotation="90"/>
    </xf>
    <xf numFmtId="0" fontId="6" fillId="0" borderId="37" xfId="3" applyFont="1" applyBorder="1" applyAlignment="1">
      <alignment horizontal="center" textRotation="90"/>
    </xf>
    <xf numFmtId="0" fontId="4" fillId="0" borderId="36" xfId="0" applyFont="1" applyBorder="1" applyAlignment="1">
      <alignment horizontal="center" textRotation="90" wrapText="1"/>
    </xf>
    <xf numFmtId="0" fontId="4" fillId="0" borderId="63" xfId="0" applyFont="1" applyBorder="1" applyAlignment="1">
      <alignment horizontal="center" textRotation="90" wrapText="1"/>
    </xf>
    <xf numFmtId="0" fontId="4" fillId="0" borderId="38" xfId="0" applyFont="1" applyBorder="1" applyAlignment="1">
      <alignment horizontal="center" textRotation="90" wrapText="1"/>
    </xf>
    <xf numFmtId="0" fontId="4" fillId="0" borderId="39" xfId="0" applyFont="1" applyBorder="1" applyAlignment="1">
      <alignment horizontal="center" textRotation="90" wrapText="1"/>
    </xf>
    <xf numFmtId="0" fontId="6" fillId="0" borderId="36" xfId="3" applyFont="1" applyBorder="1" applyAlignment="1">
      <alignment horizontal="center"/>
    </xf>
    <xf numFmtId="0" fontId="6" fillId="0" borderId="38" xfId="3" applyFont="1" applyBorder="1" applyAlignment="1">
      <alignment horizontal="center"/>
    </xf>
    <xf numFmtId="0" fontId="6" fillId="0" borderId="37" xfId="3" applyFont="1" applyBorder="1" applyAlignment="1">
      <alignment horizontal="center"/>
    </xf>
    <xf numFmtId="0" fontId="2" fillId="5" borderId="3" xfId="0" applyFont="1" applyFill="1" applyBorder="1"/>
    <xf numFmtId="0" fontId="2" fillId="5" borderId="52" xfId="0" applyFont="1" applyFill="1" applyBorder="1"/>
    <xf numFmtId="0" fontId="2" fillId="5" borderId="11" xfId="0" applyFont="1" applyFill="1" applyBorder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37" xfId="0" applyFont="1" applyBorder="1" applyAlignment="1">
      <alignment horizontal="center" textRotation="90" wrapText="1"/>
    </xf>
    <xf numFmtId="0" fontId="4" fillId="0" borderId="21" xfId="0" applyFont="1" applyBorder="1" applyAlignment="1">
      <alignment horizontal="center" textRotation="90" wrapText="1"/>
    </xf>
    <xf numFmtId="0" fontId="4" fillId="0" borderId="62" xfId="0" applyFont="1" applyBorder="1" applyAlignment="1">
      <alignment horizontal="center" textRotation="90" wrapText="1"/>
    </xf>
    <xf numFmtId="0" fontId="4" fillId="0" borderId="45" xfId="0" applyFont="1" applyBorder="1" applyAlignment="1">
      <alignment horizontal="center" textRotation="90" wrapText="1"/>
    </xf>
    <xf numFmtId="0" fontId="4" fillId="0" borderId="40" xfId="0" applyFont="1" applyBorder="1" applyAlignment="1">
      <alignment horizontal="center" textRotation="90" wrapText="1"/>
    </xf>
    <xf numFmtId="0" fontId="4" fillId="0" borderId="36" xfId="0" applyFont="1" applyBorder="1" applyAlignment="1">
      <alignment horizontal="center" wrapText="1"/>
    </xf>
    <xf numFmtId="0" fontId="4" fillId="0" borderId="38" xfId="0" applyFont="1" applyBorder="1" applyAlignment="1">
      <alignment horizontal="center" wrapText="1"/>
    </xf>
    <xf numFmtId="0" fontId="4" fillId="0" borderId="37" xfId="0" applyFont="1" applyBorder="1" applyAlignment="1">
      <alignment horizontal="center" wrapText="1"/>
    </xf>
    <xf numFmtId="0" fontId="4" fillId="0" borderId="39" xfId="0" applyFont="1" applyBorder="1" applyAlignment="1">
      <alignment horizontal="center" wrapText="1"/>
    </xf>
    <xf numFmtId="0" fontId="13" fillId="0" borderId="0" xfId="0" applyFont="1"/>
    <xf numFmtId="0" fontId="13" fillId="0" borderId="73" xfId="0" applyFont="1" applyBorder="1" applyAlignment="1">
      <alignment vertical="top" wrapText="1"/>
    </xf>
    <xf numFmtId="0" fontId="13" fillId="0" borderId="74" xfId="0" applyFont="1" applyBorder="1" applyAlignment="1">
      <alignment vertical="top" wrapText="1"/>
    </xf>
    <xf numFmtId="0" fontId="16" fillId="0" borderId="0" xfId="0" applyFont="1" applyAlignment="1">
      <alignment horizontal="center" wrapText="1" readingOrder="1"/>
    </xf>
    <xf numFmtId="0" fontId="16" fillId="0" borderId="0" xfId="0" applyFont="1" applyAlignment="1">
      <alignment horizontal="right" wrapText="1" readingOrder="1"/>
    </xf>
    <xf numFmtId="0" fontId="16" fillId="10" borderId="0" xfId="0" applyFont="1" applyFill="1" applyAlignment="1">
      <alignment horizontal="right" wrapText="1" readingOrder="1"/>
    </xf>
    <xf numFmtId="0" fontId="16" fillId="11" borderId="0" xfId="0" applyFont="1" applyFill="1" applyAlignment="1">
      <alignment horizontal="right" wrapText="1" readingOrder="1"/>
    </xf>
    <xf numFmtId="0" fontId="16" fillId="12" borderId="0" xfId="0" applyFont="1" applyFill="1" applyAlignment="1">
      <alignment horizontal="right" wrapText="1" readingOrder="1"/>
    </xf>
    <xf numFmtId="0" fontId="16" fillId="13" borderId="0" xfId="0" applyFont="1" applyFill="1" applyAlignment="1">
      <alignment horizontal="right" wrapText="1" readingOrder="1"/>
    </xf>
    <xf numFmtId="0" fontId="16" fillId="14" borderId="0" xfId="0" applyFont="1" applyFill="1" applyAlignment="1">
      <alignment horizontal="right" wrapText="1" readingOrder="1"/>
    </xf>
    <xf numFmtId="0" fontId="16" fillId="15" borderId="0" xfId="0" applyFont="1" applyFill="1" applyAlignment="1">
      <alignment horizontal="right" wrapText="1" readingOrder="1"/>
    </xf>
    <xf numFmtId="0" fontId="15" fillId="0" borderId="0" xfId="0" applyFont="1" applyAlignment="1">
      <alignment vertical="top" wrapText="1" readingOrder="1"/>
    </xf>
    <xf numFmtId="0" fontId="13" fillId="16" borderId="0" xfId="0" applyFont="1" applyFill="1" applyAlignment="1">
      <alignment vertical="top" wrapText="1"/>
    </xf>
    <xf numFmtId="165" fontId="15" fillId="16" borderId="0" xfId="0" applyNumberFormat="1" applyFont="1" applyFill="1" applyAlignment="1">
      <alignment horizontal="left" vertical="top" wrapText="1" readingOrder="1"/>
    </xf>
    <xf numFmtId="0" fontId="13" fillId="16" borderId="75" xfId="0" applyFont="1" applyFill="1" applyBorder="1" applyAlignment="1">
      <alignment vertical="top" wrapText="1"/>
    </xf>
    <xf numFmtId="0" fontId="13" fillId="18" borderId="0" xfId="0" applyFont="1" applyFill="1" applyAlignment="1">
      <alignment vertical="top" wrapText="1"/>
    </xf>
    <xf numFmtId="0" fontId="15" fillId="18" borderId="0" xfId="0" applyFont="1" applyFill="1" applyAlignment="1">
      <alignment horizontal="left" vertical="top" wrapText="1" readingOrder="1"/>
    </xf>
    <xf numFmtId="0" fontId="15" fillId="18" borderId="0" xfId="0" applyFont="1" applyFill="1" applyAlignment="1">
      <alignment horizontal="right" vertical="top" wrapText="1" readingOrder="1"/>
    </xf>
    <xf numFmtId="0" fontId="13" fillId="16" borderId="77" xfId="0" applyFont="1" applyFill="1" applyBorder="1" applyAlignment="1">
      <alignment vertical="top" wrapText="1"/>
    </xf>
    <xf numFmtId="0" fontId="13" fillId="16" borderId="79" xfId="0" applyFont="1" applyFill="1" applyBorder="1" applyAlignment="1">
      <alignment vertical="top" wrapText="1"/>
    </xf>
    <xf numFmtId="0" fontId="13" fillId="18" borderId="77" xfId="0" applyFont="1" applyFill="1" applyBorder="1" applyAlignment="1">
      <alignment vertical="top" wrapText="1"/>
    </xf>
    <xf numFmtId="0" fontId="15" fillId="0" borderId="0" xfId="0" applyFont="1" applyAlignment="1">
      <alignment vertical="center" wrapText="1" readingOrder="1"/>
    </xf>
    <xf numFmtId="0" fontId="15" fillId="16" borderId="0" xfId="0" applyFont="1" applyFill="1" applyAlignment="1">
      <alignment horizontal="left" vertical="top" wrapText="1" readingOrder="1"/>
    </xf>
    <xf numFmtId="0" fontId="13" fillId="0" borderId="0" xfId="5" applyFont="1"/>
    <xf numFmtId="0" fontId="13" fillId="0" borderId="73" xfId="5" applyFont="1" applyBorder="1" applyAlignment="1">
      <alignment vertical="top" wrapText="1"/>
    </xf>
    <xf numFmtId="0" fontId="13" fillId="0" borderId="74" xfId="5" applyFont="1" applyBorder="1" applyAlignment="1">
      <alignment vertical="top" wrapText="1"/>
    </xf>
    <xf numFmtId="0" fontId="13" fillId="10" borderId="0" xfId="5" applyFont="1" applyFill="1" applyAlignment="1">
      <alignment vertical="top" wrapText="1"/>
    </xf>
    <xf numFmtId="0" fontId="13" fillId="16" borderId="0" xfId="5" applyFont="1" applyFill="1" applyAlignment="1">
      <alignment vertical="top" wrapText="1"/>
    </xf>
    <xf numFmtId="0" fontId="13" fillId="10" borderId="77" xfId="5" applyFont="1" applyFill="1" applyBorder="1" applyAlignment="1">
      <alignment vertical="top" wrapText="1"/>
    </xf>
    <xf numFmtId="0" fontId="13" fillId="16" borderId="77" xfId="5" applyFont="1" applyFill="1" applyBorder="1" applyAlignment="1">
      <alignment vertical="top" wrapText="1"/>
    </xf>
    <xf numFmtId="0" fontId="8" fillId="0" borderId="0" xfId="5" applyFont="1" applyAlignment="1">
      <alignment vertical="center" wrapText="1" readingOrder="1"/>
    </xf>
    <xf numFmtId="0" fontId="13" fillId="0" borderId="77" xfId="5" applyFont="1" applyBorder="1" applyAlignment="1">
      <alignment vertical="top" wrapText="1"/>
    </xf>
    <xf numFmtId="0" fontId="4" fillId="0" borderId="37" xfId="2" applyFont="1" applyBorder="1" applyAlignment="1">
      <alignment horizontal="center" vertical="center" wrapText="1"/>
    </xf>
    <xf numFmtId="0" fontId="2" fillId="0" borderId="65" xfId="2" applyBorder="1" applyAlignment="1">
      <alignment horizontal="right"/>
    </xf>
    <xf numFmtId="0" fontId="4" fillId="0" borderId="36" xfId="2" applyFont="1" applyBorder="1" applyAlignment="1">
      <alignment horizontal="center" textRotation="90" wrapText="1"/>
    </xf>
    <xf numFmtId="0" fontId="4" fillId="0" borderId="37" xfId="2" applyFont="1" applyBorder="1" applyAlignment="1">
      <alignment horizontal="center" textRotation="90" wrapText="1"/>
    </xf>
    <xf numFmtId="0" fontId="4" fillId="0" borderId="35" xfId="2" applyFont="1" applyBorder="1" applyAlignment="1">
      <alignment horizontal="center" textRotation="90" wrapText="1"/>
    </xf>
    <xf numFmtId="0" fontId="4" fillId="0" borderId="39" xfId="2" applyFont="1" applyBorder="1" applyAlignment="1">
      <alignment horizontal="center" textRotation="90" wrapText="1"/>
    </xf>
    <xf numFmtId="0" fontId="4" fillId="0" borderId="21" xfId="2" applyFont="1" applyBorder="1" applyAlignment="1">
      <alignment horizontal="center" textRotation="90" wrapText="1"/>
    </xf>
    <xf numFmtId="0" fontId="4" fillId="0" borderId="45" xfId="2" applyFont="1" applyBorder="1" applyAlignment="1">
      <alignment horizontal="center" textRotation="90" wrapText="1"/>
    </xf>
    <xf numFmtId="0" fontId="4" fillId="0" borderId="45" xfId="3" applyFont="1" applyBorder="1" applyAlignment="1">
      <alignment horizontal="center" textRotation="90" wrapText="1"/>
    </xf>
    <xf numFmtId="0" fontId="4" fillId="0" borderId="40" xfId="3" applyFont="1" applyBorder="1" applyAlignment="1">
      <alignment horizontal="center" textRotation="90" wrapText="1"/>
    </xf>
    <xf numFmtId="0" fontId="17" fillId="0" borderId="0" xfId="5" applyFont="1" applyAlignment="1">
      <alignment wrapText="1" readingOrder="1"/>
    </xf>
    <xf numFmtId="0" fontId="16" fillId="0" borderId="0" xfId="5" applyFont="1" applyAlignment="1">
      <alignment horizontal="right" wrapText="1" readingOrder="1"/>
    </xf>
    <xf numFmtId="0" fontId="16" fillId="22" borderId="0" xfId="5" applyFont="1" applyFill="1" applyAlignment="1">
      <alignment horizontal="center" wrapText="1" readingOrder="1"/>
    </xf>
    <xf numFmtId="0" fontId="16" fillId="0" borderId="0" xfId="5" applyFont="1" applyAlignment="1">
      <alignment vertical="center" wrapText="1" readingOrder="1"/>
    </xf>
    <xf numFmtId="0" fontId="16" fillId="0" borderId="0" xfId="5" applyFont="1" applyAlignment="1">
      <alignment horizontal="right" vertical="center" wrapText="1" readingOrder="1"/>
    </xf>
    <xf numFmtId="0" fontId="16" fillId="16" borderId="0" xfId="5" applyFont="1" applyFill="1" applyAlignment="1">
      <alignment horizontal="right" vertical="top" wrapText="1" readingOrder="1"/>
    </xf>
    <xf numFmtId="0" fontId="17" fillId="16" borderId="0" xfId="5" applyFont="1" applyFill="1" applyAlignment="1">
      <alignment vertical="top" wrapText="1" readingOrder="1"/>
    </xf>
    <xf numFmtId="0" fontId="16" fillId="22" borderId="0" xfId="5" applyFont="1" applyFill="1" applyAlignment="1">
      <alignment horizontal="center" vertical="center" wrapText="1" readingOrder="1"/>
    </xf>
    <xf numFmtId="0" fontId="16" fillId="0" borderId="0" xfId="5" applyFont="1" applyAlignment="1">
      <alignment horizontal="center" vertical="center" wrapText="1" readingOrder="1"/>
    </xf>
    <xf numFmtId="0" fontId="15" fillId="0" borderId="0" xfId="5" applyFont="1" applyAlignment="1">
      <alignment vertical="center" wrapText="1" readingOrder="1"/>
    </xf>
    <xf numFmtId="0" fontId="27" fillId="16" borderId="0" xfId="5" applyFont="1" applyFill="1" applyAlignment="1">
      <alignment horizontal="right" vertical="top" wrapText="1" readingOrder="1"/>
    </xf>
    <xf numFmtId="0" fontId="26" fillId="16" borderId="0" xfId="5" applyFont="1" applyFill="1" applyAlignment="1">
      <alignment horizontal="right" vertical="top" wrapText="1" readingOrder="1"/>
    </xf>
    <xf numFmtId="0" fontId="13" fillId="23" borderId="0" xfId="5" applyFont="1" applyFill="1" applyAlignment="1">
      <alignment vertical="top" wrapText="1"/>
    </xf>
    <xf numFmtId="0" fontId="13" fillId="22" borderId="0" xfId="5" applyFont="1" applyFill="1" applyAlignment="1">
      <alignment vertical="top" wrapText="1"/>
    </xf>
    <xf numFmtId="0" fontId="17" fillId="16" borderId="77" xfId="5" applyFont="1" applyFill="1" applyBorder="1" applyAlignment="1">
      <alignment vertical="top" wrapText="1" readingOrder="1"/>
    </xf>
    <xf numFmtId="0" fontId="13" fillId="22" borderId="77" xfId="5" applyFont="1" applyFill="1" applyBorder="1" applyAlignment="1">
      <alignment vertical="top" wrapText="1"/>
    </xf>
    <xf numFmtId="0" fontId="16" fillId="16" borderId="77" xfId="5" applyFont="1" applyFill="1" applyBorder="1" applyAlignment="1">
      <alignment vertical="center" wrapText="1" readingOrder="1"/>
    </xf>
    <xf numFmtId="0" fontId="16" fillId="10" borderId="0" xfId="5" applyFont="1" applyFill="1" applyAlignment="1">
      <alignment vertical="center" wrapText="1" readingOrder="1"/>
    </xf>
    <xf numFmtId="0" fontId="16" fillId="10" borderId="77" xfId="5" applyFont="1" applyFill="1" applyBorder="1" applyAlignment="1">
      <alignment vertical="center" wrapText="1" readingOrder="1"/>
    </xf>
    <xf numFmtId="168" fontId="16" fillId="10" borderId="77" xfId="5" applyNumberFormat="1" applyFont="1" applyFill="1" applyBorder="1" applyAlignment="1">
      <alignment vertical="center" wrapText="1" readingOrder="1"/>
    </xf>
    <xf numFmtId="10" fontId="16" fillId="16" borderId="77" xfId="5" applyNumberFormat="1" applyFont="1" applyFill="1" applyBorder="1" applyAlignment="1">
      <alignment vertical="center" wrapText="1" readingOrder="1"/>
    </xf>
    <xf numFmtId="0" fontId="16" fillId="0" borderId="0" xfId="5" applyFont="1" applyAlignment="1">
      <alignment wrapText="1" readingOrder="1"/>
    </xf>
    <xf numFmtId="0" fontId="16" fillId="16" borderId="0" xfId="5" applyFont="1" applyFill="1" applyAlignment="1">
      <alignment vertical="center" wrapText="1" readingOrder="1"/>
    </xf>
    <xf numFmtId="168" fontId="16" fillId="10" borderId="0" xfId="5" applyNumberFormat="1" applyFont="1" applyFill="1" applyAlignment="1">
      <alignment vertical="center" wrapText="1" readingOrder="1"/>
    </xf>
    <xf numFmtId="0" fontId="14" fillId="0" borderId="0" xfId="5" applyFont="1" applyAlignment="1">
      <alignment vertical="top" wrapText="1" readingOrder="1"/>
    </xf>
    <xf numFmtId="0" fontId="16" fillId="16" borderId="0" xfId="5" applyFont="1" applyFill="1" applyAlignment="1">
      <alignment wrapText="1" readingOrder="1"/>
    </xf>
    <xf numFmtId="10" fontId="16" fillId="16" borderId="0" xfId="5" applyNumberFormat="1" applyFont="1" applyFill="1" applyAlignment="1">
      <alignment vertical="center" wrapText="1" readingOrder="1"/>
    </xf>
    <xf numFmtId="164" fontId="2" fillId="0" borderId="38" xfId="2" applyNumberFormat="1" applyBorder="1"/>
    <xf numFmtId="164" fontId="2" fillId="0" borderId="40" xfId="2" applyNumberFormat="1" applyBorder="1"/>
    <xf numFmtId="164" fontId="2" fillId="0" borderId="30" xfId="2" applyNumberFormat="1" applyBorder="1"/>
    <xf numFmtId="164" fontId="2" fillId="0" borderId="43" xfId="2" applyNumberFormat="1" applyBorder="1"/>
    <xf numFmtId="164" fontId="2" fillId="0" borderId="44" xfId="2" applyNumberFormat="1" applyBorder="1"/>
    <xf numFmtId="0" fontId="13" fillId="9" borderId="0" xfId="0" applyFont="1" applyFill="1" applyAlignment="1">
      <alignment vertical="top" wrapText="1"/>
    </xf>
    <xf numFmtId="0" fontId="16" fillId="9" borderId="0" xfId="0" applyFont="1" applyFill="1" applyAlignment="1">
      <alignment horizontal="right" vertical="top" wrapText="1" readingOrder="1"/>
    </xf>
    <xf numFmtId="0" fontId="13" fillId="20" borderId="0" xfId="0" applyFont="1" applyFill="1" applyAlignment="1">
      <alignment vertical="top" wrapText="1"/>
    </xf>
    <xf numFmtId="0" fontId="15" fillId="16" borderId="0" xfId="0" applyFont="1" applyFill="1" applyAlignment="1">
      <alignment horizontal="right" vertical="top" wrapText="1" readingOrder="1"/>
    </xf>
    <xf numFmtId="0" fontId="13" fillId="8" borderId="0" xfId="0" applyFont="1" applyFill="1" applyAlignment="1">
      <alignment vertical="top" wrapText="1"/>
    </xf>
    <xf numFmtId="0" fontId="15" fillId="8" borderId="0" xfId="0" applyFont="1" applyFill="1" applyAlignment="1">
      <alignment horizontal="right" vertical="top" wrapText="1" readingOrder="1"/>
    </xf>
    <xf numFmtId="0" fontId="13" fillId="21" borderId="0" xfId="0" applyFont="1" applyFill="1" applyAlignment="1">
      <alignment vertical="top" wrapText="1"/>
    </xf>
    <xf numFmtId="0" fontId="13" fillId="9" borderId="77" xfId="0" applyFont="1" applyFill="1" applyBorder="1" applyAlignment="1">
      <alignment vertical="top" wrapText="1"/>
    </xf>
    <xf numFmtId="0" fontId="13" fillId="20" borderId="77" xfId="0" applyFont="1" applyFill="1" applyBorder="1" applyAlignment="1">
      <alignment vertical="top" wrapText="1"/>
    </xf>
    <xf numFmtId="0" fontId="13" fillId="8" borderId="77" xfId="0" applyFont="1" applyFill="1" applyBorder="1" applyAlignment="1">
      <alignment vertical="top" wrapText="1"/>
    </xf>
    <xf numFmtId="0" fontId="13" fillId="21" borderId="77" xfId="0" applyFont="1" applyFill="1" applyBorder="1" applyAlignment="1">
      <alignment vertical="top" wrapText="1"/>
    </xf>
    <xf numFmtId="0" fontId="13" fillId="10" borderId="0" xfId="0" applyFont="1" applyFill="1" applyAlignment="1">
      <alignment vertical="top" wrapText="1"/>
    </xf>
    <xf numFmtId="0" fontId="13" fillId="10" borderId="77" xfId="0" applyFont="1" applyFill="1" applyBorder="1" applyAlignment="1">
      <alignment vertical="top" wrapText="1"/>
    </xf>
    <xf numFmtId="0" fontId="0" fillId="0" borderId="0" xfId="2" applyFont="1"/>
    <xf numFmtId="0" fontId="17" fillId="0" borderId="0" xfId="0" applyFont="1" applyAlignment="1">
      <alignment vertical="top" wrapText="1" readingOrder="1"/>
    </xf>
    <xf numFmtId="0" fontId="19" fillId="16" borderId="0" xfId="0" applyFont="1" applyFill="1" applyAlignment="1">
      <alignment horizontal="right" vertical="top" wrapText="1" readingOrder="1"/>
    </xf>
    <xf numFmtId="0" fontId="20" fillId="16" borderId="0" xfId="0" applyFont="1" applyFill="1" applyAlignment="1">
      <alignment horizontal="right" vertical="top" wrapText="1" readingOrder="1"/>
    </xf>
    <xf numFmtId="0" fontId="16" fillId="10" borderId="0" xfId="0" applyFont="1" applyFill="1" applyAlignment="1">
      <alignment vertical="top" wrapText="1" readingOrder="1"/>
    </xf>
    <xf numFmtId="0" fontId="21" fillId="10" borderId="0" xfId="0" applyFont="1" applyFill="1" applyAlignment="1">
      <alignment vertical="top" wrapText="1" readingOrder="1"/>
    </xf>
    <xf numFmtId="0" fontId="19" fillId="10" borderId="0" xfId="0" applyFont="1" applyFill="1" applyAlignment="1">
      <alignment horizontal="right" vertical="top" wrapText="1" readingOrder="1"/>
    </xf>
    <xf numFmtId="0" fontId="20" fillId="10" borderId="0" xfId="0" applyFont="1" applyFill="1" applyAlignment="1">
      <alignment horizontal="right" vertical="top" wrapText="1" readingOrder="1"/>
    </xf>
    <xf numFmtId="0" fontId="16" fillId="16" borderId="0" xfId="0" applyFont="1" applyFill="1" applyAlignment="1">
      <alignment vertical="top" wrapText="1" readingOrder="1"/>
    </xf>
    <xf numFmtId="0" fontId="21" fillId="16" borderId="0" xfId="0" applyFont="1" applyFill="1" applyAlignment="1">
      <alignment vertical="top" wrapText="1" readingOrder="1"/>
    </xf>
    <xf numFmtId="167" fontId="16" fillId="10" borderId="0" xfId="0" applyNumberFormat="1" applyFont="1" applyFill="1" applyAlignment="1">
      <alignment horizontal="left" vertical="top" wrapText="1" readingOrder="1"/>
    </xf>
    <xf numFmtId="167" fontId="16" fillId="10" borderId="0" xfId="0" applyNumberFormat="1" applyFont="1" applyFill="1" applyAlignment="1">
      <alignment horizontal="right" vertical="top" wrapText="1" readingOrder="1"/>
    </xf>
    <xf numFmtId="167" fontId="16" fillId="16" borderId="0" xfId="0" applyNumberFormat="1" applyFont="1" applyFill="1" applyAlignment="1">
      <alignment horizontal="left" vertical="top" wrapText="1" readingOrder="1"/>
    </xf>
    <xf numFmtId="167" fontId="16" fillId="16" borderId="0" xfId="0" applyNumberFormat="1" applyFont="1" applyFill="1" applyAlignment="1">
      <alignment horizontal="right" vertical="top" wrapText="1" readingOrder="1"/>
    </xf>
    <xf numFmtId="0" fontId="16" fillId="0" borderId="0" xfId="0" applyFont="1" applyAlignment="1">
      <alignment horizontal="right" vertical="top" wrapText="1" readingOrder="1"/>
    </xf>
    <xf numFmtId="167" fontId="15" fillId="10" borderId="0" xfId="0" applyNumberFormat="1" applyFont="1" applyFill="1" applyAlignment="1">
      <alignment horizontal="left" vertical="top" wrapText="1" readingOrder="1"/>
    </xf>
    <xf numFmtId="167" fontId="15" fillId="10" borderId="0" xfId="0" applyNumberFormat="1" applyFont="1" applyFill="1" applyAlignment="1">
      <alignment horizontal="right" vertical="top" wrapText="1" readingOrder="1"/>
    </xf>
    <xf numFmtId="167" fontId="15" fillId="16" borderId="0" xfId="0" applyNumberFormat="1" applyFont="1" applyFill="1" applyAlignment="1">
      <alignment horizontal="left" vertical="top" wrapText="1" readingOrder="1"/>
    </xf>
    <xf numFmtId="167" fontId="15" fillId="16" borderId="0" xfId="0" applyNumberFormat="1" applyFont="1" applyFill="1" applyAlignment="1">
      <alignment horizontal="right" vertical="top" wrapText="1" readingOrder="1"/>
    </xf>
    <xf numFmtId="0" fontId="15" fillId="0" borderId="0" xfId="0" applyFont="1" applyAlignment="1">
      <alignment horizontal="right" vertical="top" wrapText="1" readingOrder="1"/>
    </xf>
    <xf numFmtId="0" fontId="4" fillId="0" borderId="26" xfId="0" applyFont="1" applyBorder="1"/>
    <xf numFmtId="14" fontId="0" fillId="0" borderId="26" xfId="0" quotePrefix="1" applyNumberFormat="1" applyBorder="1"/>
    <xf numFmtId="0" fontId="3" fillId="0" borderId="0" xfId="2" applyFont="1"/>
    <xf numFmtId="0" fontId="28" fillId="0" borderId="0" xfId="0" applyFont="1"/>
    <xf numFmtId="0" fontId="28" fillId="0" borderId="73" xfId="0" applyFont="1" applyBorder="1" applyAlignment="1">
      <alignment vertical="top" wrapText="1"/>
    </xf>
    <xf numFmtId="0" fontId="28" fillId="0" borderId="74" xfId="0" applyFont="1" applyBorder="1" applyAlignment="1">
      <alignment vertical="top" wrapText="1"/>
    </xf>
    <xf numFmtId="0" fontId="30" fillId="0" borderId="0" xfId="0" applyFont="1" applyAlignment="1">
      <alignment vertical="top" wrapText="1" readingOrder="1"/>
    </xf>
    <xf numFmtId="0" fontId="33" fillId="16" borderId="0" xfId="0" applyFont="1" applyFill="1" applyAlignment="1">
      <alignment horizontal="right" vertical="top" wrapText="1" readingOrder="1"/>
    </xf>
    <xf numFmtId="0" fontId="32" fillId="10" borderId="0" xfId="0" applyFont="1" applyFill="1" applyAlignment="1">
      <alignment vertical="top" wrapText="1" readingOrder="1"/>
    </xf>
    <xf numFmtId="0" fontId="33" fillId="10" borderId="0" xfId="0" applyFont="1" applyFill="1" applyAlignment="1">
      <alignment horizontal="right" vertical="top" wrapText="1" readingOrder="1"/>
    </xf>
    <xf numFmtId="0" fontId="32" fillId="16" borderId="0" xfId="0" applyFont="1" applyFill="1" applyAlignment="1">
      <alignment vertical="top" wrapText="1" readingOrder="1"/>
    </xf>
    <xf numFmtId="167" fontId="32" fillId="10" borderId="0" xfId="0" applyNumberFormat="1" applyFont="1" applyFill="1" applyAlignment="1">
      <alignment horizontal="left" vertical="top" wrapText="1" readingOrder="1"/>
    </xf>
    <xf numFmtId="167" fontId="32" fillId="10" borderId="0" xfId="0" applyNumberFormat="1" applyFont="1" applyFill="1" applyAlignment="1">
      <alignment horizontal="right" vertical="top" wrapText="1" readingOrder="1"/>
    </xf>
    <xf numFmtId="0" fontId="28" fillId="10" borderId="0" xfId="0" applyFont="1" applyFill="1" applyAlignment="1">
      <alignment vertical="top" wrapText="1"/>
    </xf>
    <xf numFmtId="167" fontId="32" fillId="16" borderId="0" xfId="0" applyNumberFormat="1" applyFont="1" applyFill="1" applyAlignment="1">
      <alignment horizontal="left" vertical="top" wrapText="1" readingOrder="1"/>
    </xf>
    <xf numFmtId="167" fontId="32" fillId="16" borderId="0" xfId="0" applyNumberFormat="1" applyFont="1" applyFill="1" applyAlignment="1">
      <alignment horizontal="right" vertical="top" wrapText="1" readingOrder="1"/>
    </xf>
    <xf numFmtId="0" fontId="28" fillId="16" borderId="0" xfId="0" applyFont="1" applyFill="1" applyAlignment="1">
      <alignment vertical="top" wrapText="1"/>
    </xf>
    <xf numFmtId="0" fontId="28" fillId="10" borderId="77" xfId="0" applyFont="1" applyFill="1" applyBorder="1" applyAlignment="1">
      <alignment vertical="top" wrapText="1"/>
    </xf>
    <xf numFmtId="0" fontId="28" fillId="16" borderId="77" xfId="0" applyFont="1" applyFill="1" applyBorder="1" applyAlignment="1">
      <alignment vertical="top" wrapText="1"/>
    </xf>
    <xf numFmtId="0" fontId="34" fillId="0" borderId="0" xfId="0" applyFont="1" applyAlignment="1">
      <alignment vertical="top" wrapText="1" readingOrder="1"/>
    </xf>
    <xf numFmtId="0" fontId="32" fillId="0" borderId="0" xfId="0" applyFont="1" applyAlignment="1">
      <alignment horizontal="right" vertical="top" wrapText="1" readingOrder="1"/>
    </xf>
    <xf numFmtId="167" fontId="34" fillId="10" borderId="0" xfId="0" applyNumberFormat="1" applyFont="1" applyFill="1" applyAlignment="1">
      <alignment horizontal="left" vertical="top" wrapText="1" readingOrder="1"/>
    </xf>
    <xf numFmtId="167" fontId="34" fillId="10" borderId="0" xfId="0" applyNumberFormat="1" applyFont="1" applyFill="1" applyAlignment="1">
      <alignment horizontal="right" vertical="top" wrapText="1" readingOrder="1"/>
    </xf>
    <xf numFmtId="167" fontId="34" fillId="16" borderId="0" xfId="0" applyNumberFormat="1" applyFont="1" applyFill="1" applyAlignment="1">
      <alignment horizontal="left" vertical="top" wrapText="1" readingOrder="1"/>
    </xf>
    <xf numFmtId="167" fontId="34" fillId="16" borderId="0" xfId="0" applyNumberFormat="1" applyFont="1" applyFill="1" applyAlignment="1">
      <alignment horizontal="right" vertical="top" wrapText="1" readingOrder="1"/>
    </xf>
    <xf numFmtId="0" fontId="34" fillId="0" borderId="0" xfId="0" applyFont="1" applyAlignment="1">
      <alignment horizontal="right" vertical="top" wrapText="1" readingOrder="1"/>
    </xf>
    <xf numFmtId="164" fontId="0" fillId="0" borderId="7" xfId="3" applyNumberFormat="1" applyFont="1" applyBorder="1" applyAlignment="1">
      <alignment horizontal="right"/>
    </xf>
    <xf numFmtId="0" fontId="6" fillId="0" borderId="39" xfId="3" applyFont="1" applyBorder="1" applyAlignment="1">
      <alignment horizontal="center" textRotation="90"/>
    </xf>
    <xf numFmtId="0" fontId="2" fillId="0" borderId="80" xfId="2" applyBorder="1" applyAlignment="1">
      <alignment horizontal="right"/>
    </xf>
    <xf numFmtId="0" fontId="2" fillId="0" borderId="29" xfId="2" applyBorder="1" applyAlignment="1">
      <alignment horizontal="right"/>
    </xf>
    <xf numFmtId="0" fontId="2" fillId="0" borderId="32" xfId="2" applyBorder="1" applyAlignment="1">
      <alignment horizontal="right"/>
    </xf>
    <xf numFmtId="0" fontId="2" fillId="0" borderId="5" xfId="2" applyBorder="1" applyAlignment="1">
      <alignment horizontal="right"/>
    </xf>
    <xf numFmtId="0" fontId="4" fillId="0" borderId="38" xfId="2" applyFont="1" applyBorder="1" applyAlignment="1">
      <alignment horizontal="center" textRotation="90" wrapText="1"/>
    </xf>
    <xf numFmtId="0" fontId="4" fillId="0" borderId="2" xfId="2" applyFont="1" applyBorder="1" applyAlignment="1">
      <alignment horizontal="center" wrapText="1"/>
    </xf>
    <xf numFmtId="0" fontId="4" fillId="0" borderId="8" xfId="2" applyFont="1" applyBorder="1" applyAlignment="1">
      <alignment horizontal="center" wrapText="1"/>
    </xf>
    <xf numFmtId="0" fontId="4" fillId="0" borderId="4" xfId="2" applyFont="1" applyBorder="1" applyAlignment="1">
      <alignment horizontal="center" wrapText="1"/>
    </xf>
    <xf numFmtId="0" fontId="4" fillId="0" borderId="5" xfId="2" applyFont="1" applyBorder="1" applyAlignment="1">
      <alignment horizontal="center" wrapText="1"/>
    </xf>
    <xf numFmtId="0" fontId="4" fillId="0" borderId="6" xfId="2" applyFont="1" applyBorder="1" applyAlignment="1">
      <alignment horizontal="center" wrapText="1"/>
    </xf>
    <xf numFmtId="0" fontId="2" fillId="0" borderId="1" xfId="2" applyBorder="1" applyAlignment="1">
      <alignment horizontal="left" vertical="top"/>
    </xf>
    <xf numFmtId="0" fontId="2" fillId="0" borderId="22" xfId="2" applyBorder="1" applyAlignment="1">
      <alignment horizontal="left" vertical="top"/>
    </xf>
    <xf numFmtId="0" fontId="2" fillId="0" borderId="9" xfId="2" applyBorder="1" applyAlignment="1">
      <alignment horizontal="left" vertical="top"/>
    </xf>
    <xf numFmtId="0" fontId="2" fillId="0" borderId="21" xfId="2" applyBorder="1" applyAlignment="1">
      <alignment horizontal="left" vertical="top"/>
    </xf>
    <xf numFmtId="0" fontId="2" fillId="0" borderId="23" xfId="2" applyBorder="1" applyAlignment="1">
      <alignment horizontal="left" vertical="top"/>
    </xf>
    <xf numFmtId="0" fontId="2" fillId="0" borderId="30" xfId="2" applyBorder="1" applyAlignment="1">
      <alignment horizontal="left" vertical="top"/>
    </xf>
    <xf numFmtId="0" fontId="4" fillId="0" borderId="1" xfId="2" applyFont="1" applyBorder="1" applyAlignment="1">
      <alignment horizontal="center" textRotation="90" wrapText="1"/>
    </xf>
    <xf numFmtId="0" fontId="4" fillId="0" borderId="9" xfId="2" applyFont="1" applyBorder="1" applyAlignment="1">
      <alignment horizontal="center" textRotation="90" wrapText="1"/>
    </xf>
    <xf numFmtId="0" fontId="4" fillId="0" borderId="2" xfId="2" applyFont="1" applyBorder="1" applyAlignment="1">
      <alignment horizontal="center" textRotation="90" wrapText="1"/>
    </xf>
    <xf numFmtId="0" fontId="4" fillId="0" borderId="10" xfId="2" applyFont="1" applyBorder="1" applyAlignment="1">
      <alignment horizontal="center" textRotation="90" wrapText="1"/>
    </xf>
    <xf numFmtId="0" fontId="4" fillId="0" borderId="3" xfId="2" applyFont="1" applyBorder="1" applyAlignment="1">
      <alignment horizontal="center" textRotation="90" wrapText="1"/>
    </xf>
    <xf numFmtId="0" fontId="4" fillId="0" borderId="11" xfId="2" applyFont="1" applyBorder="1" applyAlignment="1">
      <alignment horizontal="center" textRotation="90" wrapText="1"/>
    </xf>
    <xf numFmtId="0" fontId="4" fillId="0" borderId="7" xfId="2" applyFont="1" applyBorder="1" applyAlignment="1">
      <alignment horizontal="center" wrapText="1"/>
    </xf>
    <xf numFmtId="0" fontId="4" fillId="0" borderId="3" xfId="2" applyFont="1" applyBorder="1" applyAlignment="1">
      <alignment horizontal="center" wrapText="1"/>
    </xf>
    <xf numFmtId="0" fontId="2" fillId="0" borderId="2" xfId="2" applyBorder="1" applyAlignment="1">
      <alignment horizontal="left" vertical="top"/>
    </xf>
    <xf numFmtId="0" fontId="2" fillId="0" borderId="25" xfId="2" applyBorder="1" applyAlignment="1">
      <alignment horizontal="left" vertical="top"/>
    </xf>
    <xf numFmtId="0" fontId="2" fillId="0" borderId="10" xfId="2" applyBorder="1" applyAlignment="1">
      <alignment horizontal="left" vertical="top"/>
    </xf>
    <xf numFmtId="0" fontId="2" fillId="0" borderId="36" xfId="2" applyBorder="1"/>
    <xf numFmtId="0" fontId="2" fillId="0" borderId="37" xfId="2" applyBorder="1"/>
    <xf numFmtId="0" fontId="6" fillId="0" borderId="35" xfId="0" applyFont="1" applyBorder="1" applyAlignment="1">
      <alignment horizontal="center" wrapText="1" readingOrder="1"/>
    </xf>
    <xf numFmtId="0" fontId="6" fillId="0" borderId="42" xfId="0" applyFont="1" applyBorder="1" applyAlignment="1">
      <alignment horizontal="center" wrapText="1" readingOrder="1"/>
    </xf>
    <xf numFmtId="0" fontId="6" fillId="0" borderId="61" xfId="0" applyFont="1" applyBorder="1" applyAlignment="1">
      <alignment horizontal="center" wrapText="1" readingOrder="1"/>
    </xf>
    <xf numFmtId="0" fontId="4" fillId="0" borderId="35" xfId="0" applyFont="1" applyBorder="1" applyAlignment="1">
      <alignment horizontal="center"/>
    </xf>
    <xf numFmtId="0" fontId="4" fillId="0" borderId="42" xfId="0" applyFont="1" applyBorder="1" applyAlignment="1">
      <alignment horizontal="center"/>
    </xf>
    <xf numFmtId="0" fontId="4" fillId="0" borderId="61" xfId="0" applyFont="1" applyBorder="1" applyAlignment="1">
      <alignment horizontal="center"/>
    </xf>
    <xf numFmtId="0" fontId="4" fillId="0" borderId="35" xfId="2" applyFont="1" applyBorder="1" applyAlignment="1">
      <alignment horizontal="center" vertical="center" wrapText="1"/>
    </xf>
    <xf numFmtId="0" fontId="4" fillId="0" borderId="42" xfId="2" applyFont="1" applyBorder="1" applyAlignment="1">
      <alignment horizontal="center" vertical="center" wrapText="1"/>
    </xf>
    <xf numFmtId="0" fontId="4" fillId="0" borderId="61" xfId="2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0" fontId="4" fillId="0" borderId="10" xfId="2" applyFont="1" applyBorder="1" applyAlignment="1">
      <alignment horizontal="center" vertical="center" wrapText="1"/>
    </xf>
    <xf numFmtId="0" fontId="4" fillId="0" borderId="7" xfId="2" applyFont="1" applyBorder="1" applyAlignment="1">
      <alignment horizontal="center" vertical="center" wrapText="1"/>
    </xf>
    <xf numFmtId="0" fontId="4" fillId="0" borderId="31" xfId="2" applyFont="1" applyBorder="1" applyAlignment="1">
      <alignment horizontal="center" vertical="center" wrapText="1"/>
    </xf>
    <xf numFmtId="0" fontId="4" fillId="0" borderId="8" xfId="2" applyFont="1" applyBorder="1" applyAlignment="1">
      <alignment horizontal="center" vertical="center" wrapText="1"/>
    </xf>
    <xf numFmtId="0" fontId="4" fillId="0" borderId="17" xfId="2" applyFont="1" applyBorder="1" applyAlignment="1">
      <alignment horizontal="center" vertical="center" wrapText="1"/>
    </xf>
    <xf numFmtId="0" fontId="4" fillId="0" borderId="49" xfId="2" applyFont="1" applyBorder="1" applyAlignment="1">
      <alignment horizontal="center" vertical="center" wrapText="1"/>
    </xf>
    <xf numFmtId="0" fontId="4" fillId="0" borderId="3" xfId="2" applyFont="1" applyBorder="1" applyAlignment="1">
      <alignment horizontal="center" vertical="center" wrapText="1"/>
    </xf>
    <xf numFmtId="0" fontId="4" fillId="0" borderId="11" xfId="2" applyFont="1" applyBorder="1" applyAlignment="1">
      <alignment horizontal="center" vertical="center" wrapText="1"/>
    </xf>
    <xf numFmtId="0" fontId="4" fillId="0" borderId="46" xfId="2" applyFont="1" applyBorder="1" applyAlignment="1">
      <alignment horizontal="center"/>
    </xf>
    <xf numFmtId="0" fontId="4" fillId="0" borderId="31" xfId="2" applyFont="1" applyBorder="1" applyAlignment="1">
      <alignment horizontal="center"/>
    </xf>
    <xf numFmtId="0" fontId="4" fillId="0" borderId="11" xfId="2" applyFont="1" applyBorder="1" applyAlignment="1">
      <alignment horizontal="center"/>
    </xf>
    <xf numFmtId="0" fontId="4" fillId="0" borderId="10" xfId="2" applyFont="1" applyBorder="1" applyAlignment="1">
      <alignment horizontal="center"/>
    </xf>
    <xf numFmtId="0" fontId="4" fillId="0" borderId="17" xfId="2" applyFont="1" applyBorder="1" applyAlignment="1">
      <alignment horizontal="center"/>
    </xf>
    <xf numFmtId="0" fontId="15" fillId="10" borderId="77" xfId="0" applyFont="1" applyFill="1" applyBorder="1" applyAlignment="1">
      <alignment horizontal="right" vertical="center" wrapText="1" readingOrder="1"/>
    </xf>
    <xf numFmtId="0" fontId="13" fillId="10" borderId="0" xfId="0" applyFont="1" applyFill="1" applyAlignment="1">
      <alignment vertical="top" wrapText="1"/>
    </xf>
    <xf numFmtId="0" fontId="13" fillId="10" borderId="77" xfId="0" applyFont="1" applyFill="1" applyBorder="1" applyAlignment="1">
      <alignment vertical="top" wrapText="1"/>
    </xf>
    <xf numFmtId="0" fontId="15" fillId="21" borderId="0" xfId="0" applyFont="1" applyFill="1" applyAlignment="1">
      <alignment horizontal="right" vertical="top" wrapText="1" readingOrder="1"/>
    </xf>
    <xf numFmtId="0" fontId="13" fillId="21" borderId="0" xfId="0" applyFont="1" applyFill="1" applyAlignment="1">
      <alignment vertical="top" wrapText="1"/>
    </xf>
    <xf numFmtId="0" fontId="13" fillId="20" borderId="0" xfId="0" applyFont="1" applyFill="1" applyAlignment="1">
      <alignment vertical="top" wrapText="1"/>
    </xf>
    <xf numFmtId="0" fontId="16" fillId="10" borderId="77" xfId="0" applyFont="1" applyFill="1" applyBorder="1" applyAlignment="1">
      <alignment vertical="center" wrapText="1" readingOrder="1"/>
    </xf>
    <xf numFmtId="0" fontId="13" fillId="0" borderId="0" xfId="0" applyFont="1"/>
    <xf numFmtId="0" fontId="13" fillId="0" borderId="77" xfId="0" applyFont="1" applyBorder="1" applyAlignment="1">
      <alignment vertical="top" wrapText="1"/>
    </xf>
    <xf numFmtId="0" fontId="15" fillId="20" borderId="0" xfId="0" applyFont="1" applyFill="1" applyAlignment="1">
      <alignment horizontal="right" vertical="top" wrapText="1" readingOrder="1"/>
    </xf>
    <xf numFmtId="0" fontId="15" fillId="0" borderId="0" xfId="0" applyFont="1" applyAlignment="1">
      <alignment vertical="top" wrapText="1" readingOrder="1"/>
    </xf>
    <xf numFmtId="0" fontId="16" fillId="0" borderId="0" xfId="0" applyFont="1" applyAlignment="1">
      <alignment horizontal="center" wrapText="1" readingOrder="1"/>
    </xf>
    <xf numFmtId="0" fontId="16" fillId="0" borderId="0" xfId="0" applyFont="1" applyAlignment="1">
      <alignment horizontal="left" wrapText="1" readingOrder="1"/>
    </xf>
    <xf numFmtId="0" fontId="10" fillId="9" borderId="0" xfId="0" applyFont="1" applyFill="1" applyAlignment="1">
      <alignment horizontal="right" wrapText="1" readingOrder="1"/>
    </xf>
    <xf numFmtId="0" fontId="16" fillId="20" borderId="0" xfId="0" applyFont="1" applyFill="1" applyAlignment="1">
      <alignment horizontal="right" wrapText="1" readingOrder="1"/>
    </xf>
    <xf numFmtId="0" fontId="10" fillId="10" borderId="0" xfId="0" applyFont="1" applyFill="1" applyAlignment="1">
      <alignment horizontal="right" wrapText="1" readingOrder="1"/>
    </xf>
    <xf numFmtId="0" fontId="16" fillId="16" borderId="0" xfId="0" applyFont="1" applyFill="1" applyAlignment="1">
      <alignment horizontal="right" wrapText="1" readingOrder="1"/>
    </xf>
    <xf numFmtId="0" fontId="16" fillId="8" borderId="0" xfId="0" applyFont="1" applyFill="1" applyAlignment="1">
      <alignment horizontal="right" wrapText="1" readingOrder="1"/>
    </xf>
    <xf numFmtId="0" fontId="16" fillId="21" borderId="0" xfId="0" applyFont="1" applyFill="1" applyAlignment="1">
      <alignment horizontal="right" wrapText="1" readingOrder="1"/>
    </xf>
    <xf numFmtId="0" fontId="10" fillId="9" borderId="0" xfId="0" applyFont="1" applyFill="1" applyAlignment="1">
      <alignment horizontal="left" wrapText="1" readingOrder="1"/>
    </xf>
    <xf numFmtId="0" fontId="16" fillId="20" borderId="0" xfId="0" applyFont="1" applyFill="1" applyAlignment="1">
      <alignment horizontal="left" wrapText="1" readingOrder="1"/>
    </xf>
    <xf numFmtId="0" fontId="10" fillId="16" borderId="0" xfId="0" applyFont="1" applyFill="1" applyAlignment="1">
      <alignment horizontal="left" wrapText="1" readingOrder="1"/>
    </xf>
    <xf numFmtId="0" fontId="14" fillId="0" borderId="0" xfId="0" applyFont="1" applyAlignment="1">
      <alignment horizontal="right" vertical="top" wrapText="1" readingOrder="1"/>
    </xf>
    <xf numFmtId="0" fontId="8" fillId="0" borderId="0" xfId="0" applyFont="1" applyAlignment="1">
      <alignment vertical="center" wrapText="1" readingOrder="1"/>
    </xf>
    <xf numFmtId="0" fontId="16" fillId="19" borderId="0" xfId="0" applyFont="1" applyFill="1" applyAlignment="1">
      <alignment horizontal="center" wrapText="1" readingOrder="1"/>
    </xf>
    <xf numFmtId="0" fontId="10" fillId="8" borderId="0" xfId="0" applyFont="1" applyFill="1" applyAlignment="1">
      <alignment horizontal="left" wrapText="1" readingOrder="1"/>
    </xf>
    <xf numFmtId="0" fontId="16" fillId="21" borderId="0" xfId="0" applyFont="1" applyFill="1" applyAlignment="1">
      <alignment horizontal="left" wrapText="1" readingOrder="1"/>
    </xf>
    <xf numFmtId="0" fontId="15" fillId="12" borderId="77" xfId="0" applyFont="1" applyFill="1" applyBorder="1" applyAlignment="1">
      <alignment horizontal="right" vertical="center" wrapText="1" readingOrder="1"/>
    </xf>
    <xf numFmtId="0" fontId="13" fillId="12" borderId="0" xfId="0" applyFont="1" applyFill="1" applyAlignment="1">
      <alignment vertical="top" wrapText="1"/>
    </xf>
    <xf numFmtId="0" fontId="13" fillId="12" borderId="77" xfId="0" applyFont="1" applyFill="1" applyBorder="1" applyAlignment="1">
      <alignment vertical="top" wrapText="1"/>
    </xf>
    <xf numFmtId="0" fontId="15" fillId="18" borderId="77" xfId="0" applyFont="1" applyFill="1" applyBorder="1" applyAlignment="1">
      <alignment horizontal="right" vertical="center" wrapText="1" readingOrder="1"/>
    </xf>
    <xf numFmtId="0" fontId="13" fillId="18" borderId="0" xfId="0" applyFont="1" applyFill="1" applyAlignment="1">
      <alignment vertical="top" wrapText="1"/>
    </xf>
    <xf numFmtId="0" fontId="13" fillId="18" borderId="77" xfId="0" applyFont="1" applyFill="1" applyBorder="1" applyAlignment="1">
      <alignment vertical="top" wrapText="1"/>
    </xf>
    <xf numFmtId="0" fontId="13" fillId="16" borderId="0" xfId="0" applyFont="1" applyFill="1" applyAlignment="1">
      <alignment vertical="top" wrapText="1"/>
    </xf>
    <xf numFmtId="0" fontId="13" fillId="16" borderId="75" xfId="0" applyFont="1" applyFill="1" applyBorder="1" applyAlignment="1">
      <alignment vertical="top" wrapText="1"/>
    </xf>
    <xf numFmtId="0" fontId="16" fillId="0" borderId="77" xfId="0" applyFont="1" applyBorder="1" applyAlignment="1">
      <alignment vertical="top" wrapText="1" readingOrder="1"/>
    </xf>
    <xf numFmtId="0" fontId="15" fillId="0" borderId="0" xfId="0" applyFont="1" applyAlignment="1">
      <alignment vertical="center" wrapText="1" readingOrder="1"/>
    </xf>
    <xf numFmtId="0" fontId="15" fillId="13" borderId="77" xfId="0" applyFont="1" applyFill="1" applyBorder="1" applyAlignment="1">
      <alignment horizontal="right" vertical="center" wrapText="1" readingOrder="1"/>
    </xf>
    <xf numFmtId="0" fontId="13" fillId="13" borderId="0" xfId="0" applyFont="1" applyFill="1" applyAlignment="1">
      <alignment vertical="top" wrapText="1"/>
    </xf>
    <xf numFmtId="0" fontId="13" fillId="13" borderId="77" xfId="0" applyFont="1" applyFill="1" applyBorder="1" applyAlignment="1">
      <alignment vertical="top" wrapText="1"/>
    </xf>
    <xf numFmtId="0" fontId="15" fillId="14" borderId="77" xfId="0" applyFont="1" applyFill="1" applyBorder="1" applyAlignment="1">
      <alignment horizontal="right" vertical="center" wrapText="1" readingOrder="1"/>
    </xf>
    <xf numFmtId="0" fontId="13" fillId="14" borderId="0" xfId="0" applyFont="1" applyFill="1" applyAlignment="1">
      <alignment vertical="top" wrapText="1"/>
    </xf>
    <xf numFmtId="0" fontId="13" fillId="14" borderId="77" xfId="0" applyFont="1" applyFill="1" applyBorder="1" applyAlignment="1">
      <alignment vertical="top" wrapText="1"/>
    </xf>
    <xf numFmtId="0" fontId="15" fillId="15" borderId="77" xfId="0" applyFont="1" applyFill="1" applyBorder="1" applyAlignment="1">
      <alignment horizontal="right" vertical="center" wrapText="1" readingOrder="1"/>
    </xf>
    <xf numFmtId="0" fontId="13" fillId="15" borderId="0" xfId="0" applyFont="1" applyFill="1" applyAlignment="1">
      <alignment vertical="top" wrapText="1"/>
    </xf>
    <xf numFmtId="0" fontId="13" fillId="15" borderId="77" xfId="0" applyFont="1" applyFill="1" applyBorder="1" applyAlignment="1">
      <alignment vertical="top" wrapText="1"/>
    </xf>
    <xf numFmtId="0" fontId="15" fillId="17" borderId="78" xfId="0" applyFont="1" applyFill="1" applyBorder="1" applyAlignment="1">
      <alignment horizontal="right" vertical="center" wrapText="1" readingOrder="1"/>
    </xf>
    <xf numFmtId="0" fontId="13" fillId="17" borderId="76" xfId="0" applyFont="1" applyFill="1" applyBorder="1" applyAlignment="1">
      <alignment vertical="top" wrapText="1"/>
    </xf>
    <xf numFmtId="0" fontId="13" fillId="17" borderId="78" xfId="0" applyFont="1" applyFill="1" applyBorder="1" applyAlignment="1">
      <alignment vertical="top" wrapText="1"/>
    </xf>
    <xf numFmtId="0" fontId="15" fillId="17" borderId="77" xfId="0" applyFont="1" applyFill="1" applyBorder="1" applyAlignment="1">
      <alignment horizontal="right" vertical="center" wrapText="1" readingOrder="1"/>
    </xf>
    <xf numFmtId="0" fontId="13" fillId="17" borderId="0" xfId="0" applyFont="1" applyFill="1" applyAlignment="1">
      <alignment vertical="top" wrapText="1"/>
    </xf>
    <xf numFmtId="0" fontId="13" fillId="17" borderId="77" xfId="0" applyFont="1" applyFill="1" applyBorder="1" applyAlignment="1">
      <alignment vertical="top" wrapText="1"/>
    </xf>
    <xf numFmtId="0" fontId="15" fillId="11" borderId="77" xfId="0" applyFont="1" applyFill="1" applyBorder="1" applyAlignment="1">
      <alignment horizontal="right" vertical="center" wrapText="1" readingOrder="1"/>
    </xf>
    <xf numFmtId="0" fontId="13" fillId="11" borderId="0" xfId="0" applyFont="1" applyFill="1" applyAlignment="1">
      <alignment vertical="top" wrapText="1"/>
    </xf>
    <xf numFmtId="0" fontId="13" fillId="11" borderId="77" xfId="0" applyFont="1" applyFill="1" applyBorder="1" applyAlignment="1">
      <alignment vertical="top" wrapText="1"/>
    </xf>
    <xf numFmtId="0" fontId="15" fillId="0" borderId="0" xfId="0" applyFont="1" applyAlignment="1">
      <alignment wrapText="1" readingOrder="1"/>
    </xf>
    <xf numFmtId="0" fontId="16" fillId="8" borderId="75" xfId="0" applyFont="1" applyFill="1" applyBorder="1" applyAlignment="1">
      <alignment horizontal="center" vertical="center" wrapText="1" readingOrder="1"/>
    </xf>
    <xf numFmtId="0" fontId="13" fillId="0" borderId="75" xfId="0" applyFont="1" applyBorder="1" applyAlignment="1">
      <alignment vertical="top" wrapText="1"/>
    </xf>
    <xf numFmtId="0" fontId="16" fillId="9" borderId="76" xfId="0" applyFont="1" applyFill="1" applyBorder="1" applyAlignment="1">
      <alignment horizontal="center" vertical="center" wrapText="1" readingOrder="1"/>
    </xf>
    <xf numFmtId="0" fontId="16" fillId="16" borderId="75" xfId="0" applyFont="1" applyFill="1" applyBorder="1" applyAlignment="1">
      <alignment horizontal="center" wrapText="1" readingOrder="1"/>
    </xf>
    <xf numFmtId="0" fontId="11" fillId="18" borderId="0" xfId="0" applyFont="1" applyFill="1" applyAlignment="1">
      <alignment horizontal="left" wrapText="1" readingOrder="1"/>
    </xf>
    <xf numFmtId="0" fontId="12" fillId="18" borderId="0" xfId="0" applyFont="1" applyFill="1" applyAlignment="1">
      <alignment horizontal="right" wrapText="1" readingOrder="1"/>
    </xf>
    <xf numFmtId="167" fontId="15" fillId="16" borderId="77" xfId="0" applyNumberFormat="1" applyFont="1" applyFill="1" applyBorder="1" applyAlignment="1">
      <alignment horizontal="right" vertical="top" wrapText="1" readingOrder="1"/>
    </xf>
    <xf numFmtId="0" fontId="13" fillId="16" borderId="77" xfId="0" applyFont="1" applyFill="1" applyBorder="1" applyAlignment="1">
      <alignment vertical="top" wrapText="1"/>
    </xf>
    <xf numFmtId="0" fontId="15" fillId="0" borderId="0" xfId="0" applyFont="1" applyAlignment="1">
      <alignment horizontal="right" vertical="top" wrapText="1" readingOrder="1"/>
    </xf>
    <xf numFmtId="0" fontId="17" fillId="0" borderId="0" xfId="0" applyFont="1" applyAlignment="1">
      <alignment vertical="top" wrapText="1" readingOrder="1"/>
    </xf>
    <xf numFmtId="167" fontId="15" fillId="10" borderId="77" xfId="0" applyNumberFormat="1" applyFont="1" applyFill="1" applyBorder="1" applyAlignment="1">
      <alignment horizontal="right" vertical="top" wrapText="1" readingOrder="1"/>
    </xf>
    <xf numFmtId="165" fontId="15" fillId="10" borderId="77" xfId="0" applyNumberFormat="1" applyFont="1" applyFill="1" applyBorder="1" applyAlignment="1">
      <alignment horizontal="right" vertical="top" wrapText="1" readingOrder="1"/>
    </xf>
    <xf numFmtId="165" fontId="15" fillId="16" borderId="77" xfId="0" applyNumberFormat="1" applyFont="1" applyFill="1" applyBorder="1" applyAlignment="1">
      <alignment horizontal="right" vertical="top" wrapText="1" readingOrder="1"/>
    </xf>
    <xf numFmtId="0" fontId="15" fillId="10" borderId="77" xfId="0" applyFont="1" applyFill="1" applyBorder="1" applyAlignment="1">
      <alignment horizontal="left" vertical="top" wrapText="1" readingOrder="1"/>
    </xf>
    <xf numFmtId="0" fontId="16" fillId="10" borderId="77" xfId="0" applyFont="1" applyFill="1" applyBorder="1" applyAlignment="1">
      <alignment vertical="top" wrapText="1" readingOrder="1"/>
    </xf>
    <xf numFmtId="166" fontId="15" fillId="10" borderId="77" xfId="0" applyNumberFormat="1" applyFont="1" applyFill="1" applyBorder="1" applyAlignment="1">
      <alignment horizontal="right" vertical="top" wrapText="1" readingOrder="1"/>
    </xf>
    <xf numFmtId="0" fontId="15" fillId="10" borderId="77" xfId="0" applyFont="1" applyFill="1" applyBorder="1" applyAlignment="1">
      <alignment horizontal="right" vertical="top" wrapText="1" readingOrder="1"/>
    </xf>
    <xf numFmtId="0" fontId="15" fillId="16" borderId="77" xfId="0" applyFont="1" applyFill="1" applyBorder="1" applyAlignment="1">
      <alignment horizontal="right" vertical="top" wrapText="1" readingOrder="1"/>
    </xf>
    <xf numFmtId="0" fontId="16" fillId="0" borderId="0" xfId="0" applyFont="1" applyAlignment="1">
      <alignment horizontal="right" vertical="top" wrapText="1" readingOrder="1"/>
    </xf>
    <xf numFmtId="165" fontId="16" fillId="16" borderId="77" xfId="0" applyNumberFormat="1" applyFont="1" applyFill="1" applyBorder="1" applyAlignment="1">
      <alignment horizontal="right" vertical="top" wrapText="1" readingOrder="1"/>
    </xf>
    <xf numFmtId="167" fontId="16" fillId="16" borderId="77" xfId="0" applyNumberFormat="1" applyFont="1" applyFill="1" applyBorder="1" applyAlignment="1">
      <alignment horizontal="right" vertical="top" wrapText="1" readingOrder="1"/>
    </xf>
    <xf numFmtId="165" fontId="16" fillId="10" borderId="77" xfId="0" applyNumberFormat="1" applyFont="1" applyFill="1" applyBorder="1" applyAlignment="1">
      <alignment horizontal="right" vertical="top" wrapText="1" readingOrder="1"/>
    </xf>
    <xf numFmtId="167" fontId="16" fillId="10" borderId="77" xfId="0" applyNumberFormat="1" applyFont="1" applyFill="1" applyBorder="1" applyAlignment="1">
      <alignment horizontal="right" vertical="top" wrapText="1" readingOrder="1"/>
    </xf>
    <xf numFmtId="166" fontId="16" fillId="10" borderId="77" xfId="0" applyNumberFormat="1" applyFont="1" applyFill="1" applyBorder="1" applyAlignment="1">
      <alignment horizontal="right" vertical="top" wrapText="1" readingOrder="1"/>
    </xf>
    <xf numFmtId="0" fontId="16" fillId="0" borderId="0" xfId="0" applyFont="1" applyAlignment="1">
      <alignment vertical="top" wrapText="1" readingOrder="1"/>
    </xf>
    <xf numFmtId="0" fontId="19" fillId="10" borderId="0" xfId="0" applyFont="1" applyFill="1" applyAlignment="1">
      <alignment horizontal="right" vertical="top" wrapText="1" readingOrder="1"/>
    </xf>
    <xf numFmtId="0" fontId="20" fillId="16" borderId="0" xfId="0" applyFont="1" applyFill="1" applyAlignment="1">
      <alignment horizontal="right" vertical="top" wrapText="1" readingOrder="1"/>
    </xf>
    <xf numFmtId="0" fontId="18" fillId="16" borderId="0" xfId="0" applyFont="1" applyFill="1" applyAlignment="1">
      <alignment horizontal="center" vertical="top" wrapText="1" readingOrder="1"/>
    </xf>
    <xf numFmtId="0" fontId="18" fillId="10" borderId="0" xfId="0" applyFont="1" applyFill="1" applyAlignment="1">
      <alignment horizontal="center" vertical="top" wrapText="1" readingOrder="1"/>
    </xf>
    <xf numFmtId="167" fontId="34" fillId="16" borderId="77" xfId="0" applyNumberFormat="1" applyFont="1" applyFill="1" applyBorder="1" applyAlignment="1">
      <alignment horizontal="right" vertical="top" wrapText="1" readingOrder="1"/>
    </xf>
    <xf numFmtId="0" fontId="28" fillId="0" borderId="0" xfId="0" applyFont="1"/>
    <xf numFmtId="0" fontId="28" fillId="16" borderId="0" xfId="0" applyFont="1" applyFill="1" applyAlignment="1">
      <alignment vertical="top" wrapText="1"/>
    </xf>
    <xf numFmtId="0" fontId="28" fillId="16" borderId="77" xfId="0" applyFont="1" applyFill="1" applyBorder="1" applyAlignment="1">
      <alignment vertical="top" wrapText="1"/>
    </xf>
    <xf numFmtId="0" fontId="28" fillId="0" borderId="77" xfId="0" applyFont="1" applyBorder="1" applyAlignment="1">
      <alignment vertical="top" wrapText="1"/>
    </xf>
    <xf numFmtId="0" fontId="28" fillId="10" borderId="0" xfId="0" applyFont="1" applyFill="1" applyAlignment="1">
      <alignment vertical="top" wrapText="1"/>
    </xf>
    <xf numFmtId="0" fontId="34" fillId="0" borderId="0" xfId="0" applyFont="1" applyAlignment="1">
      <alignment vertical="top" wrapText="1" readingOrder="1"/>
    </xf>
    <xf numFmtId="0" fontId="34" fillId="0" borderId="0" xfId="0" applyFont="1" applyAlignment="1">
      <alignment horizontal="right" vertical="top" wrapText="1" readingOrder="1"/>
    </xf>
    <xf numFmtId="0" fontId="30" fillId="0" borderId="0" xfId="0" applyFont="1" applyAlignment="1">
      <alignment vertical="top" wrapText="1" readingOrder="1"/>
    </xf>
    <xf numFmtId="167" fontId="34" fillId="10" borderId="77" xfId="0" applyNumberFormat="1" applyFont="1" applyFill="1" applyBorder="1" applyAlignment="1">
      <alignment horizontal="right" vertical="top" wrapText="1" readingOrder="1"/>
    </xf>
    <xf numFmtId="0" fontId="28" fillId="10" borderId="77" xfId="0" applyFont="1" applyFill="1" applyBorder="1" applyAlignment="1">
      <alignment vertical="top" wrapText="1"/>
    </xf>
    <xf numFmtId="165" fontId="34" fillId="10" borderId="77" xfId="0" applyNumberFormat="1" applyFont="1" applyFill="1" applyBorder="1" applyAlignment="1">
      <alignment horizontal="right" vertical="top" wrapText="1" readingOrder="1"/>
    </xf>
    <xf numFmtId="165" fontId="34" fillId="16" borderId="77" xfId="0" applyNumberFormat="1" applyFont="1" applyFill="1" applyBorder="1" applyAlignment="1">
      <alignment horizontal="right" vertical="top" wrapText="1" readingOrder="1"/>
    </xf>
    <xf numFmtId="0" fontId="34" fillId="10" borderId="77" xfId="0" applyFont="1" applyFill="1" applyBorder="1" applyAlignment="1">
      <alignment horizontal="left" vertical="top" wrapText="1" readingOrder="1"/>
    </xf>
    <xf numFmtId="0" fontId="32" fillId="10" borderId="77" xfId="0" applyFont="1" applyFill="1" applyBorder="1" applyAlignment="1">
      <alignment vertical="top" wrapText="1" readingOrder="1"/>
    </xf>
    <xf numFmtId="166" fontId="34" fillId="10" borderId="77" xfId="0" applyNumberFormat="1" applyFont="1" applyFill="1" applyBorder="1" applyAlignment="1">
      <alignment horizontal="right" vertical="top" wrapText="1" readingOrder="1"/>
    </xf>
    <xf numFmtId="0" fontId="34" fillId="10" borderId="77" xfId="0" applyFont="1" applyFill="1" applyBorder="1" applyAlignment="1">
      <alignment horizontal="right" vertical="top" wrapText="1" readingOrder="1"/>
    </xf>
    <xf numFmtId="0" fontId="34" fillId="16" borderId="77" xfId="0" applyFont="1" applyFill="1" applyBorder="1" applyAlignment="1">
      <alignment horizontal="right" vertical="top" wrapText="1" readingOrder="1"/>
    </xf>
    <xf numFmtId="0" fontId="32" fillId="0" borderId="0" xfId="0" applyFont="1" applyAlignment="1">
      <alignment horizontal="right" vertical="top" wrapText="1" readingOrder="1"/>
    </xf>
    <xf numFmtId="165" fontId="32" fillId="16" borderId="77" xfId="0" applyNumberFormat="1" applyFont="1" applyFill="1" applyBorder="1" applyAlignment="1">
      <alignment horizontal="right" vertical="top" wrapText="1" readingOrder="1"/>
    </xf>
    <xf numFmtId="167" fontId="32" fillId="16" borderId="77" xfId="0" applyNumberFormat="1" applyFont="1" applyFill="1" applyBorder="1" applyAlignment="1">
      <alignment horizontal="right" vertical="top" wrapText="1" readingOrder="1"/>
    </xf>
    <xf numFmtId="165" fontId="32" fillId="10" borderId="77" xfId="0" applyNumberFormat="1" applyFont="1" applyFill="1" applyBorder="1" applyAlignment="1">
      <alignment horizontal="right" vertical="top" wrapText="1" readingOrder="1"/>
    </xf>
    <xf numFmtId="167" fontId="32" fillId="10" borderId="77" xfId="0" applyNumberFormat="1" applyFont="1" applyFill="1" applyBorder="1" applyAlignment="1">
      <alignment horizontal="right" vertical="top" wrapText="1" readingOrder="1"/>
    </xf>
    <xf numFmtId="166" fontId="32" fillId="10" borderId="77" xfId="0" applyNumberFormat="1" applyFont="1" applyFill="1" applyBorder="1" applyAlignment="1">
      <alignment horizontal="right" vertical="top" wrapText="1" readingOrder="1"/>
    </xf>
    <xf numFmtId="0" fontId="32" fillId="0" borderId="0" xfId="0" applyFont="1" applyAlignment="1">
      <alignment vertical="top" wrapText="1" readingOrder="1"/>
    </xf>
    <xf numFmtId="0" fontId="33" fillId="16" borderId="0" xfId="0" applyFont="1" applyFill="1" applyAlignment="1">
      <alignment horizontal="right" vertical="top" wrapText="1" readingOrder="1"/>
    </xf>
    <xf numFmtId="0" fontId="29" fillId="0" borderId="0" xfId="0" applyFont="1" applyAlignment="1">
      <alignment horizontal="right" vertical="top" wrapText="1" readingOrder="1"/>
    </xf>
    <xf numFmtId="0" fontId="31" fillId="16" borderId="0" xfId="0" applyFont="1" applyFill="1" applyAlignment="1">
      <alignment horizontal="center" vertical="top" wrapText="1" readingOrder="1"/>
    </xf>
    <xf numFmtId="0" fontId="31" fillId="10" borderId="0" xfId="0" applyFont="1" applyFill="1" applyAlignment="1">
      <alignment horizontal="center" vertical="top" wrapText="1" readingOrder="1"/>
    </xf>
    <xf numFmtId="0" fontId="4" fillId="0" borderId="35" xfId="2" applyFont="1" applyBorder="1" applyAlignment="1">
      <alignment horizontal="center"/>
    </xf>
    <xf numFmtId="0" fontId="4" fillId="0" borderId="61" xfId="2" applyFont="1" applyBorder="1" applyAlignment="1">
      <alignment horizontal="center"/>
    </xf>
    <xf numFmtId="0" fontId="4" fillId="0" borderId="36" xfId="2" applyFont="1" applyBorder="1" applyAlignment="1">
      <alignment horizontal="center"/>
    </xf>
    <xf numFmtId="0" fontId="4" fillId="0" borderId="38" xfId="2" applyFont="1" applyBorder="1" applyAlignment="1">
      <alignment horizontal="center"/>
    </xf>
    <xf numFmtId="0" fontId="4" fillId="0" borderId="39" xfId="2" applyFont="1" applyBorder="1" applyAlignment="1">
      <alignment horizontal="center"/>
    </xf>
    <xf numFmtId="0" fontId="4" fillId="0" borderId="42" xfId="2" applyFont="1" applyBorder="1" applyAlignment="1">
      <alignment horizontal="center"/>
    </xf>
    <xf numFmtId="0" fontId="4" fillId="0" borderId="63" xfId="2" applyFont="1" applyBorder="1" applyAlignment="1">
      <alignment horizontal="center"/>
    </xf>
  </cellXfs>
  <cellStyles count="6">
    <cellStyle name="Normal" xfId="0" builtinId="0"/>
    <cellStyle name="Normal 13 2" xfId="2" xr:uid="{1981D7EC-AB2D-4B3B-BC5C-E3FDB59B7FCB}"/>
    <cellStyle name="Normal 2" xfId="3" xr:uid="{CB77E99C-0685-46F0-B1C5-0B4C5EA302D4}"/>
    <cellStyle name="Normal 3" xfId="4" xr:uid="{8BA772AF-CC4C-4A98-BECF-AE34AD7AE252}"/>
    <cellStyle name="Normal 4" xfId="5" xr:uid="{B1AA0E9C-07BF-4AB2-8199-9DE34C8CBEDC}"/>
    <cellStyle name="Percent" xfId="1" builtinId="5"/>
  </cellStyles>
  <dxfs count="45"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image" Target="../media/image26.png"/><Relationship Id="rId21" Type="http://schemas.openxmlformats.org/officeDocument/2006/relationships/image" Target="../media/image21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63" Type="http://schemas.openxmlformats.org/officeDocument/2006/relationships/image" Target="../media/image63.png"/><Relationship Id="rId68" Type="http://schemas.openxmlformats.org/officeDocument/2006/relationships/image" Target="../media/image68.png"/><Relationship Id="rId84" Type="http://schemas.openxmlformats.org/officeDocument/2006/relationships/image" Target="../media/image84.png"/><Relationship Id="rId16" Type="http://schemas.openxmlformats.org/officeDocument/2006/relationships/image" Target="../media/image16.png"/><Relationship Id="rId11" Type="http://schemas.openxmlformats.org/officeDocument/2006/relationships/image" Target="../media/image11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53" Type="http://schemas.openxmlformats.org/officeDocument/2006/relationships/image" Target="../media/image53.png"/><Relationship Id="rId58" Type="http://schemas.openxmlformats.org/officeDocument/2006/relationships/image" Target="../media/image58.png"/><Relationship Id="rId74" Type="http://schemas.openxmlformats.org/officeDocument/2006/relationships/image" Target="../media/image74.png"/><Relationship Id="rId79" Type="http://schemas.openxmlformats.org/officeDocument/2006/relationships/image" Target="../media/image79.png"/><Relationship Id="rId5" Type="http://schemas.openxmlformats.org/officeDocument/2006/relationships/image" Target="../media/image5.png"/><Relationship Id="rId19" Type="http://schemas.openxmlformats.org/officeDocument/2006/relationships/image" Target="../media/image1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56" Type="http://schemas.openxmlformats.org/officeDocument/2006/relationships/image" Target="../media/image56.png"/><Relationship Id="rId64" Type="http://schemas.openxmlformats.org/officeDocument/2006/relationships/image" Target="../media/image64.png"/><Relationship Id="rId69" Type="http://schemas.openxmlformats.org/officeDocument/2006/relationships/image" Target="../media/image69.png"/><Relationship Id="rId77" Type="http://schemas.openxmlformats.org/officeDocument/2006/relationships/image" Target="../media/image77.png"/><Relationship Id="rId8" Type="http://schemas.openxmlformats.org/officeDocument/2006/relationships/image" Target="../media/image8.png"/><Relationship Id="rId51" Type="http://schemas.openxmlformats.org/officeDocument/2006/relationships/image" Target="../media/image51.png"/><Relationship Id="rId72" Type="http://schemas.openxmlformats.org/officeDocument/2006/relationships/image" Target="../media/image72.png"/><Relationship Id="rId80" Type="http://schemas.openxmlformats.org/officeDocument/2006/relationships/image" Target="../media/image80.png"/><Relationship Id="rId85" Type="http://schemas.openxmlformats.org/officeDocument/2006/relationships/image" Target="../media/image85.png"/><Relationship Id="rId3" Type="http://schemas.openxmlformats.org/officeDocument/2006/relationships/image" Target="../media/image3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59" Type="http://schemas.openxmlformats.org/officeDocument/2006/relationships/image" Target="../media/image59.png"/><Relationship Id="rId67" Type="http://schemas.openxmlformats.org/officeDocument/2006/relationships/image" Target="../media/image67.png"/><Relationship Id="rId20" Type="http://schemas.openxmlformats.org/officeDocument/2006/relationships/image" Target="../media/image20.png"/><Relationship Id="rId41" Type="http://schemas.openxmlformats.org/officeDocument/2006/relationships/image" Target="../media/image41.png"/><Relationship Id="rId54" Type="http://schemas.openxmlformats.org/officeDocument/2006/relationships/image" Target="../media/image54.png"/><Relationship Id="rId62" Type="http://schemas.openxmlformats.org/officeDocument/2006/relationships/image" Target="../media/image62.png"/><Relationship Id="rId70" Type="http://schemas.openxmlformats.org/officeDocument/2006/relationships/image" Target="../media/image70.png"/><Relationship Id="rId75" Type="http://schemas.openxmlformats.org/officeDocument/2006/relationships/image" Target="../media/image75.png"/><Relationship Id="rId83" Type="http://schemas.openxmlformats.org/officeDocument/2006/relationships/image" Target="../media/image83.png"/><Relationship Id="rId1" Type="http://schemas.openxmlformats.org/officeDocument/2006/relationships/image" Target="../media/image1.jpg"/><Relationship Id="rId6" Type="http://schemas.openxmlformats.org/officeDocument/2006/relationships/image" Target="../media/image6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Relationship Id="rId57" Type="http://schemas.openxmlformats.org/officeDocument/2006/relationships/image" Target="../media/image57.png"/><Relationship Id="rId10" Type="http://schemas.openxmlformats.org/officeDocument/2006/relationships/image" Target="../media/image10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52" Type="http://schemas.openxmlformats.org/officeDocument/2006/relationships/image" Target="../media/image52.png"/><Relationship Id="rId60" Type="http://schemas.openxmlformats.org/officeDocument/2006/relationships/image" Target="../media/image60.png"/><Relationship Id="rId65" Type="http://schemas.openxmlformats.org/officeDocument/2006/relationships/image" Target="../media/image65.png"/><Relationship Id="rId73" Type="http://schemas.openxmlformats.org/officeDocument/2006/relationships/image" Target="../media/image73.png"/><Relationship Id="rId78" Type="http://schemas.openxmlformats.org/officeDocument/2006/relationships/image" Target="../media/image78.png"/><Relationship Id="rId81" Type="http://schemas.openxmlformats.org/officeDocument/2006/relationships/image" Target="../media/image81.png"/><Relationship Id="rId86" Type="http://schemas.openxmlformats.org/officeDocument/2006/relationships/image" Target="../media/image86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39" Type="http://schemas.openxmlformats.org/officeDocument/2006/relationships/image" Target="../media/image39.png"/><Relationship Id="rId34" Type="http://schemas.openxmlformats.org/officeDocument/2006/relationships/image" Target="../media/image34.png"/><Relationship Id="rId50" Type="http://schemas.openxmlformats.org/officeDocument/2006/relationships/image" Target="../media/image50.png"/><Relationship Id="rId55" Type="http://schemas.openxmlformats.org/officeDocument/2006/relationships/image" Target="../media/image55.png"/><Relationship Id="rId76" Type="http://schemas.openxmlformats.org/officeDocument/2006/relationships/image" Target="../media/image76.png"/><Relationship Id="rId7" Type="http://schemas.openxmlformats.org/officeDocument/2006/relationships/image" Target="../media/image7.png"/><Relationship Id="rId71" Type="http://schemas.openxmlformats.org/officeDocument/2006/relationships/image" Target="../media/image71.png"/><Relationship Id="rId2" Type="http://schemas.openxmlformats.org/officeDocument/2006/relationships/image" Target="../media/image2.png"/><Relationship Id="rId29" Type="http://schemas.openxmlformats.org/officeDocument/2006/relationships/image" Target="../media/image29.png"/><Relationship Id="rId24" Type="http://schemas.openxmlformats.org/officeDocument/2006/relationships/image" Target="../media/image24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66" Type="http://schemas.openxmlformats.org/officeDocument/2006/relationships/image" Target="../media/image66.png"/><Relationship Id="rId61" Type="http://schemas.openxmlformats.org/officeDocument/2006/relationships/image" Target="../media/image61.png"/><Relationship Id="rId82" Type="http://schemas.openxmlformats.org/officeDocument/2006/relationships/image" Target="../media/image82.png"/></Relationships>
</file>

<file path=xl/drawings/_rels/drawing2.xml.rels><?xml version="1.0" encoding="UTF-8" standalone="yes"?>
<Relationships xmlns="http://schemas.openxmlformats.org/package/2006/relationships"><Relationship Id="rId26" Type="http://schemas.openxmlformats.org/officeDocument/2006/relationships/image" Target="../media/image111.png"/><Relationship Id="rId21" Type="http://schemas.openxmlformats.org/officeDocument/2006/relationships/image" Target="../media/image106.png"/><Relationship Id="rId34" Type="http://schemas.openxmlformats.org/officeDocument/2006/relationships/image" Target="../media/image119.png"/><Relationship Id="rId42" Type="http://schemas.openxmlformats.org/officeDocument/2006/relationships/image" Target="../media/image127.png"/><Relationship Id="rId47" Type="http://schemas.openxmlformats.org/officeDocument/2006/relationships/image" Target="../media/image132.png"/><Relationship Id="rId50" Type="http://schemas.openxmlformats.org/officeDocument/2006/relationships/image" Target="../media/image135.png"/><Relationship Id="rId55" Type="http://schemas.openxmlformats.org/officeDocument/2006/relationships/image" Target="../media/image140.png"/><Relationship Id="rId63" Type="http://schemas.openxmlformats.org/officeDocument/2006/relationships/image" Target="../media/image148.png"/><Relationship Id="rId7" Type="http://schemas.openxmlformats.org/officeDocument/2006/relationships/image" Target="../media/image92.png"/><Relationship Id="rId2" Type="http://schemas.openxmlformats.org/officeDocument/2006/relationships/image" Target="../media/image87.png"/><Relationship Id="rId16" Type="http://schemas.openxmlformats.org/officeDocument/2006/relationships/image" Target="../media/image101.png"/><Relationship Id="rId29" Type="http://schemas.openxmlformats.org/officeDocument/2006/relationships/image" Target="../media/image114.png"/><Relationship Id="rId11" Type="http://schemas.openxmlformats.org/officeDocument/2006/relationships/image" Target="../media/image96.png"/><Relationship Id="rId24" Type="http://schemas.openxmlformats.org/officeDocument/2006/relationships/image" Target="../media/image109.png"/><Relationship Id="rId32" Type="http://schemas.openxmlformats.org/officeDocument/2006/relationships/image" Target="../media/image117.png"/><Relationship Id="rId37" Type="http://schemas.openxmlformats.org/officeDocument/2006/relationships/image" Target="../media/image122.png"/><Relationship Id="rId40" Type="http://schemas.openxmlformats.org/officeDocument/2006/relationships/image" Target="../media/image125.png"/><Relationship Id="rId45" Type="http://schemas.openxmlformats.org/officeDocument/2006/relationships/image" Target="../media/image130.png"/><Relationship Id="rId53" Type="http://schemas.openxmlformats.org/officeDocument/2006/relationships/image" Target="../media/image138.png"/><Relationship Id="rId58" Type="http://schemas.openxmlformats.org/officeDocument/2006/relationships/image" Target="../media/image143.png"/><Relationship Id="rId66" Type="http://schemas.openxmlformats.org/officeDocument/2006/relationships/image" Target="../media/image151.png"/><Relationship Id="rId5" Type="http://schemas.openxmlformats.org/officeDocument/2006/relationships/image" Target="../media/image90.png"/><Relationship Id="rId61" Type="http://schemas.openxmlformats.org/officeDocument/2006/relationships/image" Target="../media/image146.png"/><Relationship Id="rId19" Type="http://schemas.openxmlformats.org/officeDocument/2006/relationships/image" Target="../media/image104.png"/><Relationship Id="rId14" Type="http://schemas.openxmlformats.org/officeDocument/2006/relationships/image" Target="../media/image99.png"/><Relationship Id="rId22" Type="http://schemas.openxmlformats.org/officeDocument/2006/relationships/image" Target="../media/image107.png"/><Relationship Id="rId27" Type="http://schemas.openxmlformats.org/officeDocument/2006/relationships/image" Target="../media/image112.png"/><Relationship Id="rId30" Type="http://schemas.openxmlformats.org/officeDocument/2006/relationships/image" Target="../media/image115.png"/><Relationship Id="rId35" Type="http://schemas.openxmlformats.org/officeDocument/2006/relationships/image" Target="../media/image120.png"/><Relationship Id="rId43" Type="http://schemas.openxmlformats.org/officeDocument/2006/relationships/image" Target="../media/image128.png"/><Relationship Id="rId48" Type="http://schemas.openxmlformats.org/officeDocument/2006/relationships/image" Target="../media/image133.png"/><Relationship Id="rId56" Type="http://schemas.openxmlformats.org/officeDocument/2006/relationships/image" Target="../media/image141.png"/><Relationship Id="rId64" Type="http://schemas.openxmlformats.org/officeDocument/2006/relationships/image" Target="../media/image149.png"/><Relationship Id="rId8" Type="http://schemas.openxmlformats.org/officeDocument/2006/relationships/image" Target="../media/image93.png"/><Relationship Id="rId51" Type="http://schemas.openxmlformats.org/officeDocument/2006/relationships/image" Target="../media/image136.png"/><Relationship Id="rId3" Type="http://schemas.openxmlformats.org/officeDocument/2006/relationships/image" Target="../media/image88.png"/><Relationship Id="rId12" Type="http://schemas.openxmlformats.org/officeDocument/2006/relationships/image" Target="../media/image97.png"/><Relationship Id="rId17" Type="http://schemas.openxmlformats.org/officeDocument/2006/relationships/image" Target="../media/image102.png"/><Relationship Id="rId25" Type="http://schemas.openxmlformats.org/officeDocument/2006/relationships/image" Target="../media/image110.png"/><Relationship Id="rId33" Type="http://schemas.openxmlformats.org/officeDocument/2006/relationships/image" Target="../media/image118.png"/><Relationship Id="rId38" Type="http://schemas.openxmlformats.org/officeDocument/2006/relationships/image" Target="../media/image123.png"/><Relationship Id="rId46" Type="http://schemas.openxmlformats.org/officeDocument/2006/relationships/image" Target="../media/image131.png"/><Relationship Id="rId59" Type="http://schemas.openxmlformats.org/officeDocument/2006/relationships/image" Target="../media/image144.png"/><Relationship Id="rId67" Type="http://schemas.openxmlformats.org/officeDocument/2006/relationships/image" Target="../media/image152.png"/><Relationship Id="rId20" Type="http://schemas.openxmlformats.org/officeDocument/2006/relationships/image" Target="../media/image105.png"/><Relationship Id="rId41" Type="http://schemas.openxmlformats.org/officeDocument/2006/relationships/image" Target="../media/image126.png"/><Relationship Id="rId54" Type="http://schemas.openxmlformats.org/officeDocument/2006/relationships/image" Target="../media/image139.png"/><Relationship Id="rId62" Type="http://schemas.openxmlformats.org/officeDocument/2006/relationships/image" Target="../media/image147.png"/><Relationship Id="rId1" Type="http://schemas.openxmlformats.org/officeDocument/2006/relationships/image" Target="../media/image1.jpg"/><Relationship Id="rId6" Type="http://schemas.openxmlformats.org/officeDocument/2006/relationships/image" Target="../media/image91.png"/><Relationship Id="rId15" Type="http://schemas.openxmlformats.org/officeDocument/2006/relationships/image" Target="../media/image100.png"/><Relationship Id="rId23" Type="http://schemas.openxmlformats.org/officeDocument/2006/relationships/image" Target="../media/image108.png"/><Relationship Id="rId28" Type="http://schemas.openxmlformats.org/officeDocument/2006/relationships/image" Target="../media/image113.png"/><Relationship Id="rId36" Type="http://schemas.openxmlformats.org/officeDocument/2006/relationships/image" Target="../media/image121.png"/><Relationship Id="rId49" Type="http://schemas.openxmlformats.org/officeDocument/2006/relationships/image" Target="../media/image134.png"/><Relationship Id="rId57" Type="http://schemas.openxmlformats.org/officeDocument/2006/relationships/image" Target="../media/image142.png"/><Relationship Id="rId10" Type="http://schemas.openxmlformats.org/officeDocument/2006/relationships/image" Target="../media/image95.png"/><Relationship Id="rId31" Type="http://schemas.openxmlformats.org/officeDocument/2006/relationships/image" Target="../media/image116.png"/><Relationship Id="rId44" Type="http://schemas.openxmlformats.org/officeDocument/2006/relationships/image" Target="../media/image129.png"/><Relationship Id="rId52" Type="http://schemas.openxmlformats.org/officeDocument/2006/relationships/image" Target="../media/image137.png"/><Relationship Id="rId60" Type="http://schemas.openxmlformats.org/officeDocument/2006/relationships/image" Target="../media/image145.png"/><Relationship Id="rId65" Type="http://schemas.openxmlformats.org/officeDocument/2006/relationships/image" Target="../media/image150.png"/><Relationship Id="rId4" Type="http://schemas.openxmlformats.org/officeDocument/2006/relationships/image" Target="../media/image89.png"/><Relationship Id="rId9" Type="http://schemas.openxmlformats.org/officeDocument/2006/relationships/image" Target="../media/image94.png"/><Relationship Id="rId13" Type="http://schemas.openxmlformats.org/officeDocument/2006/relationships/image" Target="../media/image98.png"/><Relationship Id="rId18" Type="http://schemas.openxmlformats.org/officeDocument/2006/relationships/image" Target="../media/image103.png"/><Relationship Id="rId39" Type="http://schemas.openxmlformats.org/officeDocument/2006/relationships/image" Target="../media/image124.png"/></Relationships>
</file>

<file path=xl/drawings/_rels/drawing3.xml.rels><?xml version="1.0" encoding="UTF-8" standalone="yes"?>
<Relationships xmlns="http://schemas.openxmlformats.org/package/2006/relationships"><Relationship Id="rId117" Type="http://schemas.openxmlformats.org/officeDocument/2006/relationships/image" Target="../media/image268.png"/><Relationship Id="rId21" Type="http://schemas.openxmlformats.org/officeDocument/2006/relationships/image" Target="../media/image172.png"/><Relationship Id="rId42" Type="http://schemas.openxmlformats.org/officeDocument/2006/relationships/image" Target="../media/image193.png"/><Relationship Id="rId63" Type="http://schemas.openxmlformats.org/officeDocument/2006/relationships/image" Target="../media/image214.png"/><Relationship Id="rId84" Type="http://schemas.openxmlformats.org/officeDocument/2006/relationships/image" Target="../media/image235.png"/><Relationship Id="rId138" Type="http://schemas.openxmlformats.org/officeDocument/2006/relationships/image" Target="../media/image289.png"/><Relationship Id="rId107" Type="http://schemas.openxmlformats.org/officeDocument/2006/relationships/image" Target="../media/image258.png"/><Relationship Id="rId11" Type="http://schemas.openxmlformats.org/officeDocument/2006/relationships/image" Target="../media/image162.png"/><Relationship Id="rId32" Type="http://schemas.openxmlformats.org/officeDocument/2006/relationships/image" Target="../media/image183.png"/><Relationship Id="rId37" Type="http://schemas.openxmlformats.org/officeDocument/2006/relationships/image" Target="../media/image188.png"/><Relationship Id="rId53" Type="http://schemas.openxmlformats.org/officeDocument/2006/relationships/image" Target="../media/image204.png"/><Relationship Id="rId58" Type="http://schemas.openxmlformats.org/officeDocument/2006/relationships/image" Target="../media/image209.png"/><Relationship Id="rId74" Type="http://schemas.openxmlformats.org/officeDocument/2006/relationships/image" Target="../media/image225.png"/><Relationship Id="rId79" Type="http://schemas.openxmlformats.org/officeDocument/2006/relationships/image" Target="../media/image230.png"/><Relationship Id="rId102" Type="http://schemas.openxmlformats.org/officeDocument/2006/relationships/image" Target="../media/image253.png"/><Relationship Id="rId123" Type="http://schemas.openxmlformats.org/officeDocument/2006/relationships/image" Target="../media/image274.png"/><Relationship Id="rId128" Type="http://schemas.openxmlformats.org/officeDocument/2006/relationships/image" Target="../media/image279.png"/><Relationship Id="rId5" Type="http://schemas.openxmlformats.org/officeDocument/2006/relationships/image" Target="../media/image156.png"/><Relationship Id="rId90" Type="http://schemas.openxmlformats.org/officeDocument/2006/relationships/image" Target="../media/image241.png"/><Relationship Id="rId95" Type="http://schemas.openxmlformats.org/officeDocument/2006/relationships/image" Target="../media/image246.png"/><Relationship Id="rId22" Type="http://schemas.openxmlformats.org/officeDocument/2006/relationships/image" Target="../media/image173.png"/><Relationship Id="rId27" Type="http://schemas.openxmlformats.org/officeDocument/2006/relationships/image" Target="../media/image178.png"/><Relationship Id="rId43" Type="http://schemas.openxmlformats.org/officeDocument/2006/relationships/image" Target="../media/image194.png"/><Relationship Id="rId48" Type="http://schemas.openxmlformats.org/officeDocument/2006/relationships/image" Target="../media/image199.png"/><Relationship Id="rId64" Type="http://schemas.openxmlformats.org/officeDocument/2006/relationships/image" Target="../media/image215.png"/><Relationship Id="rId69" Type="http://schemas.openxmlformats.org/officeDocument/2006/relationships/image" Target="../media/image220.png"/><Relationship Id="rId113" Type="http://schemas.openxmlformats.org/officeDocument/2006/relationships/image" Target="../media/image264.png"/><Relationship Id="rId118" Type="http://schemas.openxmlformats.org/officeDocument/2006/relationships/image" Target="../media/image269.png"/><Relationship Id="rId134" Type="http://schemas.openxmlformats.org/officeDocument/2006/relationships/image" Target="../media/image285.png"/><Relationship Id="rId139" Type="http://schemas.openxmlformats.org/officeDocument/2006/relationships/image" Target="../media/image290.png"/><Relationship Id="rId80" Type="http://schemas.openxmlformats.org/officeDocument/2006/relationships/image" Target="../media/image231.png"/><Relationship Id="rId85" Type="http://schemas.openxmlformats.org/officeDocument/2006/relationships/image" Target="../media/image236.png"/><Relationship Id="rId12" Type="http://schemas.openxmlformats.org/officeDocument/2006/relationships/image" Target="../media/image163.png"/><Relationship Id="rId17" Type="http://schemas.openxmlformats.org/officeDocument/2006/relationships/image" Target="../media/image168.png"/><Relationship Id="rId33" Type="http://schemas.openxmlformats.org/officeDocument/2006/relationships/image" Target="../media/image184.png"/><Relationship Id="rId38" Type="http://schemas.openxmlformats.org/officeDocument/2006/relationships/image" Target="../media/image189.png"/><Relationship Id="rId59" Type="http://schemas.openxmlformats.org/officeDocument/2006/relationships/image" Target="../media/image210.png"/><Relationship Id="rId103" Type="http://schemas.openxmlformats.org/officeDocument/2006/relationships/image" Target="../media/image254.png"/><Relationship Id="rId108" Type="http://schemas.openxmlformats.org/officeDocument/2006/relationships/image" Target="../media/image259.png"/><Relationship Id="rId124" Type="http://schemas.openxmlformats.org/officeDocument/2006/relationships/image" Target="../media/image275.png"/><Relationship Id="rId129" Type="http://schemas.openxmlformats.org/officeDocument/2006/relationships/image" Target="../media/image280.png"/><Relationship Id="rId54" Type="http://schemas.openxmlformats.org/officeDocument/2006/relationships/image" Target="../media/image205.png"/><Relationship Id="rId70" Type="http://schemas.openxmlformats.org/officeDocument/2006/relationships/image" Target="../media/image221.png"/><Relationship Id="rId75" Type="http://schemas.openxmlformats.org/officeDocument/2006/relationships/image" Target="../media/image226.png"/><Relationship Id="rId91" Type="http://schemas.openxmlformats.org/officeDocument/2006/relationships/image" Target="../media/image242.png"/><Relationship Id="rId96" Type="http://schemas.openxmlformats.org/officeDocument/2006/relationships/image" Target="../media/image247.png"/><Relationship Id="rId140" Type="http://schemas.openxmlformats.org/officeDocument/2006/relationships/image" Target="../media/image291.png"/><Relationship Id="rId1" Type="http://schemas.openxmlformats.org/officeDocument/2006/relationships/image" Target="../media/image1.jpg"/><Relationship Id="rId6" Type="http://schemas.openxmlformats.org/officeDocument/2006/relationships/image" Target="../media/image157.png"/><Relationship Id="rId23" Type="http://schemas.openxmlformats.org/officeDocument/2006/relationships/image" Target="../media/image174.png"/><Relationship Id="rId28" Type="http://schemas.openxmlformats.org/officeDocument/2006/relationships/image" Target="../media/image179.png"/><Relationship Id="rId49" Type="http://schemas.openxmlformats.org/officeDocument/2006/relationships/image" Target="../media/image200.png"/><Relationship Id="rId114" Type="http://schemas.openxmlformats.org/officeDocument/2006/relationships/image" Target="../media/image265.png"/><Relationship Id="rId119" Type="http://schemas.openxmlformats.org/officeDocument/2006/relationships/image" Target="../media/image270.png"/><Relationship Id="rId44" Type="http://schemas.openxmlformats.org/officeDocument/2006/relationships/image" Target="../media/image195.png"/><Relationship Id="rId60" Type="http://schemas.openxmlformats.org/officeDocument/2006/relationships/image" Target="../media/image211.png"/><Relationship Id="rId65" Type="http://schemas.openxmlformats.org/officeDocument/2006/relationships/image" Target="../media/image216.png"/><Relationship Id="rId81" Type="http://schemas.openxmlformats.org/officeDocument/2006/relationships/image" Target="../media/image232.png"/><Relationship Id="rId86" Type="http://schemas.openxmlformats.org/officeDocument/2006/relationships/image" Target="../media/image237.png"/><Relationship Id="rId130" Type="http://schemas.openxmlformats.org/officeDocument/2006/relationships/image" Target="../media/image281.png"/><Relationship Id="rId135" Type="http://schemas.openxmlformats.org/officeDocument/2006/relationships/image" Target="../media/image286.png"/><Relationship Id="rId13" Type="http://schemas.openxmlformats.org/officeDocument/2006/relationships/image" Target="../media/image164.png"/><Relationship Id="rId18" Type="http://schemas.openxmlformats.org/officeDocument/2006/relationships/image" Target="../media/image169.png"/><Relationship Id="rId39" Type="http://schemas.openxmlformats.org/officeDocument/2006/relationships/image" Target="../media/image190.png"/><Relationship Id="rId109" Type="http://schemas.openxmlformats.org/officeDocument/2006/relationships/image" Target="../media/image260.png"/><Relationship Id="rId34" Type="http://schemas.openxmlformats.org/officeDocument/2006/relationships/image" Target="../media/image185.png"/><Relationship Id="rId50" Type="http://schemas.openxmlformats.org/officeDocument/2006/relationships/image" Target="../media/image201.png"/><Relationship Id="rId55" Type="http://schemas.openxmlformats.org/officeDocument/2006/relationships/image" Target="../media/image206.png"/><Relationship Id="rId76" Type="http://schemas.openxmlformats.org/officeDocument/2006/relationships/image" Target="../media/image227.png"/><Relationship Id="rId97" Type="http://schemas.openxmlformats.org/officeDocument/2006/relationships/image" Target="../media/image248.png"/><Relationship Id="rId104" Type="http://schemas.openxmlformats.org/officeDocument/2006/relationships/image" Target="../media/image255.png"/><Relationship Id="rId120" Type="http://schemas.openxmlformats.org/officeDocument/2006/relationships/image" Target="../media/image271.png"/><Relationship Id="rId125" Type="http://schemas.openxmlformats.org/officeDocument/2006/relationships/image" Target="../media/image276.png"/><Relationship Id="rId141" Type="http://schemas.openxmlformats.org/officeDocument/2006/relationships/image" Target="../media/image292.png"/><Relationship Id="rId7" Type="http://schemas.openxmlformats.org/officeDocument/2006/relationships/image" Target="../media/image158.png"/><Relationship Id="rId71" Type="http://schemas.openxmlformats.org/officeDocument/2006/relationships/image" Target="../media/image222.png"/><Relationship Id="rId92" Type="http://schemas.openxmlformats.org/officeDocument/2006/relationships/image" Target="../media/image243.png"/><Relationship Id="rId2" Type="http://schemas.openxmlformats.org/officeDocument/2006/relationships/image" Target="../media/image153.png"/><Relationship Id="rId29" Type="http://schemas.openxmlformats.org/officeDocument/2006/relationships/image" Target="../media/image180.png"/><Relationship Id="rId24" Type="http://schemas.openxmlformats.org/officeDocument/2006/relationships/image" Target="../media/image175.png"/><Relationship Id="rId40" Type="http://schemas.openxmlformats.org/officeDocument/2006/relationships/image" Target="../media/image191.png"/><Relationship Id="rId45" Type="http://schemas.openxmlformats.org/officeDocument/2006/relationships/image" Target="../media/image196.png"/><Relationship Id="rId66" Type="http://schemas.openxmlformats.org/officeDocument/2006/relationships/image" Target="../media/image217.png"/><Relationship Id="rId87" Type="http://schemas.openxmlformats.org/officeDocument/2006/relationships/image" Target="../media/image238.png"/><Relationship Id="rId110" Type="http://schemas.openxmlformats.org/officeDocument/2006/relationships/image" Target="../media/image261.png"/><Relationship Id="rId115" Type="http://schemas.openxmlformats.org/officeDocument/2006/relationships/image" Target="../media/image266.png"/><Relationship Id="rId131" Type="http://schemas.openxmlformats.org/officeDocument/2006/relationships/image" Target="../media/image282.png"/><Relationship Id="rId136" Type="http://schemas.openxmlformats.org/officeDocument/2006/relationships/image" Target="../media/image287.png"/><Relationship Id="rId61" Type="http://schemas.openxmlformats.org/officeDocument/2006/relationships/image" Target="../media/image212.png"/><Relationship Id="rId82" Type="http://schemas.openxmlformats.org/officeDocument/2006/relationships/image" Target="../media/image233.png"/><Relationship Id="rId19" Type="http://schemas.openxmlformats.org/officeDocument/2006/relationships/image" Target="../media/image170.png"/><Relationship Id="rId14" Type="http://schemas.openxmlformats.org/officeDocument/2006/relationships/image" Target="../media/image165.png"/><Relationship Id="rId30" Type="http://schemas.openxmlformats.org/officeDocument/2006/relationships/image" Target="../media/image181.png"/><Relationship Id="rId35" Type="http://schemas.openxmlformats.org/officeDocument/2006/relationships/image" Target="../media/image186.png"/><Relationship Id="rId56" Type="http://schemas.openxmlformats.org/officeDocument/2006/relationships/image" Target="../media/image207.png"/><Relationship Id="rId77" Type="http://schemas.openxmlformats.org/officeDocument/2006/relationships/image" Target="../media/image228.png"/><Relationship Id="rId100" Type="http://schemas.openxmlformats.org/officeDocument/2006/relationships/image" Target="../media/image251.png"/><Relationship Id="rId105" Type="http://schemas.openxmlformats.org/officeDocument/2006/relationships/image" Target="../media/image256.png"/><Relationship Id="rId126" Type="http://schemas.openxmlformats.org/officeDocument/2006/relationships/image" Target="../media/image277.png"/><Relationship Id="rId8" Type="http://schemas.openxmlformats.org/officeDocument/2006/relationships/image" Target="../media/image159.png"/><Relationship Id="rId51" Type="http://schemas.openxmlformats.org/officeDocument/2006/relationships/image" Target="../media/image202.png"/><Relationship Id="rId72" Type="http://schemas.openxmlformats.org/officeDocument/2006/relationships/image" Target="../media/image223.png"/><Relationship Id="rId93" Type="http://schemas.openxmlformats.org/officeDocument/2006/relationships/image" Target="../media/image244.png"/><Relationship Id="rId98" Type="http://schemas.openxmlformats.org/officeDocument/2006/relationships/image" Target="../media/image249.png"/><Relationship Id="rId121" Type="http://schemas.openxmlformats.org/officeDocument/2006/relationships/image" Target="../media/image272.png"/><Relationship Id="rId142" Type="http://schemas.openxmlformats.org/officeDocument/2006/relationships/image" Target="../media/image293.png"/><Relationship Id="rId3" Type="http://schemas.openxmlformats.org/officeDocument/2006/relationships/image" Target="../media/image154.png"/><Relationship Id="rId25" Type="http://schemas.openxmlformats.org/officeDocument/2006/relationships/image" Target="../media/image176.png"/><Relationship Id="rId46" Type="http://schemas.openxmlformats.org/officeDocument/2006/relationships/image" Target="../media/image197.png"/><Relationship Id="rId67" Type="http://schemas.openxmlformats.org/officeDocument/2006/relationships/image" Target="../media/image218.png"/><Relationship Id="rId116" Type="http://schemas.openxmlformats.org/officeDocument/2006/relationships/image" Target="../media/image267.png"/><Relationship Id="rId137" Type="http://schemas.openxmlformats.org/officeDocument/2006/relationships/image" Target="../media/image288.png"/><Relationship Id="rId20" Type="http://schemas.openxmlformats.org/officeDocument/2006/relationships/image" Target="../media/image171.png"/><Relationship Id="rId41" Type="http://schemas.openxmlformats.org/officeDocument/2006/relationships/image" Target="../media/image192.png"/><Relationship Id="rId62" Type="http://schemas.openxmlformats.org/officeDocument/2006/relationships/image" Target="../media/image213.png"/><Relationship Id="rId83" Type="http://schemas.openxmlformats.org/officeDocument/2006/relationships/image" Target="../media/image234.png"/><Relationship Id="rId88" Type="http://schemas.openxmlformats.org/officeDocument/2006/relationships/image" Target="../media/image239.png"/><Relationship Id="rId111" Type="http://schemas.openxmlformats.org/officeDocument/2006/relationships/image" Target="../media/image262.png"/><Relationship Id="rId132" Type="http://schemas.openxmlformats.org/officeDocument/2006/relationships/image" Target="../media/image283.png"/><Relationship Id="rId15" Type="http://schemas.openxmlformats.org/officeDocument/2006/relationships/image" Target="../media/image166.png"/><Relationship Id="rId36" Type="http://schemas.openxmlformats.org/officeDocument/2006/relationships/image" Target="../media/image187.png"/><Relationship Id="rId57" Type="http://schemas.openxmlformats.org/officeDocument/2006/relationships/image" Target="../media/image208.png"/><Relationship Id="rId106" Type="http://schemas.openxmlformats.org/officeDocument/2006/relationships/image" Target="../media/image257.png"/><Relationship Id="rId127" Type="http://schemas.openxmlformats.org/officeDocument/2006/relationships/image" Target="../media/image278.png"/><Relationship Id="rId10" Type="http://schemas.openxmlformats.org/officeDocument/2006/relationships/image" Target="../media/image161.png"/><Relationship Id="rId31" Type="http://schemas.openxmlformats.org/officeDocument/2006/relationships/image" Target="../media/image182.png"/><Relationship Id="rId52" Type="http://schemas.openxmlformats.org/officeDocument/2006/relationships/image" Target="../media/image203.png"/><Relationship Id="rId73" Type="http://schemas.openxmlformats.org/officeDocument/2006/relationships/image" Target="../media/image224.png"/><Relationship Id="rId78" Type="http://schemas.openxmlformats.org/officeDocument/2006/relationships/image" Target="../media/image229.png"/><Relationship Id="rId94" Type="http://schemas.openxmlformats.org/officeDocument/2006/relationships/image" Target="../media/image245.png"/><Relationship Id="rId99" Type="http://schemas.openxmlformats.org/officeDocument/2006/relationships/image" Target="../media/image250.png"/><Relationship Id="rId101" Type="http://schemas.openxmlformats.org/officeDocument/2006/relationships/image" Target="../media/image252.png"/><Relationship Id="rId122" Type="http://schemas.openxmlformats.org/officeDocument/2006/relationships/image" Target="../media/image273.png"/><Relationship Id="rId4" Type="http://schemas.openxmlformats.org/officeDocument/2006/relationships/image" Target="../media/image155.png"/><Relationship Id="rId9" Type="http://schemas.openxmlformats.org/officeDocument/2006/relationships/image" Target="../media/image160.png"/><Relationship Id="rId26" Type="http://schemas.openxmlformats.org/officeDocument/2006/relationships/image" Target="../media/image177.png"/><Relationship Id="rId47" Type="http://schemas.openxmlformats.org/officeDocument/2006/relationships/image" Target="../media/image198.png"/><Relationship Id="rId68" Type="http://schemas.openxmlformats.org/officeDocument/2006/relationships/image" Target="../media/image219.png"/><Relationship Id="rId89" Type="http://schemas.openxmlformats.org/officeDocument/2006/relationships/image" Target="../media/image240.png"/><Relationship Id="rId112" Type="http://schemas.openxmlformats.org/officeDocument/2006/relationships/image" Target="../media/image263.png"/><Relationship Id="rId133" Type="http://schemas.openxmlformats.org/officeDocument/2006/relationships/image" Target="../media/image284.png"/><Relationship Id="rId16" Type="http://schemas.openxmlformats.org/officeDocument/2006/relationships/image" Target="../media/image167.png"/></Relationships>
</file>

<file path=xl/drawings/_rels/drawing4.xml.rels><?xml version="1.0" encoding="UTF-8" standalone="yes"?>
<Relationships xmlns="http://schemas.openxmlformats.org/package/2006/relationships"><Relationship Id="rId26" Type="http://schemas.openxmlformats.org/officeDocument/2006/relationships/image" Target="../media/image318.png"/><Relationship Id="rId21" Type="http://schemas.openxmlformats.org/officeDocument/2006/relationships/image" Target="../media/image313.png"/><Relationship Id="rId42" Type="http://schemas.openxmlformats.org/officeDocument/2006/relationships/image" Target="../media/image334.png"/><Relationship Id="rId47" Type="http://schemas.openxmlformats.org/officeDocument/2006/relationships/image" Target="../media/image339.png"/><Relationship Id="rId63" Type="http://schemas.openxmlformats.org/officeDocument/2006/relationships/image" Target="../media/image355.png"/><Relationship Id="rId68" Type="http://schemas.openxmlformats.org/officeDocument/2006/relationships/image" Target="../media/image360.png"/><Relationship Id="rId7" Type="http://schemas.openxmlformats.org/officeDocument/2006/relationships/image" Target="../media/image299.png"/><Relationship Id="rId2" Type="http://schemas.openxmlformats.org/officeDocument/2006/relationships/image" Target="../media/image294.png"/><Relationship Id="rId16" Type="http://schemas.openxmlformats.org/officeDocument/2006/relationships/image" Target="../media/image308.png"/><Relationship Id="rId29" Type="http://schemas.openxmlformats.org/officeDocument/2006/relationships/image" Target="../media/image321.png"/><Relationship Id="rId11" Type="http://schemas.openxmlformats.org/officeDocument/2006/relationships/image" Target="../media/image303.png"/><Relationship Id="rId24" Type="http://schemas.openxmlformats.org/officeDocument/2006/relationships/image" Target="../media/image316.png"/><Relationship Id="rId32" Type="http://schemas.openxmlformats.org/officeDocument/2006/relationships/image" Target="../media/image324.png"/><Relationship Id="rId37" Type="http://schemas.openxmlformats.org/officeDocument/2006/relationships/image" Target="../media/image329.png"/><Relationship Id="rId40" Type="http://schemas.openxmlformats.org/officeDocument/2006/relationships/image" Target="../media/image332.png"/><Relationship Id="rId45" Type="http://schemas.openxmlformats.org/officeDocument/2006/relationships/image" Target="../media/image337.png"/><Relationship Id="rId53" Type="http://schemas.openxmlformats.org/officeDocument/2006/relationships/image" Target="../media/image345.png"/><Relationship Id="rId58" Type="http://schemas.openxmlformats.org/officeDocument/2006/relationships/image" Target="../media/image350.png"/><Relationship Id="rId66" Type="http://schemas.openxmlformats.org/officeDocument/2006/relationships/image" Target="../media/image358.png"/><Relationship Id="rId5" Type="http://schemas.openxmlformats.org/officeDocument/2006/relationships/image" Target="../media/image297.png"/><Relationship Id="rId61" Type="http://schemas.openxmlformats.org/officeDocument/2006/relationships/image" Target="../media/image353.png"/><Relationship Id="rId19" Type="http://schemas.openxmlformats.org/officeDocument/2006/relationships/image" Target="../media/image311.png"/><Relationship Id="rId14" Type="http://schemas.openxmlformats.org/officeDocument/2006/relationships/image" Target="../media/image306.png"/><Relationship Id="rId22" Type="http://schemas.openxmlformats.org/officeDocument/2006/relationships/image" Target="../media/image314.png"/><Relationship Id="rId27" Type="http://schemas.openxmlformats.org/officeDocument/2006/relationships/image" Target="../media/image319.png"/><Relationship Id="rId30" Type="http://schemas.openxmlformats.org/officeDocument/2006/relationships/image" Target="../media/image322.png"/><Relationship Id="rId35" Type="http://schemas.openxmlformats.org/officeDocument/2006/relationships/image" Target="../media/image327.png"/><Relationship Id="rId43" Type="http://schemas.openxmlformats.org/officeDocument/2006/relationships/image" Target="../media/image335.png"/><Relationship Id="rId48" Type="http://schemas.openxmlformats.org/officeDocument/2006/relationships/image" Target="../media/image340.png"/><Relationship Id="rId56" Type="http://schemas.openxmlformats.org/officeDocument/2006/relationships/image" Target="../media/image348.png"/><Relationship Id="rId64" Type="http://schemas.openxmlformats.org/officeDocument/2006/relationships/image" Target="../media/image356.png"/><Relationship Id="rId69" Type="http://schemas.openxmlformats.org/officeDocument/2006/relationships/image" Target="../media/image361.png"/><Relationship Id="rId8" Type="http://schemas.openxmlformats.org/officeDocument/2006/relationships/image" Target="../media/image300.png"/><Relationship Id="rId51" Type="http://schemas.openxmlformats.org/officeDocument/2006/relationships/image" Target="../media/image343.png"/><Relationship Id="rId3" Type="http://schemas.openxmlformats.org/officeDocument/2006/relationships/image" Target="../media/image295.png"/><Relationship Id="rId12" Type="http://schemas.openxmlformats.org/officeDocument/2006/relationships/image" Target="../media/image304.png"/><Relationship Id="rId17" Type="http://schemas.openxmlformats.org/officeDocument/2006/relationships/image" Target="../media/image309.png"/><Relationship Id="rId25" Type="http://schemas.openxmlformats.org/officeDocument/2006/relationships/image" Target="../media/image317.png"/><Relationship Id="rId33" Type="http://schemas.openxmlformats.org/officeDocument/2006/relationships/image" Target="../media/image325.png"/><Relationship Id="rId38" Type="http://schemas.openxmlformats.org/officeDocument/2006/relationships/image" Target="../media/image330.png"/><Relationship Id="rId46" Type="http://schemas.openxmlformats.org/officeDocument/2006/relationships/image" Target="../media/image338.png"/><Relationship Id="rId59" Type="http://schemas.openxmlformats.org/officeDocument/2006/relationships/image" Target="../media/image351.png"/><Relationship Id="rId67" Type="http://schemas.openxmlformats.org/officeDocument/2006/relationships/image" Target="../media/image359.png"/><Relationship Id="rId20" Type="http://schemas.openxmlformats.org/officeDocument/2006/relationships/image" Target="../media/image312.png"/><Relationship Id="rId41" Type="http://schemas.openxmlformats.org/officeDocument/2006/relationships/image" Target="../media/image333.png"/><Relationship Id="rId54" Type="http://schemas.openxmlformats.org/officeDocument/2006/relationships/image" Target="../media/image346.png"/><Relationship Id="rId62" Type="http://schemas.openxmlformats.org/officeDocument/2006/relationships/image" Target="../media/image354.png"/><Relationship Id="rId1" Type="http://schemas.openxmlformats.org/officeDocument/2006/relationships/image" Target="../media/image1.jpg"/><Relationship Id="rId6" Type="http://schemas.openxmlformats.org/officeDocument/2006/relationships/image" Target="../media/image298.png"/><Relationship Id="rId15" Type="http://schemas.openxmlformats.org/officeDocument/2006/relationships/image" Target="../media/image307.png"/><Relationship Id="rId23" Type="http://schemas.openxmlformats.org/officeDocument/2006/relationships/image" Target="../media/image315.png"/><Relationship Id="rId28" Type="http://schemas.openxmlformats.org/officeDocument/2006/relationships/image" Target="../media/image320.png"/><Relationship Id="rId36" Type="http://schemas.openxmlformats.org/officeDocument/2006/relationships/image" Target="../media/image328.png"/><Relationship Id="rId49" Type="http://schemas.openxmlformats.org/officeDocument/2006/relationships/image" Target="../media/image341.png"/><Relationship Id="rId57" Type="http://schemas.openxmlformats.org/officeDocument/2006/relationships/image" Target="../media/image349.png"/><Relationship Id="rId10" Type="http://schemas.openxmlformats.org/officeDocument/2006/relationships/image" Target="../media/image302.png"/><Relationship Id="rId31" Type="http://schemas.openxmlformats.org/officeDocument/2006/relationships/image" Target="../media/image323.png"/><Relationship Id="rId44" Type="http://schemas.openxmlformats.org/officeDocument/2006/relationships/image" Target="../media/image336.png"/><Relationship Id="rId52" Type="http://schemas.openxmlformats.org/officeDocument/2006/relationships/image" Target="../media/image344.png"/><Relationship Id="rId60" Type="http://schemas.openxmlformats.org/officeDocument/2006/relationships/image" Target="../media/image352.png"/><Relationship Id="rId65" Type="http://schemas.openxmlformats.org/officeDocument/2006/relationships/image" Target="../media/image357.png"/><Relationship Id="rId4" Type="http://schemas.openxmlformats.org/officeDocument/2006/relationships/image" Target="../media/image296.png"/><Relationship Id="rId9" Type="http://schemas.openxmlformats.org/officeDocument/2006/relationships/image" Target="../media/image301.png"/><Relationship Id="rId13" Type="http://schemas.openxmlformats.org/officeDocument/2006/relationships/image" Target="../media/image305.png"/><Relationship Id="rId18" Type="http://schemas.openxmlformats.org/officeDocument/2006/relationships/image" Target="../media/image310.png"/><Relationship Id="rId39" Type="http://schemas.openxmlformats.org/officeDocument/2006/relationships/image" Target="../media/image331.png"/><Relationship Id="rId34" Type="http://schemas.openxmlformats.org/officeDocument/2006/relationships/image" Target="../media/image326.png"/><Relationship Id="rId50" Type="http://schemas.openxmlformats.org/officeDocument/2006/relationships/image" Target="../media/image342.png"/><Relationship Id="rId55" Type="http://schemas.openxmlformats.org/officeDocument/2006/relationships/image" Target="../media/image347.png"/></Relationships>
</file>

<file path=xl/drawings/_rels/drawing5.xml.rels><?xml version="1.0" encoding="UTF-8" standalone="yes"?>
<Relationships xmlns="http://schemas.openxmlformats.org/package/2006/relationships"><Relationship Id="rId117" Type="http://schemas.openxmlformats.org/officeDocument/2006/relationships/image" Target="../media/image472.png"/><Relationship Id="rId21" Type="http://schemas.openxmlformats.org/officeDocument/2006/relationships/image" Target="../media/image380.png"/><Relationship Id="rId42" Type="http://schemas.openxmlformats.org/officeDocument/2006/relationships/image" Target="../media/image400.png"/><Relationship Id="rId63" Type="http://schemas.openxmlformats.org/officeDocument/2006/relationships/image" Target="../media/image421.png"/><Relationship Id="rId84" Type="http://schemas.openxmlformats.org/officeDocument/2006/relationships/image" Target="../media/image441.png"/><Relationship Id="rId138" Type="http://schemas.openxmlformats.org/officeDocument/2006/relationships/image" Target="../media/image493.png"/><Relationship Id="rId107" Type="http://schemas.openxmlformats.org/officeDocument/2006/relationships/image" Target="../media/image462.png"/><Relationship Id="rId11" Type="http://schemas.openxmlformats.org/officeDocument/2006/relationships/image" Target="../media/image370.png"/><Relationship Id="rId32" Type="http://schemas.openxmlformats.org/officeDocument/2006/relationships/image" Target="../media/image391.png"/><Relationship Id="rId37" Type="http://schemas.openxmlformats.org/officeDocument/2006/relationships/image" Target="../media/image396.png"/><Relationship Id="rId53" Type="http://schemas.openxmlformats.org/officeDocument/2006/relationships/image" Target="../media/image411.png"/><Relationship Id="rId58" Type="http://schemas.openxmlformats.org/officeDocument/2006/relationships/image" Target="../media/image416.png"/><Relationship Id="rId74" Type="http://schemas.openxmlformats.org/officeDocument/2006/relationships/image" Target="../media/image432.png"/><Relationship Id="rId79" Type="http://schemas.openxmlformats.org/officeDocument/2006/relationships/image" Target="../media/image436.png"/><Relationship Id="rId102" Type="http://schemas.openxmlformats.org/officeDocument/2006/relationships/image" Target="../media/image457.png"/><Relationship Id="rId123" Type="http://schemas.openxmlformats.org/officeDocument/2006/relationships/image" Target="../media/image478.png"/><Relationship Id="rId128" Type="http://schemas.openxmlformats.org/officeDocument/2006/relationships/image" Target="../media/image483.png"/><Relationship Id="rId5" Type="http://schemas.openxmlformats.org/officeDocument/2006/relationships/image" Target="../media/image364.png"/><Relationship Id="rId90" Type="http://schemas.openxmlformats.org/officeDocument/2006/relationships/image" Target="../media/image445.png"/><Relationship Id="rId95" Type="http://schemas.openxmlformats.org/officeDocument/2006/relationships/image" Target="../media/image450.png"/><Relationship Id="rId22" Type="http://schemas.openxmlformats.org/officeDocument/2006/relationships/image" Target="../media/image381.png"/><Relationship Id="rId27" Type="http://schemas.openxmlformats.org/officeDocument/2006/relationships/image" Target="../media/image386.png"/><Relationship Id="rId43" Type="http://schemas.openxmlformats.org/officeDocument/2006/relationships/image" Target="../media/image401.png"/><Relationship Id="rId48" Type="http://schemas.openxmlformats.org/officeDocument/2006/relationships/image" Target="../media/image406.png"/><Relationship Id="rId64" Type="http://schemas.openxmlformats.org/officeDocument/2006/relationships/image" Target="../media/image422.png"/><Relationship Id="rId69" Type="http://schemas.openxmlformats.org/officeDocument/2006/relationships/image" Target="../media/image427.png"/><Relationship Id="rId113" Type="http://schemas.openxmlformats.org/officeDocument/2006/relationships/image" Target="../media/image468.png"/><Relationship Id="rId118" Type="http://schemas.openxmlformats.org/officeDocument/2006/relationships/image" Target="../media/image473.png"/><Relationship Id="rId134" Type="http://schemas.openxmlformats.org/officeDocument/2006/relationships/image" Target="../media/image489.png"/><Relationship Id="rId139" Type="http://schemas.openxmlformats.org/officeDocument/2006/relationships/image" Target="../media/image494.png"/><Relationship Id="rId80" Type="http://schemas.openxmlformats.org/officeDocument/2006/relationships/image" Target="../media/image437.png"/><Relationship Id="rId85" Type="http://schemas.openxmlformats.org/officeDocument/2006/relationships/image" Target="../media/image442.png"/><Relationship Id="rId12" Type="http://schemas.openxmlformats.org/officeDocument/2006/relationships/image" Target="../media/image371.png"/><Relationship Id="rId17" Type="http://schemas.openxmlformats.org/officeDocument/2006/relationships/image" Target="../media/image376.png"/><Relationship Id="rId33" Type="http://schemas.openxmlformats.org/officeDocument/2006/relationships/image" Target="../media/image392.png"/><Relationship Id="rId38" Type="http://schemas.openxmlformats.org/officeDocument/2006/relationships/image" Target="../media/image397.png"/><Relationship Id="rId59" Type="http://schemas.openxmlformats.org/officeDocument/2006/relationships/image" Target="../media/image417.png"/><Relationship Id="rId103" Type="http://schemas.openxmlformats.org/officeDocument/2006/relationships/image" Target="../media/image458.png"/><Relationship Id="rId108" Type="http://schemas.openxmlformats.org/officeDocument/2006/relationships/image" Target="../media/image463.png"/><Relationship Id="rId124" Type="http://schemas.openxmlformats.org/officeDocument/2006/relationships/image" Target="../media/image479.png"/><Relationship Id="rId129" Type="http://schemas.openxmlformats.org/officeDocument/2006/relationships/image" Target="../media/image484.png"/><Relationship Id="rId54" Type="http://schemas.openxmlformats.org/officeDocument/2006/relationships/image" Target="../media/image412.png"/><Relationship Id="rId70" Type="http://schemas.openxmlformats.org/officeDocument/2006/relationships/image" Target="../media/image428.png"/><Relationship Id="rId75" Type="http://schemas.openxmlformats.org/officeDocument/2006/relationships/image" Target="../media/image433.png"/><Relationship Id="rId91" Type="http://schemas.openxmlformats.org/officeDocument/2006/relationships/image" Target="../media/image446.png"/><Relationship Id="rId96" Type="http://schemas.openxmlformats.org/officeDocument/2006/relationships/image" Target="../media/image451.png"/><Relationship Id="rId140" Type="http://schemas.openxmlformats.org/officeDocument/2006/relationships/image" Target="../media/image495.png"/><Relationship Id="rId1" Type="http://schemas.openxmlformats.org/officeDocument/2006/relationships/image" Target="../media/image1.jpg"/><Relationship Id="rId6" Type="http://schemas.openxmlformats.org/officeDocument/2006/relationships/image" Target="../media/image365.png"/><Relationship Id="rId23" Type="http://schemas.openxmlformats.org/officeDocument/2006/relationships/image" Target="../media/image382.png"/><Relationship Id="rId28" Type="http://schemas.openxmlformats.org/officeDocument/2006/relationships/image" Target="../media/image387.png"/><Relationship Id="rId49" Type="http://schemas.openxmlformats.org/officeDocument/2006/relationships/image" Target="../media/image407.png"/><Relationship Id="rId114" Type="http://schemas.openxmlformats.org/officeDocument/2006/relationships/image" Target="../media/image469.png"/><Relationship Id="rId119" Type="http://schemas.openxmlformats.org/officeDocument/2006/relationships/image" Target="../media/image474.png"/><Relationship Id="rId44" Type="http://schemas.openxmlformats.org/officeDocument/2006/relationships/image" Target="../media/image402.png"/><Relationship Id="rId60" Type="http://schemas.openxmlformats.org/officeDocument/2006/relationships/image" Target="../media/image418.png"/><Relationship Id="rId65" Type="http://schemas.openxmlformats.org/officeDocument/2006/relationships/image" Target="../media/image423.png"/><Relationship Id="rId81" Type="http://schemas.openxmlformats.org/officeDocument/2006/relationships/image" Target="../media/image438.png"/><Relationship Id="rId86" Type="http://schemas.openxmlformats.org/officeDocument/2006/relationships/image" Target="../media/image443.png"/><Relationship Id="rId130" Type="http://schemas.openxmlformats.org/officeDocument/2006/relationships/image" Target="../media/image485.png"/><Relationship Id="rId135" Type="http://schemas.openxmlformats.org/officeDocument/2006/relationships/image" Target="../media/image490.png"/><Relationship Id="rId13" Type="http://schemas.openxmlformats.org/officeDocument/2006/relationships/image" Target="../media/image372.png"/><Relationship Id="rId18" Type="http://schemas.openxmlformats.org/officeDocument/2006/relationships/image" Target="../media/image377.png"/><Relationship Id="rId39" Type="http://schemas.openxmlformats.org/officeDocument/2006/relationships/image" Target="../media/image184.png"/><Relationship Id="rId109" Type="http://schemas.openxmlformats.org/officeDocument/2006/relationships/image" Target="../media/image464.png"/><Relationship Id="rId34" Type="http://schemas.openxmlformats.org/officeDocument/2006/relationships/image" Target="../media/image393.png"/><Relationship Id="rId50" Type="http://schemas.openxmlformats.org/officeDocument/2006/relationships/image" Target="../media/image408.png"/><Relationship Id="rId55" Type="http://schemas.openxmlformats.org/officeDocument/2006/relationships/image" Target="../media/image413.png"/><Relationship Id="rId76" Type="http://schemas.openxmlformats.org/officeDocument/2006/relationships/image" Target="../media/image434.png"/><Relationship Id="rId97" Type="http://schemas.openxmlformats.org/officeDocument/2006/relationships/image" Target="../media/image452.png"/><Relationship Id="rId104" Type="http://schemas.openxmlformats.org/officeDocument/2006/relationships/image" Target="../media/image459.png"/><Relationship Id="rId120" Type="http://schemas.openxmlformats.org/officeDocument/2006/relationships/image" Target="../media/image475.png"/><Relationship Id="rId125" Type="http://schemas.openxmlformats.org/officeDocument/2006/relationships/image" Target="../media/image480.png"/><Relationship Id="rId141" Type="http://schemas.openxmlformats.org/officeDocument/2006/relationships/image" Target="../media/image496.png"/><Relationship Id="rId7" Type="http://schemas.openxmlformats.org/officeDocument/2006/relationships/image" Target="../media/image366.png"/><Relationship Id="rId71" Type="http://schemas.openxmlformats.org/officeDocument/2006/relationships/image" Target="../media/image429.png"/><Relationship Id="rId92" Type="http://schemas.openxmlformats.org/officeDocument/2006/relationships/image" Target="../media/image447.png"/><Relationship Id="rId2" Type="http://schemas.openxmlformats.org/officeDocument/2006/relationships/image" Target="../media/image362.png"/><Relationship Id="rId29" Type="http://schemas.openxmlformats.org/officeDocument/2006/relationships/image" Target="../media/image388.png"/><Relationship Id="rId24" Type="http://schemas.openxmlformats.org/officeDocument/2006/relationships/image" Target="../media/image383.png"/><Relationship Id="rId40" Type="http://schemas.openxmlformats.org/officeDocument/2006/relationships/image" Target="../media/image398.png"/><Relationship Id="rId45" Type="http://schemas.openxmlformats.org/officeDocument/2006/relationships/image" Target="../media/image403.png"/><Relationship Id="rId66" Type="http://schemas.openxmlformats.org/officeDocument/2006/relationships/image" Target="../media/image424.png"/><Relationship Id="rId87" Type="http://schemas.openxmlformats.org/officeDocument/2006/relationships/image" Target="../media/image444.png"/><Relationship Id="rId110" Type="http://schemas.openxmlformats.org/officeDocument/2006/relationships/image" Target="../media/image465.png"/><Relationship Id="rId115" Type="http://schemas.openxmlformats.org/officeDocument/2006/relationships/image" Target="../media/image470.png"/><Relationship Id="rId131" Type="http://schemas.openxmlformats.org/officeDocument/2006/relationships/image" Target="../media/image486.png"/><Relationship Id="rId136" Type="http://schemas.openxmlformats.org/officeDocument/2006/relationships/image" Target="../media/image491.png"/><Relationship Id="rId61" Type="http://schemas.openxmlformats.org/officeDocument/2006/relationships/image" Target="../media/image419.png"/><Relationship Id="rId82" Type="http://schemas.openxmlformats.org/officeDocument/2006/relationships/image" Target="../media/image439.png"/><Relationship Id="rId19" Type="http://schemas.openxmlformats.org/officeDocument/2006/relationships/image" Target="../media/image378.png"/><Relationship Id="rId14" Type="http://schemas.openxmlformats.org/officeDocument/2006/relationships/image" Target="../media/image373.png"/><Relationship Id="rId30" Type="http://schemas.openxmlformats.org/officeDocument/2006/relationships/image" Target="../media/image389.png"/><Relationship Id="rId35" Type="http://schemas.openxmlformats.org/officeDocument/2006/relationships/image" Target="../media/image394.png"/><Relationship Id="rId56" Type="http://schemas.openxmlformats.org/officeDocument/2006/relationships/image" Target="../media/image414.png"/><Relationship Id="rId77" Type="http://schemas.openxmlformats.org/officeDocument/2006/relationships/image" Target="../media/image435.png"/><Relationship Id="rId100" Type="http://schemas.openxmlformats.org/officeDocument/2006/relationships/image" Target="../media/image455.png"/><Relationship Id="rId105" Type="http://schemas.openxmlformats.org/officeDocument/2006/relationships/image" Target="../media/image460.png"/><Relationship Id="rId126" Type="http://schemas.openxmlformats.org/officeDocument/2006/relationships/image" Target="../media/image481.png"/><Relationship Id="rId8" Type="http://schemas.openxmlformats.org/officeDocument/2006/relationships/image" Target="../media/image367.png"/><Relationship Id="rId51" Type="http://schemas.openxmlformats.org/officeDocument/2006/relationships/image" Target="../media/image409.png"/><Relationship Id="rId72" Type="http://schemas.openxmlformats.org/officeDocument/2006/relationships/image" Target="../media/image430.png"/><Relationship Id="rId93" Type="http://schemas.openxmlformats.org/officeDocument/2006/relationships/image" Target="../media/image448.png"/><Relationship Id="rId98" Type="http://schemas.openxmlformats.org/officeDocument/2006/relationships/image" Target="../media/image453.png"/><Relationship Id="rId121" Type="http://schemas.openxmlformats.org/officeDocument/2006/relationships/image" Target="../media/image476.png"/><Relationship Id="rId3" Type="http://schemas.openxmlformats.org/officeDocument/2006/relationships/image" Target="../media/image246.png"/><Relationship Id="rId25" Type="http://schemas.openxmlformats.org/officeDocument/2006/relationships/image" Target="../media/image384.png"/><Relationship Id="rId46" Type="http://schemas.openxmlformats.org/officeDocument/2006/relationships/image" Target="../media/image404.png"/><Relationship Id="rId67" Type="http://schemas.openxmlformats.org/officeDocument/2006/relationships/image" Target="../media/image425.png"/><Relationship Id="rId116" Type="http://schemas.openxmlformats.org/officeDocument/2006/relationships/image" Target="../media/image471.png"/><Relationship Id="rId137" Type="http://schemas.openxmlformats.org/officeDocument/2006/relationships/image" Target="../media/image492.png"/><Relationship Id="rId20" Type="http://schemas.openxmlformats.org/officeDocument/2006/relationships/image" Target="../media/image379.png"/><Relationship Id="rId41" Type="http://schemas.openxmlformats.org/officeDocument/2006/relationships/image" Target="../media/image399.png"/><Relationship Id="rId62" Type="http://schemas.openxmlformats.org/officeDocument/2006/relationships/image" Target="../media/image420.png"/><Relationship Id="rId83" Type="http://schemas.openxmlformats.org/officeDocument/2006/relationships/image" Target="../media/image440.png"/><Relationship Id="rId88" Type="http://schemas.openxmlformats.org/officeDocument/2006/relationships/image" Target="../media/image237.png"/><Relationship Id="rId111" Type="http://schemas.openxmlformats.org/officeDocument/2006/relationships/image" Target="../media/image466.png"/><Relationship Id="rId132" Type="http://schemas.openxmlformats.org/officeDocument/2006/relationships/image" Target="../media/image487.png"/><Relationship Id="rId15" Type="http://schemas.openxmlformats.org/officeDocument/2006/relationships/image" Target="../media/image374.png"/><Relationship Id="rId36" Type="http://schemas.openxmlformats.org/officeDocument/2006/relationships/image" Target="../media/image395.png"/><Relationship Id="rId57" Type="http://schemas.openxmlformats.org/officeDocument/2006/relationships/image" Target="../media/image415.png"/><Relationship Id="rId106" Type="http://schemas.openxmlformats.org/officeDocument/2006/relationships/image" Target="../media/image461.png"/><Relationship Id="rId127" Type="http://schemas.openxmlformats.org/officeDocument/2006/relationships/image" Target="../media/image482.png"/><Relationship Id="rId10" Type="http://schemas.openxmlformats.org/officeDocument/2006/relationships/image" Target="../media/image369.png"/><Relationship Id="rId31" Type="http://schemas.openxmlformats.org/officeDocument/2006/relationships/image" Target="../media/image390.png"/><Relationship Id="rId52" Type="http://schemas.openxmlformats.org/officeDocument/2006/relationships/image" Target="../media/image410.png"/><Relationship Id="rId73" Type="http://schemas.openxmlformats.org/officeDocument/2006/relationships/image" Target="../media/image431.png"/><Relationship Id="rId78" Type="http://schemas.openxmlformats.org/officeDocument/2006/relationships/image" Target="../media/image260.png"/><Relationship Id="rId94" Type="http://schemas.openxmlformats.org/officeDocument/2006/relationships/image" Target="../media/image449.png"/><Relationship Id="rId99" Type="http://schemas.openxmlformats.org/officeDocument/2006/relationships/image" Target="../media/image454.png"/><Relationship Id="rId101" Type="http://schemas.openxmlformats.org/officeDocument/2006/relationships/image" Target="../media/image456.png"/><Relationship Id="rId122" Type="http://schemas.openxmlformats.org/officeDocument/2006/relationships/image" Target="../media/image477.png"/><Relationship Id="rId4" Type="http://schemas.openxmlformats.org/officeDocument/2006/relationships/image" Target="../media/image363.png"/><Relationship Id="rId9" Type="http://schemas.openxmlformats.org/officeDocument/2006/relationships/image" Target="../media/image368.png"/><Relationship Id="rId26" Type="http://schemas.openxmlformats.org/officeDocument/2006/relationships/image" Target="../media/image385.png"/><Relationship Id="rId47" Type="http://schemas.openxmlformats.org/officeDocument/2006/relationships/image" Target="../media/image405.png"/><Relationship Id="rId68" Type="http://schemas.openxmlformats.org/officeDocument/2006/relationships/image" Target="../media/image426.png"/><Relationship Id="rId89" Type="http://schemas.openxmlformats.org/officeDocument/2006/relationships/image" Target="../media/image238.png"/><Relationship Id="rId112" Type="http://schemas.openxmlformats.org/officeDocument/2006/relationships/image" Target="../media/image467.png"/><Relationship Id="rId133" Type="http://schemas.openxmlformats.org/officeDocument/2006/relationships/image" Target="../media/image488.png"/><Relationship Id="rId16" Type="http://schemas.openxmlformats.org/officeDocument/2006/relationships/image" Target="../media/image375.png"/></Relationships>
</file>

<file path=xl/drawings/_rels/drawing6.xml.rels><?xml version="1.0" encoding="UTF-8" standalone="yes"?>
<Relationships xmlns="http://schemas.openxmlformats.org/package/2006/relationships"><Relationship Id="rId117" Type="http://schemas.openxmlformats.org/officeDocument/2006/relationships/image" Target="../media/image607.png"/><Relationship Id="rId21" Type="http://schemas.openxmlformats.org/officeDocument/2006/relationships/image" Target="../media/image516.png"/><Relationship Id="rId42" Type="http://schemas.openxmlformats.org/officeDocument/2006/relationships/image" Target="../media/image537.png"/><Relationship Id="rId63" Type="http://schemas.openxmlformats.org/officeDocument/2006/relationships/image" Target="../media/image557.png"/><Relationship Id="rId84" Type="http://schemas.openxmlformats.org/officeDocument/2006/relationships/image" Target="../media/image576.png"/><Relationship Id="rId138" Type="http://schemas.openxmlformats.org/officeDocument/2006/relationships/image" Target="../media/image627.png"/><Relationship Id="rId107" Type="http://schemas.openxmlformats.org/officeDocument/2006/relationships/image" Target="../media/image597.png"/><Relationship Id="rId11" Type="http://schemas.openxmlformats.org/officeDocument/2006/relationships/image" Target="../media/image506.png"/><Relationship Id="rId32" Type="http://schemas.openxmlformats.org/officeDocument/2006/relationships/image" Target="../media/image527.png"/><Relationship Id="rId37" Type="http://schemas.openxmlformats.org/officeDocument/2006/relationships/image" Target="../media/image532.png"/><Relationship Id="rId53" Type="http://schemas.openxmlformats.org/officeDocument/2006/relationships/image" Target="../media/image547.png"/><Relationship Id="rId58" Type="http://schemas.openxmlformats.org/officeDocument/2006/relationships/image" Target="../media/image552.png"/><Relationship Id="rId74" Type="http://schemas.openxmlformats.org/officeDocument/2006/relationships/image" Target="../media/image566.png"/><Relationship Id="rId79" Type="http://schemas.openxmlformats.org/officeDocument/2006/relationships/image" Target="../media/image571.png"/><Relationship Id="rId102" Type="http://schemas.openxmlformats.org/officeDocument/2006/relationships/image" Target="../media/image592.png"/><Relationship Id="rId123" Type="http://schemas.openxmlformats.org/officeDocument/2006/relationships/image" Target="../media/image613.png"/><Relationship Id="rId128" Type="http://schemas.openxmlformats.org/officeDocument/2006/relationships/image" Target="../media/image617.png"/><Relationship Id="rId5" Type="http://schemas.openxmlformats.org/officeDocument/2006/relationships/image" Target="../media/image500.png"/><Relationship Id="rId90" Type="http://schemas.openxmlformats.org/officeDocument/2006/relationships/image" Target="../media/image580.png"/><Relationship Id="rId95" Type="http://schemas.openxmlformats.org/officeDocument/2006/relationships/image" Target="../media/image585.png"/><Relationship Id="rId22" Type="http://schemas.openxmlformats.org/officeDocument/2006/relationships/image" Target="../media/image517.png"/><Relationship Id="rId27" Type="http://schemas.openxmlformats.org/officeDocument/2006/relationships/image" Target="../media/image522.png"/><Relationship Id="rId43" Type="http://schemas.openxmlformats.org/officeDocument/2006/relationships/image" Target="../media/image538.png"/><Relationship Id="rId48" Type="http://schemas.openxmlformats.org/officeDocument/2006/relationships/image" Target="../media/image543.png"/><Relationship Id="rId64" Type="http://schemas.openxmlformats.org/officeDocument/2006/relationships/image" Target="../media/image558.png"/><Relationship Id="rId69" Type="http://schemas.openxmlformats.org/officeDocument/2006/relationships/image" Target="../media/image563.png"/><Relationship Id="rId113" Type="http://schemas.openxmlformats.org/officeDocument/2006/relationships/image" Target="../media/image603.png"/><Relationship Id="rId118" Type="http://schemas.openxmlformats.org/officeDocument/2006/relationships/image" Target="../media/image608.png"/><Relationship Id="rId134" Type="http://schemas.openxmlformats.org/officeDocument/2006/relationships/image" Target="../media/image623.png"/><Relationship Id="rId139" Type="http://schemas.openxmlformats.org/officeDocument/2006/relationships/image" Target="../media/image628.png"/><Relationship Id="rId80" Type="http://schemas.openxmlformats.org/officeDocument/2006/relationships/image" Target="../media/image572.png"/><Relationship Id="rId85" Type="http://schemas.openxmlformats.org/officeDocument/2006/relationships/image" Target="../media/image237.png"/><Relationship Id="rId12" Type="http://schemas.openxmlformats.org/officeDocument/2006/relationships/image" Target="../media/image507.png"/><Relationship Id="rId17" Type="http://schemas.openxmlformats.org/officeDocument/2006/relationships/image" Target="../media/image512.png"/><Relationship Id="rId33" Type="http://schemas.openxmlformats.org/officeDocument/2006/relationships/image" Target="../media/image528.png"/><Relationship Id="rId38" Type="http://schemas.openxmlformats.org/officeDocument/2006/relationships/image" Target="../media/image533.png"/><Relationship Id="rId59" Type="http://schemas.openxmlformats.org/officeDocument/2006/relationships/image" Target="../media/image553.png"/><Relationship Id="rId103" Type="http://schemas.openxmlformats.org/officeDocument/2006/relationships/image" Target="../media/image593.png"/><Relationship Id="rId108" Type="http://schemas.openxmlformats.org/officeDocument/2006/relationships/image" Target="../media/image598.png"/><Relationship Id="rId124" Type="http://schemas.openxmlformats.org/officeDocument/2006/relationships/image" Target="../media/image614.png"/><Relationship Id="rId129" Type="http://schemas.openxmlformats.org/officeDocument/2006/relationships/image" Target="../media/image618.png"/><Relationship Id="rId54" Type="http://schemas.openxmlformats.org/officeDocument/2006/relationships/image" Target="../media/image548.png"/><Relationship Id="rId70" Type="http://schemas.openxmlformats.org/officeDocument/2006/relationships/image" Target="../media/image564.png"/><Relationship Id="rId75" Type="http://schemas.openxmlformats.org/officeDocument/2006/relationships/image" Target="../media/image567.png"/><Relationship Id="rId91" Type="http://schemas.openxmlformats.org/officeDocument/2006/relationships/image" Target="../media/image581.png"/><Relationship Id="rId96" Type="http://schemas.openxmlformats.org/officeDocument/2006/relationships/image" Target="../media/image586.png"/><Relationship Id="rId140" Type="http://schemas.openxmlformats.org/officeDocument/2006/relationships/image" Target="../media/image629.png"/><Relationship Id="rId1" Type="http://schemas.openxmlformats.org/officeDocument/2006/relationships/image" Target="../media/image1.jpg"/><Relationship Id="rId6" Type="http://schemas.openxmlformats.org/officeDocument/2006/relationships/image" Target="../media/image501.png"/><Relationship Id="rId23" Type="http://schemas.openxmlformats.org/officeDocument/2006/relationships/image" Target="../media/image518.png"/><Relationship Id="rId28" Type="http://schemas.openxmlformats.org/officeDocument/2006/relationships/image" Target="../media/image523.png"/><Relationship Id="rId49" Type="http://schemas.openxmlformats.org/officeDocument/2006/relationships/image" Target="../media/image544.png"/><Relationship Id="rId114" Type="http://schemas.openxmlformats.org/officeDocument/2006/relationships/image" Target="../media/image604.png"/><Relationship Id="rId119" Type="http://schemas.openxmlformats.org/officeDocument/2006/relationships/image" Target="../media/image609.png"/><Relationship Id="rId44" Type="http://schemas.openxmlformats.org/officeDocument/2006/relationships/image" Target="../media/image539.png"/><Relationship Id="rId60" Type="http://schemas.openxmlformats.org/officeDocument/2006/relationships/image" Target="../media/image554.png"/><Relationship Id="rId65" Type="http://schemas.openxmlformats.org/officeDocument/2006/relationships/image" Target="../media/image559.png"/><Relationship Id="rId81" Type="http://schemas.openxmlformats.org/officeDocument/2006/relationships/image" Target="../media/image573.png"/><Relationship Id="rId86" Type="http://schemas.openxmlformats.org/officeDocument/2006/relationships/image" Target="../media/image238.png"/><Relationship Id="rId130" Type="http://schemas.openxmlformats.org/officeDocument/2006/relationships/image" Target="../media/image619.png"/><Relationship Id="rId135" Type="http://schemas.openxmlformats.org/officeDocument/2006/relationships/image" Target="../media/image624.png"/><Relationship Id="rId13" Type="http://schemas.openxmlformats.org/officeDocument/2006/relationships/image" Target="../media/image508.png"/><Relationship Id="rId18" Type="http://schemas.openxmlformats.org/officeDocument/2006/relationships/image" Target="../media/image513.png"/><Relationship Id="rId39" Type="http://schemas.openxmlformats.org/officeDocument/2006/relationships/image" Target="../media/image534.png"/><Relationship Id="rId109" Type="http://schemas.openxmlformats.org/officeDocument/2006/relationships/image" Target="../media/image599.png"/><Relationship Id="rId34" Type="http://schemas.openxmlformats.org/officeDocument/2006/relationships/image" Target="../media/image529.png"/><Relationship Id="rId50" Type="http://schemas.openxmlformats.org/officeDocument/2006/relationships/image" Target="../media/image446.png"/><Relationship Id="rId55" Type="http://schemas.openxmlformats.org/officeDocument/2006/relationships/image" Target="../media/image549.png"/><Relationship Id="rId76" Type="http://schemas.openxmlformats.org/officeDocument/2006/relationships/image" Target="../media/image568.png"/><Relationship Id="rId97" Type="http://schemas.openxmlformats.org/officeDocument/2006/relationships/image" Target="../media/image587.png"/><Relationship Id="rId104" Type="http://schemas.openxmlformats.org/officeDocument/2006/relationships/image" Target="../media/image594.png"/><Relationship Id="rId120" Type="http://schemas.openxmlformats.org/officeDocument/2006/relationships/image" Target="../media/image610.png"/><Relationship Id="rId125" Type="http://schemas.openxmlformats.org/officeDocument/2006/relationships/image" Target="../media/image615.png"/><Relationship Id="rId141" Type="http://schemas.openxmlformats.org/officeDocument/2006/relationships/image" Target="../media/image630.png"/><Relationship Id="rId7" Type="http://schemas.openxmlformats.org/officeDocument/2006/relationships/image" Target="../media/image502.png"/><Relationship Id="rId71" Type="http://schemas.openxmlformats.org/officeDocument/2006/relationships/image" Target="../media/image156.png"/><Relationship Id="rId92" Type="http://schemas.openxmlformats.org/officeDocument/2006/relationships/image" Target="../media/image582.png"/><Relationship Id="rId2" Type="http://schemas.openxmlformats.org/officeDocument/2006/relationships/image" Target="../media/image497.png"/><Relationship Id="rId29" Type="http://schemas.openxmlformats.org/officeDocument/2006/relationships/image" Target="../media/image524.png"/><Relationship Id="rId24" Type="http://schemas.openxmlformats.org/officeDocument/2006/relationships/image" Target="../media/image519.png"/><Relationship Id="rId40" Type="http://schemas.openxmlformats.org/officeDocument/2006/relationships/image" Target="../media/image535.png"/><Relationship Id="rId45" Type="http://schemas.openxmlformats.org/officeDocument/2006/relationships/image" Target="../media/image540.png"/><Relationship Id="rId66" Type="http://schemas.openxmlformats.org/officeDocument/2006/relationships/image" Target="../media/image560.png"/><Relationship Id="rId87" Type="http://schemas.openxmlformats.org/officeDocument/2006/relationships/image" Target="../media/image577.png"/><Relationship Id="rId110" Type="http://schemas.openxmlformats.org/officeDocument/2006/relationships/image" Target="../media/image600.png"/><Relationship Id="rId115" Type="http://schemas.openxmlformats.org/officeDocument/2006/relationships/image" Target="../media/image605.png"/><Relationship Id="rId131" Type="http://schemas.openxmlformats.org/officeDocument/2006/relationships/image" Target="../media/image620.png"/><Relationship Id="rId136" Type="http://schemas.openxmlformats.org/officeDocument/2006/relationships/image" Target="../media/image625.png"/><Relationship Id="rId61" Type="http://schemas.openxmlformats.org/officeDocument/2006/relationships/image" Target="../media/image555.png"/><Relationship Id="rId82" Type="http://schemas.openxmlformats.org/officeDocument/2006/relationships/image" Target="../media/image574.png"/><Relationship Id="rId19" Type="http://schemas.openxmlformats.org/officeDocument/2006/relationships/image" Target="../media/image514.png"/><Relationship Id="rId14" Type="http://schemas.openxmlformats.org/officeDocument/2006/relationships/image" Target="../media/image509.png"/><Relationship Id="rId30" Type="http://schemas.openxmlformats.org/officeDocument/2006/relationships/image" Target="../media/image525.png"/><Relationship Id="rId35" Type="http://schemas.openxmlformats.org/officeDocument/2006/relationships/image" Target="../media/image530.png"/><Relationship Id="rId56" Type="http://schemas.openxmlformats.org/officeDocument/2006/relationships/image" Target="../media/image550.png"/><Relationship Id="rId77" Type="http://schemas.openxmlformats.org/officeDocument/2006/relationships/image" Target="../media/image569.png"/><Relationship Id="rId100" Type="http://schemas.openxmlformats.org/officeDocument/2006/relationships/image" Target="../media/image590.png"/><Relationship Id="rId105" Type="http://schemas.openxmlformats.org/officeDocument/2006/relationships/image" Target="../media/image595.png"/><Relationship Id="rId126" Type="http://schemas.openxmlformats.org/officeDocument/2006/relationships/image" Target="../media/image616.png"/><Relationship Id="rId8" Type="http://schemas.openxmlformats.org/officeDocument/2006/relationships/image" Target="../media/image503.png"/><Relationship Id="rId51" Type="http://schemas.openxmlformats.org/officeDocument/2006/relationships/image" Target="../media/image545.png"/><Relationship Id="rId72" Type="http://schemas.openxmlformats.org/officeDocument/2006/relationships/image" Target="../media/image225.png"/><Relationship Id="rId93" Type="http://schemas.openxmlformats.org/officeDocument/2006/relationships/image" Target="../media/image583.png"/><Relationship Id="rId98" Type="http://schemas.openxmlformats.org/officeDocument/2006/relationships/image" Target="../media/image588.png"/><Relationship Id="rId121" Type="http://schemas.openxmlformats.org/officeDocument/2006/relationships/image" Target="../media/image611.png"/><Relationship Id="rId142" Type="http://schemas.openxmlformats.org/officeDocument/2006/relationships/image" Target="../media/image631.png"/><Relationship Id="rId3" Type="http://schemas.openxmlformats.org/officeDocument/2006/relationships/image" Target="../media/image498.png"/><Relationship Id="rId25" Type="http://schemas.openxmlformats.org/officeDocument/2006/relationships/image" Target="../media/image520.png"/><Relationship Id="rId46" Type="http://schemas.openxmlformats.org/officeDocument/2006/relationships/image" Target="../media/image541.png"/><Relationship Id="rId67" Type="http://schemas.openxmlformats.org/officeDocument/2006/relationships/image" Target="../media/image561.png"/><Relationship Id="rId116" Type="http://schemas.openxmlformats.org/officeDocument/2006/relationships/image" Target="../media/image606.png"/><Relationship Id="rId137" Type="http://schemas.openxmlformats.org/officeDocument/2006/relationships/image" Target="../media/image626.png"/><Relationship Id="rId20" Type="http://schemas.openxmlformats.org/officeDocument/2006/relationships/image" Target="../media/image515.png"/><Relationship Id="rId41" Type="http://schemas.openxmlformats.org/officeDocument/2006/relationships/image" Target="../media/image536.png"/><Relationship Id="rId62" Type="http://schemas.openxmlformats.org/officeDocument/2006/relationships/image" Target="../media/image556.png"/><Relationship Id="rId83" Type="http://schemas.openxmlformats.org/officeDocument/2006/relationships/image" Target="../media/image575.png"/><Relationship Id="rId88" Type="http://schemas.openxmlformats.org/officeDocument/2006/relationships/image" Target="../media/image578.png"/><Relationship Id="rId111" Type="http://schemas.openxmlformats.org/officeDocument/2006/relationships/image" Target="../media/image601.png"/><Relationship Id="rId132" Type="http://schemas.openxmlformats.org/officeDocument/2006/relationships/image" Target="../media/image621.png"/><Relationship Id="rId15" Type="http://schemas.openxmlformats.org/officeDocument/2006/relationships/image" Target="../media/image510.png"/><Relationship Id="rId36" Type="http://schemas.openxmlformats.org/officeDocument/2006/relationships/image" Target="../media/image531.png"/><Relationship Id="rId57" Type="http://schemas.openxmlformats.org/officeDocument/2006/relationships/image" Target="../media/image551.png"/><Relationship Id="rId106" Type="http://schemas.openxmlformats.org/officeDocument/2006/relationships/image" Target="../media/image596.png"/><Relationship Id="rId127" Type="http://schemas.openxmlformats.org/officeDocument/2006/relationships/image" Target="../media/image468.png"/><Relationship Id="rId10" Type="http://schemas.openxmlformats.org/officeDocument/2006/relationships/image" Target="../media/image505.png"/><Relationship Id="rId31" Type="http://schemas.openxmlformats.org/officeDocument/2006/relationships/image" Target="../media/image526.png"/><Relationship Id="rId52" Type="http://schemas.openxmlformats.org/officeDocument/2006/relationships/image" Target="../media/image546.png"/><Relationship Id="rId73" Type="http://schemas.openxmlformats.org/officeDocument/2006/relationships/image" Target="../media/image565.png"/><Relationship Id="rId78" Type="http://schemas.openxmlformats.org/officeDocument/2006/relationships/image" Target="../media/image570.png"/><Relationship Id="rId94" Type="http://schemas.openxmlformats.org/officeDocument/2006/relationships/image" Target="../media/image584.png"/><Relationship Id="rId99" Type="http://schemas.openxmlformats.org/officeDocument/2006/relationships/image" Target="../media/image589.png"/><Relationship Id="rId101" Type="http://schemas.openxmlformats.org/officeDocument/2006/relationships/image" Target="../media/image591.png"/><Relationship Id="rId122" Type="http://schemas.openxmlformats.org/officeDocument/2006/relationships/image" Target="../media/image612.png"/><Relationship Id="rId143" Type="http://schemas.openxmlformats.org/officeDocument/2006/relationships/image" Target="../media/image632.png"/><Relationship Id="rId4" Type="http://schemas.openxmlformats.org/officeDocument/2006/relationships/image" Target="../media/image499.png"/><Relationship Id="rId9" Type="http://schemas.openxmlformats.org/officeDocument/2006/relationships/image" Target="../media/image504.png"/><Relationship Id="rId26" Type="http://schemas.openxmlformats.org/officeDocument/2006/relationships/image" Target="../media/image521.png"/><Relationship Id="rId47" Type="http://schemas.openxmlformats.org/officeDocument/2006/relationships/image" Target="../media/image542.png"/><Relationship Id="rId68" Type="http://schemas.openxmlformats.org/officeDocument/2006/relationships/image" Target="../media/image562.png"/><Relationship Id="rId89" Type="http://schemas.openxmlformats.org/officeDocument/2006/relationships/image" Target="../media/image579.png"/><Relationship Id="rId112" Type="http://schemas.openxmlformats.org/officeDocument/2006/relationships/image" Target="../media/image602.png"/><Relationship Id="rId133" Type="http://schemas.openxmlformats.org/officeDocument/2006/relationships/image" Target="../media/image622.png"/><Relationship Id="rId16" Type="http://schemas.openxmlformats.org/officeDocument/2006/relationships/image" Target="../media/image5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</xdr:col>
      <xdr:colOff>354971</xdr:colOff>
      <xdr:row>3</xdr:row>
      <xdr:rowOff>354971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A1AC11-624E-48D9-ABC9-D1E8805D4D3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95250"/>
          <a:ext cx="354971" cy="354971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</xdr:row>
      <xdr:rowOff>0</xdr:rowOff>
    </xdr:from>
    <xdr:to>
      <xdr:col>9</xdr:col>
      <xdr:colOff>546100</xdr:colOff>
      <xdr:row>14</xdr:row>
      <xdr:rowOff>101600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F086BF7-679F-4301-92D2-52EDB272835A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</xdr:row>
      <xdr:rowOff>0</xdr:rowOff>
    </xdr:from>
    <xdr:to>
      <xdr:col>13</xdr:col>
      <xdr:colOff>546100</xdr:colOff>
      <xdr:row>14</xdr:row>
      <xdr:rowOff>101600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A32DAF7-A49D-48F1-BEE5-59D9CA0751FE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</xdr:row>
      <xdr:rowOff>0</xdr:rowOff>
    </xdr:from>
    <xdr:to>
      <xdr:col>22</xdr:col>
      <xdr:colOff>546100</xdr:colOff>
      <xdr:row>14</xdr:row>
      <xdr:rowOff>101600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A587F91-88B1-4813-A882-292647C721FA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</xdr:row>
      <xdr:rowOff>0</xdr:rowOff>
    </xdr:from>
    <xdr:to>
      <xdr:col>29</xdr:col>
      <xdr:colOff>546100</xdr:colOff>
      <xdr:row>14</xdr:row>
      <xdr:rowOff>101600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79CCA85D-1CE0-47AE-9D91-DF64E6926D46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</xdr:row>
      <xdr:rowOff>0</xdr:rowOff>
    </xdr:from>
    <xdr:to>
      <xdr:col>33</xdr:col>
      <xdr:colOff>546100</xdr:colOff>
      <xdr:row>14</xdr:row>
      <xdr:rowOff>101600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F45E052-C324-43E6-A7DD-FB066C58F2B2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19</xdr:row>
      <xdr:rowOff>0</xdr:rowOff>
    </xdr:from>
    <xdr:to>
      <xdr:col>9</xdr:col>
      <xdr:colOff>546100</xdr:colOff>
      <xdr:row>19</xdr:row>
      <xdr:rowOff>101600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412BF7C-38BF-4AFA-A2F4-C864D00A5BF5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</xdr:row>
      <xdr:rowOff>0</xdr:rowOff>
    </xdr:from>
    <xdr:to>
      <xdr:col>13</xdr:col>
      <xdr:colOff>546100</xdr:colOff>
      <xdr:row>19</xdr:row>
      <xdr:rowOff>101600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9804B680-CBB0-43B9-8CBB-E10BA4E7D021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</xdr:row>
      <xdr:rowOff>0</xdr:rowOff>
    </xdr:from>
    <xdr:to>
      <xdr:col>22</xdr:col>
      <xdr:colOff>546100</xdr:colOff>
      <xdr:row>19</xdr:row>
      <xdr:rowOff>101600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1AB9E75E-AD06-48DD-B30E-51B289141CA5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19</xdr:row>
      <xdr:rowOff>0</xdr:rowOff>
    </xdr:from>
    <xdr:to>
      <xdr:col>29</xdr:col>
      <xdr:colOff>546100</xdr:colOff>
      <xdr:row>19</xdr:row>
      <xdr:rowOff>101600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A5C0FECD-E35F-46F1-B24F-A072CD1D912C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19</xdr:row>
      <xdr:rowOff>0</xdr:rowOff>
    </xdr:from>
    <xdr:to>
      <xdr:col>33</xdr:col>
      <xdr:colOff>546100</xdr:colOff>
      <xdr:row>19</xdr:row>
      <xdr:rowOff>101600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A9A09BB0-47BD-4172-A425-1CB37FB8E32D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24</xdr:row>
      <xdr:rowOff>0</xdr:rowOff>
    </xdr:from>
    <xdr:to>
      <xdr:col>9</xdr:col>
      <xdr:colOff>546100</xdr:colOff>
      <xdr:row>24</xdr:row>
      <xdr:rowOff>101600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758081B9-A339-4B9E-BB3F-383EC7DBFFA8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3552825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24</xdr:row>
      <xdr:rowOff>0</xdr:rowOff>
    </xdr:from>
    <xdr:to>
      <xdr:col>13</xdr:col>
      <xdr:colOff>546100</xdr:colOff>
      <xdr:row>24</xdr:row>
      <xdr:rowOff>101600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CD1D026D-0FE4-429D-850A-70E4FEDE019F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24</xdr:row>
      <xdr:rowOff>0</xdr:rowOff>
    </xdr:from>
    <xdr:to>
      <xdr:col>22</xdr:col>
      <xdr:colOff>546100</xdr:colOff>
      <xdr:row>24</xdr:row>
      <xdr:rowOff>101600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30FCB089-3661-47CD-A1F8-999BE526442F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24</xdr:row>
      <xdr:rowOff>0</xdr:rowOff>
    </xdr:from>
    <xdr:to>
      <xdr:col>29</xdr:col>
      <xdr:colOff>546100</xdr:colOff>
      <xdr:row>24</xdr:row>
      <xdr:rowOff>101600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2359AF66-FC80-475C-819E-4B8141DD0044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24</xdr:row>
      <xdr:rowOff>0</xdr:rowOff>
    </xdr:from>
    <xdr:to>
      <xdr:col>33</xdr:col>
      <xdr:colOff>546100</xdr:colOff>
      <xdr:row>24</xdr:row>
      <xdr:rowOff>101600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CBD6BD80-63F0-4579-9B50-25DF9C052F3D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29</xdr:row>
      <xdr:rowOff>0</xdr:rowOff>
    </xdr:from>
    <xdr:to>
      <xdr:col>9</xdr:col>
      <xdr:colOff>546100</xdr:colOff>
      <xdr:row>29</xdr:row>
      <xdr:rowOff>101600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1B46BA4E-F76D-4394-826F-976764E5B383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29</xdr:row>
      <xdr:rowOff>0</xdr:rowOff>
    </xdr:from>
    <xdr:to>
      <xdr:col>13</xdr:col>
      <xdr:colOff>546100</xdr:colOff>
      <xdr:row>29</xdr:row>
      <xdr:rowOff>101600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396E8D23-45DB-48B0-A2B8-0FBBE6C8A07E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29</xdr:row>
      <xdr:rowOff>0</xdr:rowOff>
    </xdr:from>
    <xdr:to>
      <xdr:col>22</xdr:col>
      <xdr:colOff>546100</xdr:colOff>
      <xdr:row>29</xdr:row>
      <xdr:rowOff>101600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6BC214A0-7F55-4ECC-A999-7C809AF0C6F8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29</xdr:row>
      <xdr:rowOff>0</xdr:rowOff>
    </xdr:from>
    <xdr:to>
      <xdr:col>29</xdr:col>
      <xdr:colOff>546100</xdr:colOff>
      <xdr:row>29</xdr:row>
      <xdr:rowOff>101600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C39F99DC-43E6-4168-B976-360307EA2237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29</xdr:row>
      <xdr:rowOff>0</xdr:rowOff>
    </xdr:from>
    <xdr:to>
      <xdr:col>33</xdr:col>
      <xdr:colOff>546100</xdr:colOff>
      <xdr:row>29</xdr:row>
      <xdr:rowOff>101600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8E5C7F6A-1B27-472C-8B4C-7D3A67C90598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34</xdr:row>
      <xdr:rowOff>0</xdr:rowOff>
    </xdr:from>
    <xdr:to>
      <xdr:col>9</xdr:col>
      <xdr:colOff>546100</xdr:colOff>
      <xdr:row>34</xdr:row>
      <xdr:rowOff>101600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E191CE19-FFE4-4936-9948-644B88FF1FE0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34</xdr:row>
      <xdr:rowOff>0</xdr:rowOff>
    </xdr:from>
    <xdr:to>
      <xdr:col>13</xdr:col>
      <xdr:colOff>546100</xdr:colOff>
      <xdr:row>34</xdr:row>
      <xdr:rowOff>101600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8CC83A2D-605A-496D-A7F1-4A1BDD9237A7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34</xdr:row>
      <xdr:rowOff>0</xdr:rowOff>
    </xdr:from>
    <xdr:to>
      <xdr:col>22</xdr:col>
      <xdr:colOff>546100</xdr:colOff>
      <xdr:row>34</xdr:row>
      <xdr:rowOff>101600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8316340B-EEAB-4962-B9DE-29FAE31AF344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34</xdr:row>
      <xdr:rowOff>0</xdr:rowOff>
    </xdr:from>
    <xdr:to>
      <xdr:col>29</xdr:col>
      <xdr:colOff>546100</xdr:colOff>
      <xdr:row>34</xdr:row>
      <xdr:rowOff>101600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6F62BA04-E964-4F57-A0E7-56B0BCAEEC41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34</xdr:row>
      <xdr:rowOff>0</xdr:rowOff>
    </xdr:from>
    <xdr:to>
      <xdr:col>33</xdr:col>
      <xdr:colOff>546100</xdr:colOff>
      <xdr:row>34</xdr:row>
      <xdr:rowOff>101600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24C906D7-7221-48A5-BA7B-248083344768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38</xdr:row>
      <xdr:rowOff>0</xdr:rowOff>
    </xdr:from>
    <xdr:to>
      <xdr:col>9</xdr:col>
      <xdr:colOff>546100</xdr:colOff>
      <xdr:row>38</xdr:row>
      <xdr:rowOff>101600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B6A6CBD6-F11C-4202-A929-74BBE530F662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3552825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38</xdr:row>
      <xdr:rowOff>0</xdr:rowOff>
    </xdr:from>
    <xdr:to>
      <xdr:col>13</xdr:col>
      <xdr:colOff>546100</xdr:colOff>
      <xdr:row>38</xdr:row>
      <xdr:rowOff>101600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6D5C6BE-C77D-413C-9430-D23B6F34378A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4152900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38</xdr:row>
      <xdr:rowOff>0</xdr:rowOff>
    </xdr:from>
    <xdr:to>
      <xdr:col>22</xdr:col>
      <xdr:colOff>546100</xdr:colOff>
      <xdr:row>38</xdr:row>
      <xdr:rowOff>101600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896CF703-9D10-4AD8-B3BF-6553A6BE92E1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038850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38</xdr:row>
      <xdr:rowOff>0</xdr:rowOff>
    </xdr:from>
    <xdr:to>
      <xdr:col>29</xdr:col>
      <xdr:colOff>546100</xdr:colOff>
      <xdr:row>38</xdr:row>
      <xdr:rowOff>101600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58F7A461-40B0-403B-AF76-5FDE30C357C0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38</xdr:row>
      <xdr:rowOff>0</xdr:rowOff>
    </xdr:from>
    <xdr:to>
      <xdr:col>33</xdr:col>
      <xdr:colOff>546100</xdr:colOff>
      <xdr:row>38</xdr:row>
      <xdr:rowOff>101600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849C4F81-07CA-4DEF-A717-6F2AAF170113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42</xdr:row>
      <xdr:rowOff>0</xdr:rowOff>
    </xdr:from>
    <xdr:to>
      <xdr:col>9</xdr:col>
      <xdr:colOff>546100</xdr:colOff>
      <xdr:row>42</xdr:row>
      <xdr:rowOff>101600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736EA6A2-934B-45A0-A344-B80C2A8E96C0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42</xdr:row>
      <xdr:rowOff>0</xdr:rowOff>
    </xdr:from>
    <xdr:to>
      <xdr:col>13</xdr:col>
      <xdr:colOff>546100</xdr:colOff>
      <xdr:row>42</xdr:row>
      <xdr:rowOff>101600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7FEFFCA2-97B8-4195-8910-54BBB2EAB621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546100</xdr:colOff>
      <xdr:row>42</xdr:row>
      <xdr:rowOff>101600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id="{B8CEA8C4-496F-4A52-8699-2E9717C5F6B8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42</xdr:row>
      <xdr:rowOff>0</xdr:rowOff>
    </xdr:from>
    <xdr:to>
      <xdr:col>29</xdr:col>
      <xdr:colOff>546100</xdr:colOff>
      <xdr:row>42</xdr:row>
      <xdr:rowOff>101600</xdr:rowOff>
    </xdr:to>
    <xdr:pic>
      <xdr:nvPicPr>
        <xdr:cNvPr id="36" name="Picture 35">
          <a:extLst>
            <a:ext uri="{FF2B5EF4-FFF2-40B4-BE49-F238E27FC236}">
              <a16:creationId xmlns:a16="http://schemas.microsoft.com/office/drawing/2014/main" id="{08ED4EA0-80AE-4445-9CB1-24475054E16A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42</xdr:row>
      <xdr:rowOff>0</xdr:rowOff>
    </xdr:from>
    <xdr:to>
      <xdr:col>33</xdr:col>
      <xdr:colOff>546100</xdr:colOff>
      <xdr:row>42</xdr:row>
      <xdr:rowOff>101600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id="{F60DD78D-B27F-4EC9-A249-9C541AAE4AB3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46</xdr:row>
      <xdr:rowOff>0</xdr:rowOff>
    </xdr:from>
    <xdr:to>
      <xdr:col>9</xdr:col>
      <xdr:colOff>546100</xdr:colOff>
      <xdr:row>46</xdr:row>
      <xdr:rowOff>101600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A56931FA-58ED-4982-8BB5-88FA1B64B04B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3552825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46</xdr:row>
      <xdr:rowOff>0</xdr:rowOff>
    </xdr:from>
    <xdr:to>
      <xdr:col>13</xdr:col>
      <xdr:colOff>546100</xdr:colOff>
      <xdr:row>46</xdr:row>
      <xdr:rowOff>101600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id="{CD5A3BFD-FC62-4087-989D-21A0F8C338EA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152900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46</xdr:row>
      <xdr:rowOff>0</xdr:rowOff>
    </xdr:from>
    <xdr:to>
      <xdr:col>22</xdr:col>
      <xdr:colOff>546100</xdr:colOff>
      <xdr:row>46</xdr:row>
      <xdr:rowOff>101600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59BA89C1-9C94-41F0-A259-D5ADE0B5B340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46</xdr:row>
      <xdr:rowOff>0</xdr:rowOff>
    </xdr:from>
    <xdr:to>
      <xdr:col>29</xdr:col>
      <xdr:colOff>546100</xdr:colOff>
      <xdr:row>46</xdr:row>
      <xdr:rowOff>101600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id="{54BDE9B9-9FB9-4C21-B1D2-896EA6216F45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46</xdr:row>
      <xdr:rowOff>0</xdr:rowOff>
    </xdr:from>
    <xdr:to>
      <xdr:col>33</xdr:col>
      <xdr:colOff>546100</xdr:colOff>
      <xdr:row>46</xdr:row>
      <xdr:rowOff>101600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904CB952-3703-4C6F-849A-27E4A58C2BF7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8953500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50</xdr:row>
      <xdr:rowOff>0</xdr:rowOff>
    </xdr:from>
    <xdr:to>
      <xdr:col>9</xdr:col>
      <xdr:colOff>546100</xdr:colOff>
      <xdr:row>50</xdr:row>
      <xdr:rowOff>101600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id="{DEE547D5-7CE1-42BB-8D96-A9FC58F649B9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50</xdr:row>
      <xdr:rowOff>0</xdr:rowOff>
    </xdr:from>
    <xdr:to>
      <xdr:col>13</xdr:col>
      <xdr:colOff>546100</xdr:colOff>
      <xdr:row>50</xdr:row>
      <xdr:rowOff>101600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27DA5179-EC4F-40F7-B393-16F38DB2CD9A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152900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50</xdr:row>
      <xdr:rowOff>0</xdr:rowOff>
    </xdr:from>
    <xdr:to>
      <xdr:col>22</xdr:col>
      <xdr:colOff>546100</xdr:colOff>
      <xdr:row>50</xdr:row>
      <xdr:rowOff>101600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id="{C0009A3A-6BBD-4590-ABB8-1ACB61DF5635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50</xdr:row>
      <xdr:rowOff>0</xdr:rowOff>
    </xdr:from>
    <xdr:to>
      <xdr:col>29</xdr:col>
      <xdr:colOff>546100</xdr:colOff>
      <xdr:row>50</xdr:row>
      <xdr:rowOff>101600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id="{1925E896-C124-4C9F-87F4-756C9B5B295C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50</xdr:row>
      <xdr:rowOff>0</xdr:rowOff>
    </xdr:from>
    <xdr:to>
      <xdr:col>33</xdr:col>
      <xdr:colOff>546100</xdr:colOff>
      <xdr:row>50</xdr:row>
      <xdr:rowOff>101600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id="{47F81102-54EB-4795-A000-3D0413DB0B85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54</xdr:row>
      <xdr:rowOff>0</xdr:rowOff>
    </xdr:from>
    <xdr:to>
      <xdr:col>9</xdr:col>
      <xdr:colOff>546100</xdr:colOff>
      <xdr:row>54</xdr:row>
      <xdr:rowOff>101600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id="{D59027E8-EF14-49E4-B9B4-1D3B1EB8BC4D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54</xdr:row>
      <xdr:rowOff>0</xdr:rowOff>
    </xdr:from>
    <xdr:to>
      <xdr:col>13</xdr:col>
      <xdr:colOff>546100</xdr:colOff>
      <xdr:row>54</xdr:row>
      <xdr:rowOff>101600</xdr:rowOff>
    </xdr:to>
    <xdr:pic>
      <xdr:nvPicPr>
        <xdr:cNvPr id="49" name="Picture 48">
          <a:extLst>
            <a:ext uri="{FF2B5EF4-FFF2-40B4-BE49-F238E27FC236}">
              <a16:creationId xmlns:a16="http://schemas.microsoft.com/office/drawing/2014/main" id="{7ADCBB88-940D-40CD-BB65-20CD3DCFD983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152900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54</xdr:row>
      <xdr:rowOff>0</xdr:rowOff>
    </xdr:from>
    <xdr:to>
      <xdr:col>22</xdr:col>
      <xdr:colOff>546100</xdr:colOff>
      <xdr:row>54</xdr:row>
      <xdr:rowOff>101600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id="{E067ED82-805D-4894-BD79-DD0D7FC8B30E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54</xdr:row>
      <xdr:rowOff>0</xdr:rowOff>
    </xdr:from>
    <xdr:to>
      <xdr:col>29</xdr:col>
      <xdr:colOff>546100</xdr:colOff>
      <xdr:row>54</xdr:row>
      <xdr:rowOff>101600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id="{DCFB6301-26EF-4D14-8EC5-93862D61A49B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54</xdr:row>
      <xdr:rowOff>0</xdr:rowOff>
    </xdr:from>
    <xdr:to>
      <xdr:col>33</xdr:col>
      <xdr:colOff>546100</xdr:colOff>
      <xdr:row>54</xdr:row>
      <xdr:rowOff>101600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id="{7B3558A1-F0C8-4356-A262-8EB9007775F7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58</xdr:row>
      <xdr:rowOff>0</xdr:rowOff>
    </xdr:from>
    <xdr:to>
      <xdr:col>9</xdr:col>
      <xdr:colOff>546100</xdr:colOff>
      <xdr:row>58</xdr:row>
      <xdr:rowOff>101600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id="{A35D2922-B18C-4C2B-9AE7-54D6FBF0910B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58</xdr:row>
      <xdr:rowOff>0</xdr:rowOff>
    </xdr:from>
    <xdr:to>
      <xdr:col>13</xdr:col>
      <xdr:colOff>546100</xdr:colOff>
      <xdr:row>58</xdr:row>
      <xdr:rowOff>101600</xdr:rowOff>
    </xdr:to>
    <xdr:pic>
      <xdr:nvPicPr>
        <xdr:cNvPr id="54" name="Picture 53">
          <a:extLst>
            <a:ext uri="{FF2B5EF4-FFF2-40B4-BE49-F238E27FC236}">
              <a16:creationId xmlns:a16="http://schemas.microsoft.com/office/drawing/2014/main" id="{C90512FC-6D5A-4CCC-9B9D-FCA03BFE29FE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152900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58</xdr:row>
      <xdr:rowOff>0</xdr:rowOff>
    </xdr:from>
    <xdr:to>
      <xdr:col>22</xdr:col>
      <xdr:colOff>546100</xdr:colOff>
      <xdr:row>58</xdr:row>
      <xdr:rowOff>101600</xdr:rowOff>
    </xdr:to>
    <xdr:pic>
      <xdr:nvPicPr>
        <xdr:cNvPr id="55" name="Picture 54">
          <a:extLst>
            <a:ext uri="{FF2B5EF4-FFF2-40B4-BE49-F238E27FC236}">
              <a16:creationId xmlns:a16="http://schemas.microsoft.com/office/drawing/2014/main" id="{F45E2966-1E87-4568-AF43-821A730C08D7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58</xdr:row>
      <xdr:rowOff>0</xdr:rowOff>
    </xdr:from>
    <xdr:to>
      <xdr:col>29</xdr:col>
      <xdr:colOff>546100</xdr:colOff>
      <xdr:row>58</xdr:row>
      <xdr:rowOff>101600</xdr:rowOff>
    </xdr:to>
    <xdr:pic>
      <xdr:nvPicPr>
        <xdr:cNvPr id="56" name="Picture 55">
          <a:extLst>
            <a:ext uri="{FF2B5EF4-FFF2-40B4-BE49-F238E27FC236}">
              <a16:creationId xmlns:a16="http://schemas.microsoft.com/office/drawing/2014/main" id="{D9A34658-6B73-426B-8FB4-92BD0189F6F1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58</xdr:row>
      <xdr:rowOff>0</xdr:rowOff>
    </xdr:from>
    <xdr:to>
      <xdr:col>33</xdr:col>
      <xdr:colOff>546100</xdr:colOff>
      <xdr:row>58</xdr:row>
      <xdr:rowOff>101600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FB7AF4E6-17EB-4233-BB84-56C713840033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62</xdr:row>
      <xdr:rowOff>0</xdr:rowOff>
    </xdr:from>
    <xdr:to>
      <xdr:col>9</xdr:col>
      <xdr:colOff>546100</xdr:colOff>
      <xdr:row>62</xdr:row>
      <xdr:rowOff>101600</xdr:rowOff>
    </xdr:to>
    <xdr:pic>
      <xdr:nvPicPr>
        <xdr:cNvPr id="58" name="Picture 57">
          <a:extLst>
            <a:ext uri="{FF2B5EF4-FFF2-40B4-BE49-F238E27FC236}">
              <a16:creationId xmlns:a16="http://schemas.microsoft.com/office/drawing/2014/main" id="{CE4C217D-AAE0-4EE7-8BDA-1632F5E966A5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62</xdr:row>
      <xdr:rowOff>0</xdr:rowOff>
    </xdr:from>
    <xdr:to>
      <xdr:col>13</xdr:col>
      <xdr:colOff>546100</xdr:colOff>
      <xdr:row>62</xdr:row>
      <xdr:rowOff>101600</xdr:rowOff>
    </xdr:to>
    <xdr:pic>
      <xdr:nvPicPr>
        <xdr:cNvPr id="59" name="Picture 58">
          <a:extLst>
            <a:ext uri="{FF2B5EF4-FFF2-40B4-BE49-F238E27FC236}">
              <a16:creationId xmlns:a16="http://schemas.microsoft.com/office/drawing/2014/main" id="{12951308-458D-4FA0-8701-339CD4817B18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62</xdr:row>
      <xdr:rowOff>0</xdr:rowOff>
    </xdr:from>
    <xdr:to>
      <xdr:col>22</xdr:col>
      <xdr:colOff>546100</xdr:colOff>
      <xdr:row>62</xdr:row>
      <xdr:rowOff>101600</xdr:rowOff>
    </xdr:to>
    <xdr:pic>
      <xdr:nvPicPr>
        <xdr:cNvPr id="60" name="Picture 59">
          <a:extLst>
            <a:ext uri="{FF2B5EF4-FFF2-40B4-BE49-F238E27FC236}">
              <a16:creationId xmlns:a16="http://schemas.microsoft.com/office/drawing/2014/main" id="{6E931DC0-3FB5-4F10-8D52-D147F5C25B00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62</xdr:row>
      <xdr:rowOff>0</xdr:rowOff>
    </xdr:from>
    <xdr:to>
      <xdr:col>29</xdr:col>
      <xdr:colOff>546100</xdr:colOff>
      <xdr:row>62</xdr:row>
      <xdr:rowOff>101600</xdr:rowOff>
    </xdr:to>
    <xdr:pic>
      <xdr:nvPicPr>
        <xdr:cNvPr id="61" name="Picture 60">
          <a:extLst>
            <a:ext uri="{FF2B5EF4-FFF2-40B4-BE49-F238E27FC236}">
              <a16:creationId xmlns:a16="http://schemas.microsoft.com/office/drawing/2014/main" id="{D4AE425A-907D-42B7-AC33-0844956F57B8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62</xdr:row>
      <xdr:rowOff>0</xdr:rowOff>
    </xdr:from>
    <xdr:to>
      <xdr:col>33</xdr:col>
      <xdr:colOff>546100</xdr:colOff>
      <xdr:row>62</xdr:row>
      <xdr:rowOff>101600</xdr:rowOff>
    </xdr:to>
    <xdr:pic>
      <xdr:nvPicPr>
        <xdr:cNvPr id="62" name="Picture 61">
          <a:extLst>
            <a:ext uri="{FF2B5EF4-FFF2-40B4-BE49-F238E27FC236}">
              <a16:creationId xmlns:a16="http://schemas.microsoft.com/office/drawing/2014/main" id="{6F5A983E-E964-4271-BE6A-7AC2160B6A14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66</xdr:row>
      <xdr:rowOff>0</xdr:rowOff>
    </xdr:from>
    <xdr:to>
      <xdr:col>9</xdr:col>
      <xdr:colOff>546100</xdr:colOff>
      <xdr:row>66</xdr:row>
      <xdr:rowOff>101600</xdr:rowOff>
    </xdr:to>
    <xdr:pic>
      <xdr:nvPicPr>
        <xdr:cNvPr id="63" name="Picture 62">
          <a:extLst>
            <a:ext uri="{FF2B5EF4-FFF2-40B4-BE49-F238E27FC236}">
              <a16:creationId xmlns:a16="http://schemas.microsoft.com/office/drawing/2014/main" id="{F37BCFEF-2217-400C-9C05-F18670AD7958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66</xdr:row>
      <xdr:rowOff>0</xdr:rowOff>
    </xdr:from>
    <xdr:to>
      <xdr:col>13</xdr:col>
      <xdr:colOff>546100</xdr:colOff>
      <xdr:row>66</xdr:row>
      <xdr:rowOff>101600</xdr:rowOff>
    </xdr:to>
    <xdr:pic>
      <xdr:nvPicPr>
        <xdr:cNvPr id="64" name="Picture 63">
          <a:extLst>
            <a:ext uri="{FF2B5EF4-FFF2-40B4-BE49-F238E27FC236}">
              <a16:creationId xmlns:a16="http://schemas.microsoft.com/office/drawing/2014/main" id="{AFAE0615-15C0-4E51-939E-6601FD56ECC2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152900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66</xdr:row>
      <xdr:rowOff>0</xdr:rowOff>
    </xdr:from>
    <xdr:to>
      <xdr:col>22</xdr:col>
      <xdr:colOff>546100</xdr:colOff>
      <xdr:row>66</xdr:row>
      <xdr:rowOff>101600</xdr:rowOff>
    </xdr:to>
    <xdr:pic>
      <xdr:nvPicPr>
        <xdr:cNvPr id="65" name="Picture 64">
          <a:extLst>
            <a:ext uri="{FF2B5EF4-FFF2-40B4-BE49-F238E27FC236}">
              <a16:creationId xmlns:a16="http://schemas.microsoft.com/office/drawing/2014/main" id="{61A4CF94-582B-4A9B-8CEA-3D15828B5984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66</xdr:row>
      <xdr:rowOff>0</xdr:rowOff>
    </xdr:from>
    <xdr:to>
      <xdr:col>29</xdr:col>
      <xdr:colOff>546100</xdr:colOff>
      <xdr:row>66</xdr:row>
      <xdr:rowOff>101600</xdr:rowOff>
    </xdr:to>
    <xdr:pic>
      <xdr:nvPicPr>
        <xdr:cNvPr id="66" name="Picture 65">
          <a:extLst>
            <a:ext uri="{FF2B5EF4-FFF2-40B4-BE49-F238E27FC236}">
              <a16:creationId xmlns:a16="http://schemas.microsoft.com/office/drawing/2014/main" id="{AB9E761A-C135-4683-A809-5FB25B88BC31}"/>
            </a:ext>
          </a:extLst>
        </xdr:cNvPr>
        <xdr:cNvPicPr/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8353425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66</xdr:row>
      <xdr:rowOff>0</xdr:rowOff>
    </xdr:from>
    <xdr:to>
      <xdr:col>33</xdr:col>
      <xdr:colOff>546100</xdr:colOff>
      <xdr:row>66</xdr:row>
      <xdr:rowOff>101600</xdr:rowOff>
    </xdr:to>
    <xdr:pic>
      <xdr:nvPicPr>
        <xdr:cNvPr id="67" name="Picture 66">
          <a:extLst>
            <a:ext uri="{FF2B5EF4-FFF2-40B4-BE49-F238E27FC236}">
              <a16:creationId xmlns:a16="http://schemas.microsoft.com/office/drawing/2014/main" id="{B22A502E-4E79-4797-96BD-76414A34360B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70</xdr:row>
      <xdr:rowOff>0</xdr:rowOff>
    </xdr:from>
    <xdr:to>
      <xdr:col>9</xdr:col>
      <xdr:colOff>546100</xdr:colOff>
      <xdr:row>70</xdr:row>
      <xdr:rowOff>101600</xdr:rowOff>
    </xdr:to>
    <xdr:pic>
      <xdr:nvPicPr>
        <xdr:cNvPr id="68" name="Picture 67">
          <a:extLst>
            <a:ext uri="{FF2B5EF4-FFF2-40B4-BE49-F238E27FC236}">
              <a16:creationId xmlns:a16="http://schemas.microsoft.com/office/drawing/2014/main" id="{BB515861-8ABE-4EB8-A72A-722F89A00E50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3552825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70</xdr:row>
      <xdr:rowOff>0</xdr:rowOff>
    </xdr:from>
    <xdr:to>
      <xdr:col>13</xdr:col>
      <xdr:colOff>546100</xdr:colOff>
      <xdr:row>70</xdr:row>
      <xdr:rowOff>101600</xdr:rowOff>
    </xdr:to>
    <xdr:pic>
      <xdr:nvPicPr>
        <xdr:cNvPr id="69" name="Picture 68">
          <a:extLst>
            <a:ext uri="{FF2B5EF4-FFF2-40B4-BE49-F238E27FC236}">
              <a16:creationId xmlns:a16="http://schemas.microsoft.com/office/drawing/2014/main" id="{259673EE-E604-4424-AC36-E3E7672E2E8C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70</xdr:row>
      <xdr:rowOff>0</xdr:rowOff>
    </xdr:from>
    <xdr:to>
      <xdr:col>22</xdr:col>
      <xdr:colOff>546100</xdr:colOff>
      <xdr:row>70</xdr:row>
      <xdr:rowOff>101600</xdr:rowOff>
    </xdr:to>
    <xdr:pic>
      <xdr:nvPicPr>
        <xdr:cNvPr id="70" name="Picture 69">
          <a:extLst>
            <a:ext uri="{FF2B5EF4-FFF2-40B4-BE49-F238E27FC236}">
              <a16:creationId xmlns:a16="http://schemas.microsoft.com/office/drawing/2014/main" id="{3B31BDE8-E1C3-4412-B21A-115F1427D3AE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70</xdr:row>
      <xdr:rowOff>0</xdr:rowOff>
    </xdr:from>
    <xdr:to>
      <xdr:col>29</xdr:col>
      <xdr:colOff>546100</xdr:colOff>
      <xdr:row>70</xdr:row>
      <xdr:rowOff>101600</xdr:rowOff>
    </xdr:to>
    <xdr:pic>
      <xdr:nvPicPr>
        <xdr:cNvPr id="71" name="Picture 70">
          <a:extLst>
            <a:ext uri="{FF2B5EF4-FFF2-40B4-BE49-F238E27FC236}">
              <a16:creationId xmlns:a16="http://schemas.microsoft.com/office/drawing/2014/main" id="{7D65A1C2-5BB0-42EF-8F64-5C6DCD595A48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353425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70</xdr:row>
      <xdr:rowOff>0</xdr:rowOff>
    </xdr:from>
    <xdr:to>
      <xdr:col>33</xdr:col>
      <xdr:colOff>546100</xdr:colOff>
      <xdr:row>70</xdr:row>
      <xdr:rowOff>101600</xdr:rowOff>
    </xdr:to>
    <xdr:pic>
      <xdr:nvPicPr>
        <xdr:cNvPr id="72" name="Picture 71">
          <a:extLst>
            <a:ext uri="{FF2B5EF4-FFF2-40B4-BE49-F238E27FC236}">
              <a16:creationId xmlns:a16="http://schemas.microsoft.com/office/drawing/2014/main" id="{A595D611-E57E-4FC1-B372-CD474E8241A2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74</xdr:row>
      <xdr:rowOff>0</xdr:rowOff>
    </xdr:from>
    <xdr:to>
      <xdr:col>9</xdr:col>
      <xdr:colOff>546100</xdr:colOff>
      <xdr:row>74</xdr:row>
      <xdr:rowOff>101600</xdr:rowOff>
    </xdr:to>
    <xdr:pic>
      <xdr:nvPicPr>
        <xdr:cNvPr id="73" name="Picture 72">
          <a:extLst>
            <a:ext uri="{FF2B5EF4-FFF2-40B4-BE49-F238E27FC236}">
              <a16:creationId xmlns:a16="http://schemas.microsoft.com/office/drawing/2014/main" id="{4229CA3C-CDC8-45AB-AD97-D27BED71226A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74</xdr:row>
      <xdr:rowOff>0</xdr:rowOff>
    </xdr:from>
    <xdr:to>
      <xdr:col>13</xdr:col>
      <xdr:colOff>546100</xdr:colOff>
      <xdr:row>74</xdr:row>
      <xdr:rowOff>101600</xdr:rowOff>
    </xdr:to>
    <xdr:pic>
      <xdr:nvPicPr>
        <xdr:cNvPr id="74" name="Picture 73">
          <a:extLst>
            <a:ext uri="{FF2B5EF4-FFF2-40B4-BE49-F238E27FC236}">
              <a16:creationId xmlns:a16="http://schemas.microsoft.com/office/drawing/2014/main" id="{FFE586FF-6959-4B8B-96AC-6750CBA59E06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74</xdr:row>
      <xdr:rowOff>0</xdr:rowOff>
    </xdr:from>
    <xdr:to>
      <xdr:col>22</xdr:col>
      <xdr:colOff>546100</xdr:colOff>
      <xdr:row>74</xdr:row>
      <xdr:rowOff>101600</xdr:rowOff>
    </xdr:to>
    <xdr:pic>
      <xdr:nvPicPr>
        <xdr:cNvPr id="75" name="Picture 74">
          <a:extLst>
            <a:ext uri="{FF2B5EF4-FFF2-40B4-BE49-F238E27FC236}">
              <a16:creationId xmlns:a16="http://schemas.microsoft.com/office/drawing/2014/main" id="{01647AE1-0BB9-413E-B388-F04500859F36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74</xdr:row>
      <xdr:rowOff>0</xdr:rowOff>
    </xdr:from>
    <xdr:to>
      <xdr:col>29</xdr:col>
      <xdr:colOff>546100</xdr:colOff>
      <xdr:row>74</xdr:row>
      <xdr:rowOff>101600</xdr:rowOff>
    </xdr:to>
    <xdr:pic>
      <xdr:nvPicPr>
        <xdr:cNvPr id="76" name="Picture 75">
          <a:extLst>
            <a:ext uri="{FF2B5EF4-FFF2-40B4-BE49-F238E27FC236}">
              <a16:creationId xmlns:a16="http://schemas.microsoft.com/office/drawing/2014/main" id="{5991293C-3E1D-430B-BEB7-F296A43DCF84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353425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74</xdr:row>
      <xdr:rowOff>0</xdr:rowOff>
    </xdr:from>
    <xdr:to>
      <xdr:col>33</xdr:col>
      <xdr:colOff>546100</xdr:colOff>
      <xdr:row>74</xdr:row>
      <xdr:rowOff>101600</xdr:rowOff>
    </xdr:to>
    <xdr:pic>
      <xdr:nvPicPr>
        <xdr:cNvPr id="77" name="Picture 76">
          <a:extLst>
            <a:ext uri="{FF2B5EF4-FFF2-40B4-BE49-F238E27FC236}">
              <a16:creationId xmlns:a16="http://schemas.microsoft.com/office/drawing/2014/main" id="{230DF315-E260-4111-BC33-23016ADB5CE9}"/>
            </a:ext>
          </a:extLst>
        </xdr:cNvPr>
        <xdr:cNvPicPr/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8953500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78</xdr:row>
      <xdr:rowOff>0</xdr:rowOff>
    </xdr:from>
    <xdr:to>
      <xdr:col>9</xdr:col>
      <xdr:colOff>546100</xdr:colOff>
      <xdr:row>78</xdr:row>
      <xdr:rowOff>101600</xdr:rowOff>
    </xdr:to>
    <xdr:pic>
      <xdr:nvPicPr>
        <xdr:cNvPr id="78" name="Picture 77">
          <a:extLst>
            <a:ext uri="{FF2B5EF4-FFF2-40B4-BE49-F238E27FC236}">
              <a16:creationId xmlns:a16="http://schemas.microsoft.com/office/drawing/2014/main" id="{E93D5F9B-5E94-46BD-93D3-9BDE623DA428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3552825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78</xdr:row>
      <xdr:rowOff>0</xdr:rowOff>
    </xdr:from>
    <xdr:to>
      <xdr:col>13</xdr:col>
      <xdr:colOff>546100</xdr:colOff>
      <xdr:row>78</xdr:row>
      <xdr:rowOff>101600</xdr:rowOff>
    </xdr:to>
    <xdr:pic>
      <xdr:nvPicPr>
        <xdr:cNvPr id="79" name="Picture 78">
          <a:extLst>
            <a:ext uri="{FF2B5EF4-FFF2-40B4-BE49-F238E27FC236}">
              <a16:creationId xmlns:a16="http://schemas.microsoft.com/office/drawing/2014/main" id="{04B9E8E1-6F75-4E30-8BAF-C5C317E17033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78</xdr:row>
      <xdr:rowOff>0</xdr:rowOff>
    </xdr:from>
    <xdr:to>
      <xdr:col>22</xdr:col>
      <xdr:colOff>546100</xdr:colOff>
      <xdr:row>78</xdr:row>
      <xdr:rowOff>101600</xdr:rowOff>
    </xdr:to>
    <xdr:pic>
      <xdr:nvPicPr>
        <xdr:cNvPr id="80" name="Picture 79">
          <a:extLst>
            <a:ext uri="{FF2B5EF4-FFF2-40B4-BE49-F238E27FC236}">
              <a16:creationId xmlns:a16="http://schemas.microsoft.com/office/drawing/2014/main" id="{3F7C73BE-A125-4FFC-A3B3-5DB6FAE3D8B5}"/>
            </a:ext>
          </a:extLst>
        </xdr:cNvPr>
        <xdr:cNvPicPr/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6038850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78</xdr:row>
      <xdr:rowOff>0</xdr:rowOff>
    </xdr:from>
    <xdr:to>
      <xdr:col>29</xdr:col>
      <xdr:colOff>546100</xdr:colOff>
      <xdr:row>78</xdr:row>
      <xdr:rowOff>101600</xdr:rowOff>
    </xdr:to>
    <xdr:pic>
      <xdr:nvPicPr>
        <xdr:cNvPr id="81" name="Picture 80">
          <a:extLst>
            <a:ext uri="{FF2B5EF4-FFF2-40B4-BE49-F238E27FC236}">
              <a16:creationId xmlns:a16="http://schemas.microsoft.com/office/drawing/2014/main" id="{62F24A28-B719-4EF3-A6B9-14D1E76F0004}"/>
            </a:ext>
          </a:extLst>
        </xdr:cNvPr>
        <xdr:cNvPicPr/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8353425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78</xdr:row>
      <xdr:rowOff>0</xdr:rowOff>
    </xdr:from>
    <xdr:to>
      <xdr:col>33</xdr:col>
      <xdr:colOff>546100</xdr:colOff>
      <xdr:row>78</xdr:row>
      <xdr:rowOff>101600</xdr:rowOff>
    </xdr:to>
    <xdr:pic>
      <xdr:nvPicPr>
        <xdr:cNvPr id="82" name="Picture 81">
          <a:extLst>
            <a:ext uri="{FF2B5EF4-FFF2-40B4-BE49-F238E27FC236}">
              <a16:creationId xmlns:a16="http://schemas.microsoft.com/office/drawing/2014/main" id="{71E561AD-67D5-4AD8-A445-3A60D4EB3F38}"/>
            </a:ext>
          </a:extLst>
        </xdr:cNvPr>
        <xdr:cNvPicPr/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8953500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82</xdr:row>
      <xdr:rowOff>0</xdr:rowOff>
    </xdr:from>
    <xdr:to>
      <xdr:col>9</xdr:col>
      <xdr:colOff>546100</xdr:colOff>
      <xdr:row>82</xdr:row>
      <xdr:rowOff>101600</xdr:rowOff>
    </xdr:to>
    <xdr:pic>
      <xdr:nvPicPr>
        <xdr:cNvPr id="83" name="Picture 82">
          <a:extLst>
            <a:ext uri="{FF2B5EF4-FFF2-40B4-BE49-F238E27FC236}">
              <a16:creationId xmlns:a16="http://schemas.microsoft.com/office/drawing/2014/main" id="{B0BD53E4-305F-4B9F-8C6C-B21CD4470C11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3552825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82</xdr:row>
      <xdr:rowOff>0</xdr:rowOff>
    </xdr:from>
    <xdr:to>
      <xdr:col>13</xdr:col>
      <xdr:colOff>546100</xdr:colOff>
      <xdr:row>82</xdr:row>
      <xdr:rowOff>101600</xdr:rowOff>
    </xdr:to>
    <xdr:pic>
      <xdr:nvPicPr>
        <xdr:cNvPr id="84" name="Picture 83">
          <a:extLst>
            <a:ext uri="{FF2B5EF4-FFF2-40B4-BE49-F238E27FC236}">
              <a16:creationId xmlns:a16="http://schemas.microsoft.com/office/drawing/2014/main" id="{23E1B265-1A50-4350-82CE-B02A35D411E1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82</xdr:row>
      <xdr:rowOff>0</xdr:rowOff>
    </xdr:from>
    <xdr:to>
      <xdr:col>22</xdr:col>
      <xdr:colOff>546100</xdr:colOff>
      <xdr:row>82</xdr:row>
      <xdr:rowOff>101600</xdr:rowOff>
    </xdr:to>
    <xdr:pic>
      <xdr:nvPicPr>
        <xdr:cNvPr id="85" name="Picture 84">
          <a:extLst>
            <a:ext uri="{FF2B5EF4-FFF2-40B4-BE49-F238E27FC236}">
              <a16:creationId xmlns:a16="http://schemas.microsoft.com/office/drawing/2014/main" id="{338A9BE8-5452-4F23-96D5-432CDC7B981D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6038850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82</xdr:row>
      <xdr:rowOff>0</xdr:rowOff>
    </xdr:from>
    <xdr:to>
      <xdr:col>29</xdr:col>
      <xdr:colOff>546100</xdr:colOff>
      <xdr:row>82</xdr:row>
      <xdr:rowOff>101600</xdr:rowOff>
    </xdr:to>
    <xdr:pic>
      <xdr:nvPicPr>
        <xdr:cNvPr id="86" name="Picture 85">
          <a:extLst>
            <a:ext uri="{FF2B5EF4-FFF2-40B4-BE49-F238E27FC236}">
              <a16:creationId xmlns:a16="http://schemas.microsoft.com/office/drawing/2014/main" id="{EBAF6102-3DBB-415E-AE0F-95042AF511FE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8353425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82</xdr:row>
      <xdr:rowOff>0</xdr:rowOff>
    </xdr:from>
    <xdr:to>
      <xdr:col>33</xdr:col>
      <xdr:colOff>546100</xdr:colOff>
      <xdr:row>82</xdr:row>
      <xdr:rowOff>101600</xdr:rowOff>
    </xdr:to>
    <xdr:pic>
      <xdr:nvPicPr>
        <xdr:cNvPr id="87" name="Picture 86">
          <a:extLst>
            <a:ext uri="{FF2B5EF4-FFF2-40B4-BE49-F238E27FC236}">
              <a16:creationId xmlns:a16="http://schemas.microsoft.com/office/drawing/2014/main" id="{F3C8C47D-68B7-443A-B251-3E735E5927BF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8953500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86</xdr:row>
      <xdr:rowOff>0</xdr:rowOff>
    </xdr:from>
    <xdr:to>
      <xdr:col>9</xdr:col>
      <xdr:colOff>546100</xdr:colOff>
      <xdr:row>86</xdr:row>
      <xdr:rowOff>101600</xdr:rowOff>
    </xdr:to>
    <xdr:pic>
      <xdr:nvPicPr>
        <xdr:cNvPr id="88" name="Picture 87">
          <a:extLst>
            <a:ext uri="{FF2B5EF4-FFF2-40B4-BE49-F238E27FC236}">
              <a16:creationId xmlns:a16="http://schemas.microsoft.com/office/drawing/2014/main" id="{D333C33D-394F-497F-ADDD-F45E505718F9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86</xdr:row>
      <xdr:rowOff>0</xdr:rowOff>
    </xdr:from>
    <xdr:to>
      <xdr:col>13</xdr:col>
      <xdr:colOff>546100</xdr:colOff>
      <xdr:row>86</xdr:row>
      <xdr:rowOff>101600</xdr:rowOff>
    </xdr:to>
    <xdr:pic>
      <xdr:nvPicPr>
        <xdr:cNvPr id="89" name="Picture 88">
          <a:extLst>
            <a:ext uri="{FF2B5EF4-FFF2-40B4-BE49-F238E27FC236}">
              <a16:creationId xmlns:a16="http://schemas.microsoft.com/office/drawing/2014/main" id="{26472C13-A4ED-441B-8C65-60DA56FCE3AD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4152900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86</xdr:row>
      <xdr:rowOff>0</xdr:rowOff>
    </xdr:from>
    <xdr:to>
      <xdr:col>22</xdr:col>
      <xdr:colOff>546100</xdr:colOff>
      <xdr:row>86</xdr:row>
      <xdr:rowOff>101600</xdr:rowOff>
    </xdr:to>
    <xdr:pic>
      <xdr:nvPicPr>
        <xdr:cNvPr id="90" name="Picture 89">
          <a:extLst>
            <a:ext uri="{FF2B5EF4-FFF2-40B4-BE49-F238E27FC236}">
              <a16:creationId xmlns:a16="http://schemas.microsoft.com/office/drawing/2014/main" id="{69347A35-92C6-46D4-BCFF-7F3475B9B9E8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86</xdr:row>
      <xdr:rowOff>0</xdr:rowOff>
    </xdr:from>
    <xdr:to>
      <xdr:col>29</xdr:col>
      <xdr:colOff>546100</xdr:colOff>
      <xdr:row>86</xdr:row>
      <xdr:rowOff>101600</xdr:rowOff>
    </xdr:to>
    <xdr:pic>
      <xdr:nvPicPr>
        <xdr:cNvPr id="91" name="Picture 90">
          <a:extLst>
            <a:ext uri="{FF2B5EF4-FFF2-40B4-BE49-F238E27FC236}">
              <a16:creationId xmlns:a16="http://schemas.microsoft.com/office/drawing/2014/main" id="{C5C16ED9-E859-4A05-BD93-D56577B9A89F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86</xdr:row>
      <xdr:rowOff>0</xdr:rowOff>
    </xdr:from>
    <xdr:to>
      <xdr:col>33</xdr:col>
      <xdr:colOff>546100</xdr:colOff>
      <xdr:row>86</xdr:row>
      <xdr:rowOff>101600</xdr:rowOff>
    </xdr:to>
    <xdr:pic>
      <xdr:nvPicPr>
        <xdr:cNvPr id="92" name="Picture 91">
          <a:extLst>
            <a:ext uri="{FF2B5EF4-FFF2-40B4-BE49-F238E27FC236}">
              <a16:creationId xmlns:a16="http://schemas.microsoft.com/office/drawing/2014/main" id="{A9999472-6748-4FFB-8DE8-BD52E0756F28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90</xdr:row>
      <xdr:rowOff>0</xdr:rowOff>
    </xdr:from>
    <xdr:to>
      <xdr:col>9</xdr:col>
      <xdr:colOff>546100</xdr:colOff>
      <xdr:row>90</xdr:row>
      <xdr:rowOff>101600</xdr:rowOff>
    </xdr:to>
    <xdr:pic>
      <xdr:nvPicPr>
        <xdr:cNvPr id="93" name="Picture 92">
          <a:extLst>
            <a:ext uri="{FF2B5EF4-FFF2-40B4-BE49-F238E27FC236}">
              <a16:creationId xmlns:a16="http://schemas.microsoft.com/office/drawing/2014/main" id="{6FF91DE2-49A9-489F-8FD2-A4FCE3D1DDBB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90</xdr:row>
      <xdr:rowOff>0</xdr:rowOff>
    </xdr:from>
    <xdr:to>
      <xdr:col>13</xdr:col>
      <xdr:colOff>546100</xdr:colOff>
      <xdr:row>90</xdr:row>
      <xdr:rowOff>101600</xdr:rowOff>
    </xdr:to>
    <xdr:pic>
      <xdr:nvPicPr>
        <xdr:cNvPr id="94" name="Picture 93">
          <a:extLst>
            <a:ext uri="{FF2B5EF4-FFF2-40B4-BE49-F238E27FC236}">
              <a16:creationId xmlns:a16="http://schemas.microsoft.com/office/drawing/2014/main" id="{96D1DF2D-9F23-44F8-A53E-1BF02C349AB0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90</xdr:row>
      <xdr:rowOff>0</xdr:rowOff>
    </xdr:from>
    <xdr:to>
      <xdr:col>22</xdr:col>
      <xdr:colOff>546100</xdr:colOff>
      <xdr:row>90</xdr:row>
      <xdr:rowOff>101600</xdr:rowOff>
    </xdr:to>
    <xdr:pic>
      <xdr:nvPicPr>
        <xdr:cNvPr id="95" name="Picture 94">
          <a:extLst>
            <a:ext uri="{FF2B5EF4-FFF2-40B4-BE49-F238E27FC236}">
              <a16:creationId xmlns:a16="http://schemas.microsoft.com/office/drawing/2014/main" id="{F2031DE6-D7EF-4426-9CDB-54BFA02B3F97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90</xdr:row>
      <xdr:rowOff>0</xdr:rowOff>
    </xdr:from>
    <xdr:to>
      <xdr:col>29</xdr:col>
      <xdr:colOff>546100</xdr:colOff>
      <xdr:row>90</xdr:row>
      <xdr:rowOff>101600</xdr:rowOff>
    </xdr:to>
    <xdr:pic>
      <xdr:nvPicPr>
        <xdr:cNvPr id="96" name="Picture 95">
          <a:extLst>
            <a:ext uri="{FF2B5EF4-FFF2-40B4-BE49-F238E27FC236}">
              <a16:creationId xmlns:a16="http://schemas.microsoft.com/office/drawing/2014/main" id="{52838803-8184-4103-A92E-036BB512C26A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90</xdr:row>
      <xdr:rowOff>0</xdr:rowOff>
    </xdr:from>
    <xdr:to>
      <xdr:col>33</xdr:col>
      <xdr:colOff>546100</xdr:colOff>
      <xdr:row>90</xdr:row>
      <xdr:rowOff>101600</xdr:rowOff>
    </xdr:to>
    <xdr:pic>
      <xdr:nvPicPr>
        <xdr:cNvPr id="97" name="Picture 96">
          <a:extLst>
            <a:ext uri="{FF2B5EF4-FFF2-40B4-BE49-F238E27FC236}">
              <a16:creationId xmlns:a16="http://schemas.microsoft.com/office/drawing/2014/main" id="{226DCFB7-7628-4F03-8BE6-135591FED702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94</xdr:row>
      <xdr:rowOff>0</xdr:rowOff>
    </xdr:from>
    <xdr:to>
      <xdr:col>9</xdr:col>
      <xdr:colOff>546100</xdr:colOff>
      <xdr:row>94</xdr:row>
      <xdr:rowOff>101600</xdr:rowOff>
    </xdr:to>
    <xdr:pic>
      <xdr:nvPicPr>
        <xdr:cNvPr id="98" name="Picture 97">
          <a:extLst>
            <a:ext uri="{FF2B5EF4-FFF2-40B4-BE49-F238E27FC236}">
              <a16:creationId xmlns:a16="http://schemas.microsoft.com/office/drawing/2014/main" id="{020112EC-7E00-46D5-8566-71835FAB07F1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94</xdr:row>
      <xdr:rowOff>0</xdr:rowOff>
    </xdr:from>
    <xdr:to>
      <xdr:col>13</xdr:col>
      <xdr:colOff>546100</xdr:colOff>
      <xdr:row>94</xdr:row>
      <xdr:rowOff>101600</xdr:rowOff>
    </xdr:to>
    <xdr:pic>
      <xdr:nvPicPr>
        <xdr:cNvPr id="99" name="Picture 98">
          <a:extLst>
            <a:ext uri="{FF2B5EF4-FFF2-40B4-BE49-F238E27FC236}">
              <a16:creationId xmlns:a16="http://schemas.microsoft.com/office/drawing/2014/main" id="{989D6EC0-6799-444B-92FE-C7F35B3720A2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152900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94</xdr:row>
      <xdr:rowOff>0</xdr:rowOff>
    </xdr:from>
    <xdr:to>
      <xdr:col>22</xdr:col>
      <xdr:colOff>546100</xdr:colOff>
      <xdr:row>94</xdr:row>
      <xdr:rowOff>101600</xdr:rowOff>
    </xdr:to>
    <xdr:pic>
      <xdr:nvPicPr>
        <xdr:cNvPr id="100" name="Picture 99">
          <a:extLst>
            <a:ext uri="{FF2B5EF4-FFF2-40B4-BE49-F238E27FC236}">
              <a16:creationId xmlns:a16="http://schemas.microsoft.com/office/drawing/2014/main" id="{43F545D5-A0C8-4D6A-9821-59A70458A3AC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94</xdr:row>
      <xdr:rowOff>0</xdr:rowOff>
    </xdr:from>
    <xdr:to>
      <xdr:col>29</xdr:col>
      <xdr:colOff>546100</xdr:colOff>
      <xdr:row>94</xdr:row>
      <xdr:rowOff>101600</xdr:rowOff>
    </xdr:to>
    <xdr:pic>
      <xdr:nvPicPr>
        <xdr:cNvPr id="101" name="Picture 100">
          <a:extLst>
            <a:ext uri="{FF2B5EF4-FFF2-40B4-BE49-F238E27FC236}">
              <a16:creationId xmlns:a16="http://schemas.microsoft.com/office/drawing/2014/main" id="{B2E3D1D0-92FB-405F-B778-87C0D0D7F432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94</xdr:row>
      <xdr:rowOff>0</xdr:rowOff>
    </xdr:from>
    <xdr:to>
      <xdr:col>33</xdr:col>
      <xdr:colOff>546100</xdr:colOff>
      <xdr:row>94</xdr:row>
      <xdr:rowOff>101600</xdr:rowOff>
    </xdr:to>
    <xdr:pic>
      <xdr:nvPicPr>
        <xdr:cNvPr id="102" name="Picture 101">
          <a:extLst>
            <a:ext uri="{FF2B5EF4-FFF2-40B4-BE49-F238E27FC236}">
              <a16:creationId xmlns:a16="http://schemas.microsoft.com/office/drawing/2014/main" id="{5A4CCD1A-BA8E-4AD1-A2CE-86068BBA559E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98</xdr:row>
      <xdr:rowOff>0</xdr:rowOff>
    </xdr:from>
    <xdr:to>
      <xdr:col>9</xdr:col>
      <xdr:colOff>546100</xdr:colOff>
      <xdr:row>98</xdr:row>
      <xdr:rowOff>101600</xdr:rowOff>
    </xdr:to>
    <xdr:pic>
      <xdr:nvPicPr>
        <xdr:cNvPr id="103" name="Picture 102">
          <a:extLst>
            <a:ext uri="{FF2B5EF4-FFF2-40B4-BE49-F238E27FC236}">
              <a16:creationId xmlns:a16="http://schemas.microsoft.com/office/drawing/2014/main" id="{AD54B309-DB66-48E3-9F7E-0CCE784F9BE6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3552825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98</xdr:row>
      <xdr:rowOff>0</xdr:rowOff>
    </xdr:from>
    <xdr:to>
      <xdr:col>13</xdr:col>
      <xdr:colOff>546100</xdr:colOff>
      <xdr:row>98</xdr:row>
      <xdr:rowOff>101600</xdr:rowOff>
    </xdr:to>
    <xdr:pic>
      <xdr:nvPicPr>
        <xdr:cNvPr id="104" name="Picture 103">
          <a:extLst>
            <a:ext uri="{FF2B5EF4-FFF2-40B4-BE49-F238E27FC236}">
              <a16:creationId xmlns:a16="http://schemas.microsoft.com/office/drawing/2014/main" id="{BA3F8791-A6AC-469F-8445-353630911D33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98</xdr:row>
      <xdr:rowOff>0</xdr:rowOff>
    </xdr:from>
    <xdr:to>
      <xdr:col>22</xdr:col>
      <xdr:colOff>546100</xdr:colOff>
      <xdr:row>98</xdr:row>
      <xdr:rowOff>101600</xdr:rowOff>
    </xdr:to>
    <xdr:pic>
      <xdr:nvPicPr>
        <xdr:cNvPr id="105" name="Picture 104">
          <a:extLst>
            <a:ext uri="{FF2B5EF4-FFF2-40B4-BE49-F238E27FC236}">
              <a16:creationId xmlns:a16="http://schemas.microsoft.com/office/drawing/2014/main" id="{B7B3AE0D-591E-42DC-830D-962E1B787C53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98</xdr:row>
      <xdr:rowOff>0</xdr:rowOff>
    </xdr:from>
    <xdr:to>
      <xdr:col>29</xdr:col>
      <xdr:colOff>546100</xdr:colOff>
      <xdr:row>98</xdr:row>
      <xdr:rowOff>101600</xdr:rowOff>
    </xdr:to>
    <xdr:pic>
      <xdr:nvPicPr>
        <xdr:cNvPr id="106" name="Picture 105">
          <a:extLst>
            <a:ext uri="{FF2B5EF4-FFF2-40B4-BE49-F238E27FC236}">
              <a16:creationId xmlns:a16="http://schemas.microsoft.com/office/drawing/2014/main" id="{3E664A66-C9B5-4103-8DE5-AE0AC2F48CDA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98</xdr:row>
      <xdr:rowOff>0</xdr:rowOff>
    </xdr:from>
    <xdr:to>
      <xdr:col>33</xdr:col>
      <xdr:colOff>546100</xdr:colOff>
      <xdr:row>98</xdr:row>
      <xdr:rowOff>101600</xdr:rowOff>
    </xdr:to>
    <xdr:pic>
      <xdr:nvPicPr>
        <xdr:cNvPr id="107" name="Picture 106">
          <a:extLst>
            <a:ext uri="{FF2B5EF4-FFF2-40B4-BE49-F238E27FC236}">
              <a16:creationId xmlns:a16="http://schemas.microsoft.com/office/drawing/2014/main" id="{E319ABA6-E604-4EB5-B8DD-930ED4B65E2C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102</xdr:row>
      <xdr:rowOff>0</xdr:rowOff>
    </xdr:from>
    <xdr:to>
      <xdr:col>9</xdr:col>
      <xdr:colOff>546100</xdr:colOff>
      <xdr:row>102</xdr:row>
      <xdr:rowOff>101600</xdr:rowOff>
    </xdr:to>
    <xdr:pic>
      <xdr:nvPicPr>
        <xdr:cNvPr id="108" name="Picture 107">
          <a:extLst>
            <a:ext uri="{FF2B5EF4-FFF2-40B4-BE49-F238E27FC236}">
              <a16:creationId xmlns:a16="http://schemas.microsoft.com/office/drawing/2014/main" id="{1918037B-AAFC-44F9-B275-01FB0C6C54B6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102</xdr:row>
      <xdr:rowOff>0</xdr:rowOff>
    </xdr:from>
    <xdr:to>
      <xdr:col>13</xdr:col>
      <xdr:colOff>546100</xdr:colOff>
      <xdr:row>102</xdr:row>
      <xdr:rowOff>101600</xdr:rowOff>
    </xdr:to>
    <xdr:pic>
      <xdr:nvPicPr>
        <xdr:cNvPr id="109" name="Picture 108">
          <a:extLst>
            <a:ext uri="{FF2B5EF4-FFF2-40B4-BE49-F238E27FC236}">
              <a16:creationId xmlns:a16="http://schemas.microsoft.com/office/drawing/2014/main" id="{83E0DC77-5CE3-4B85-8E88-94C952FF2158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102</xdr:row>
      <xdr:rowOff>0</xdr:rowOff>
    </xdr:from>
    <xdr:to>
      <xdr:col>22</xdr:col>
      <xdr:colOff>546100</xdr:colOff>
      <xdr:row>102</xdr:row>
      <xdr:rowOff>101600</xdr:rowOff>
    </xdr:to>
    <xdr:pic>
      <xdr:nvPicPr>
        <xdr:cNvPr id="110" name="Picture 109">
          <a:extLst>
            <a:ext uri="{FF2B5EF4-FFF2-40B4-BE49-F238E27FC236}">
              <a16:creationId xmlns:a16="http://schemas.microsoft.com/office/drawing/2014/main" id="{411DC079-5B5A-4219-818B-CB9D741BB850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102</xdr:row>
      <xdr:rowOff>0</xdr:rowOff>
    </xdr:from>
    <xdr:to>
      <xdr:col>29</xdr:col>
      <xdr:colOff>546100</xdr:colOff>
      <xdr:row>102</xdr:row>
      <xdr:rowOff>101600</xdr:rowOff>
    </xdr:to>
    <xdr:pic>
      <xdr:nvPicPr>
        <xdr:cNvPr id="111" name="Picture 110">
          <a:extLst>
            <a:ext uri="{FF2B5EF4-FFF2-40B4-BE49-F238E27FC236}">
              <a16:creationId xmlns:a16="http://schemas.microsoft.com/office/drawing/2014/main" id="{86F2F77A-C31C-4D28-9DB7-BB4B822D1289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102</xdr:row>
      <xdr:rowOff>0</xdr:rowOff>
    </xdr:from>
    <xdr:to>
      <xdr:col>33</xdr:col>
      <xdr:colOff>546100</xdr:colOff>
      <xdr:row>102</xdr:row>
      <xdr:rowOff>101600</xdr:rowOff>
    </xdr:to>
    <xdr:pic>
      <xdr:nvPicPr>
        <xdr:cNvPr id="112" name="Picture 111">
          <a:extLst>
            <a:ext uri="{FF2B5EF4-FFF2-40B4-BE49-F238E27FC236}">
              <a16:creationId xmlns:a16="http://schemas.microsoft.com/office/drawing/2014/main" id="{960C96D9-3679-4A58-B2CF-6B3A85F1FE8E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106</xdr:row>
      <xdr:rowOff>0</xdr:rowOff>
    </xdr:from>
    <xdr:to>
      <xdr:col>9</xdr:col>
      <xdr:colOff>546100</xdr:colOff>
      <xdr:row>106</xdr:row>
      <xdr:rowOff>101600</xdr:rowOff>
    </xdr:to>
    <xdr:pic>
      <xdr:nvPicPr>
        <xdr:cNvPr id="113" name="Picture 112">
          <a:extLst>
            <a:ext uri="{FF2B5EF4-FFF2-40B4-BE49-F238E27FC236}">
              <a16:creationId xmlns:a16="http://schemas.microsoft.com/office/drawing/2014/main" id="{8653B3D1-330B-43A8-97EF-87CC2CCC8D54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3552825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106</xdr:row>
      <xdr:rowOff>0</xdr:rowOff>
    </xdr:from>
    <xdr:to>
      <xdr:col>13</xdr:col>
      <xdr:colOff>546100</xdr:colOff>
      <xdr:row>106</xdr:row>
      <xdr:rowOff>101600</xdr:rowOff>
    </xdr:to>
    <xdr:pic>
      <xdr:nvPicPr>
        <xdr:cNvPr id="114" name="Picture 113">
          <a:extLst>
            <a:ext uri="{FF2B5EF4-FFF2-40B4-BE49-F238E27FC236}">
              <a16:creationId xmlns:a16="http://schemas.microsoft.com/office/drawing/2014/main" id="{8FFF7866-6020-44AE-BF9C-04EEA9207719}"/>
            </a:ext>
          </a:extLst>
        </xdr:cNvPr>
        <xdr:cNvPicPr/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4152900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106</xdr:row>
      <xdr:rowOff>0</xdr:rowOff>
    </xdr:from>
    <xdr:to>
      <xdr:col>22</xdr:col>
      <xdr:colOff>546100</xdr:colOff>
      <xdr:row>106</xdr:row>
      <xdr:rowOff>101600</xdr:rowOff>
    </xdr:to>
    <xdr:pic>
      <xdr:nvPicPr>
        <xdr:cNvPr id="115" name="Picture 114">
          <a:extLst>
            <a:ext uri="{FF2B5EF4-FFF2-40B4-BE49-F238E27FC236}">
              <a16:creationId xmlns:a16="http://schemas.microsoft.com/office/drawing/2014/main" id="{72024724-2E55-407A-B7DC-E3BB81DE6585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106</xdr:row>
      <xdr:rowOff>0</xdr:rowOff>
    </xdr:from>
    <xdr:to>
      <xdr:col>29</xdr:col>
      <xdr:colOff>546100</xdr:colOff>
      <xdr:row>106</xdr:row>
      <xdr:rowOff>101600</xdr:rowOff>
    </xdr:to>
    <xdr:pic>
      <xdr:nvPicPr>
        <xdr:cNvPr id="116" name="Picture 115">
          <a:extLst>
            <a:ext uri="{FF2B5EF4-FFF2-40B4-BE49-F238E27FC236}">
              <a16:creationId xmlns:a16="http://schemas.microsoft.com/office/drawing/2014/main" id="{0EB59865-C3FB-4713-A463-7A0C3DC666FD}"/>
            </a:ext>
          </a:extLst>
        </xdr:cNvPr>
        <xdr:cNvPicPr/>
      </xdr:nvPicPr>
      <xdr:blipFill>
        <a:blip xmlns:r="http://schemas.openxmlformats.org/officeDocument/2006/relationships" r:embed="rId52" cstate="print"/>
        <a:stretch>
          <a:fillRect/>
        </a:stretch>
      </xdr:blipFill>
      <xdr:spPr>
        <a:xfrm>
          <a:off x="8353425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106</xdr:row>
      <xdr:rowOff>0</xdr:rowOff>
    </xdr:from>
    <xdr:to>
      <xdr:col>33</xdr:col>
      <xdr:colOff>546100</xdr:colOff>
      <xdr:row>106</xdr:row>
      <xdr:rowOff>101600</xdr:rowOff>
    </xdr:to>
    <xdr:pic>
      <xdr:nvPicPr>
        <xdr:cNvPr id="117" name="Picture 116">
          <a:extLst>
            <a:ext uri="{FF2B5EF4-FFF2-40B4-BE49-F238E27FC236}">
              <a16:creationId xmlns:a16="http://schemas.microsoft.com/office/drawing/2014/main" id="{A33A0E68-8B83-4CFB-99C7-AD2D85BD24A2}"/>
            </a:ext>
          </a:extLst>
        </xdr:cNvPr>
        <xdr:cNvPicPr/>
      </xdr:nvPicPr>
      <xdr:blipFill>
        <a:blip xmlns:r="http://schemas.openxmlformats.org/officeDocument/2006/relationships" r:embed="rId53" cstate="print"/>
        <a:stretch>
          <a:fillRect/>
        </a:stretch>
      </xdr:blipFill>
      <xdr:spPr>
        <a:xfrm>
          <a:off x="8953500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110</xdr:row>
      <xdr:rowOff>0</xdr:rowOff>
    </xdr:from>
    <xdr:to>
      <xdr:col>9</xdr:col>
      <xdr:colOff>546100</xdr:colOff>
      <xdr:row>110</xdr:row>
      <xdr:rowOff>101600</xdr:rowOff>
    </xdr:to>
    <xdr:pic>
      <xdr:nvPicPr>
        <xdr:cNvPr id="118" name="Picture 117">
          <a:extLst>
            <a:ext uri="{FF2B5EF4-FFF2-40B4-BE49-F238E27FC236}">
              <a16:creationId xmlns:a16="http://schemas.microsoft.com/office/drawing/2014/main" id="{01305BEC-A7DF-4580-86FE-E91F3479AC12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110</xdr:row>
      <xdr:rowOff>0</xdr:rowOff>
    </xdr:from>
    <xdr:to>
      <xdr:col>13</xdr:col>
      <xdr:colOff>546100</xdr:colOff>
      <xdr:row>110</xdr:row>
      <xdr:rowOff>101600</xdr:rowOff>
    </xdr:to>
    <xdr:pic>
      <xdr:nvPicPr>
        <xdr:cNvPr id="119" name="Picture 118">
          <a:extLst>
            <a:ext uri="{FF2B5EF4-FFF2-40B4-BE49-F238E27FC236}">
              <a16:creationId xmlns:a16="http://schemas.microsoft.com/office/drawing/2014/main" id="{185395E3-6981-46C2-B3EE-705C98026737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110</xdr:row>
      <xdr:rowOff>0</xdr:rowOff>
    </xdr:from>
    <xdr:to>
      <xdr:col>22</xdr:col>
      <xdr:colOff>546100</xdr:colOff>
      <xdr:row>110</xdr:row>
      <xdr:rowOff>101600</xdr:rowOff>
    </xdr:to>
    <xdr:pic>
      <xdr:nvPicPr>
        <xdr:cNvPr id="120" name="Picture 119">
          <a:extLst>
            <a:ext uri="{FF2B5EF4-FFF2-40B4-BE49-F238E27FC236}">
              <a16:creationId xmlns:a16="http://schemas.microsoft.com/office/drawing/2014/main" id="{2418F360-C869-466A-B34C-03187AF78991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110</xdr:row>
      <xdr:rowOff>0</xdr:rowOff>
    </xdr:from>
    <xdr:to>
      <xdr:col>29</xdr:col>
      <xdr:colOff>546100</xdr:colOff>
      <xdr:row>110</xdr:row>
      <xdr:rowOff>101600</xdr:rowOff>
    </xdr:to>
    <xdr:pic>
      <xdr:nvPicPr>
        <xdr:cNvPr id="121" name="Picture 120">
          <a:extLst>
            <a:ext uri="{FF2B5EF4-FFF2-40B4-BE49-F238E27FC236}">
              <a16:creationId xmlns:a16="http://schemas.microsoft.com/office/drawing/2014/main" id="{BFA69731-2218-4B32-80A9-30A4D05F250D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110</xdr:row>
      <xdr:rowOff>0</xdr:rowOff>
    </xdr:from>
    <xdr:to>
      <xdr:col>33</xdr:col>
      <xdr:colOff>546100</xdr:colOff>
      <xdr:row>110</xdr:row>
      <xdr:rowOff>101600</xdr:rowOff>
    </xdr:to>
    <xdr:pic>
      <xdr:nvPicPr>
        <xdr:cNvPr id="122" name="Picture 121">
          <a:extLst>
            <a:ext uri="{FF2B5EF4-FFF2-40B4-BE49-F238E27FC236}">
              <a16:creationId xmlns:a16="http://schemas.microsoft.com/office/drawing/2014/main" id="{4C7C1C09-A6D0-4399-90A6-D5CD270D3216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114</xdr:row>
      <xdr:rowOff>0</xdr:rowOff>
    </xdr:from>
    <xdr:to>
      <xdr:col>9</xdr:col>
      <xdr:colOff>546100</xdr:colOff>
      <xdr:row>114</xdr:row>
      <xdr:rowOff>101600</xdr:rowOff>
    </xdr:to>
    <xdr:pic>
      <xdr:nvPicPr>
        <xdr:cNvPr id="123" name="Picture 122">
          <a:extLst>
            <a:ext uri="{FF2B5EF4-FFF2-40B4-BE49-F238E27FC236}">
              <a16:creationId xmlns:a16="http://schemas.microsoft.com/office/drawing/2014/main" id="{24529560-346D-422C-8641-7D4EAE638E84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114</xdr:row>
      <xdr:rowOff>0</xdr:rowOff>
    </xdr:from>
    <xdr:to>
      <xdr:col>13</xdr:col>
      <xdr:colOff>546100</xdr:colOff>
      <xdr:row>114</xdr:row>
      <xdr:rowOff>101600</xdr:rowOff>
    </xdr:to>
    <xdr:pic>
      <xdr:nvPicPr>
        <xdr:cNvPr id="124" name="Picture 123">
          <a:extLst>
            <a:ext uri="{FF2B5EF4-FFF2-40B4-BE49-F238E27FC236}">
              <a16:creationId xmlns:a16="http://schemas.microsoft.com/office/drawing/2014/main" id="{B6964F4C-1E21-4A59-9E22-252E83C6D06F}"/>
            </a:ext>
          </a:extLst>
        </xdr:cNvPr>
        <xdr:cNvPicPr/>
      </xdr:nvPicPr>
      <xdr:blipFill>
        <a:blip xmlns:r="http://schemas.openxmlformats.org/officeDocument/2006/relationships" r:embed="rId54" cstate="print"/>
        <a:stretch>
          <a:fillRect/>
        </a:stretch>
      </xdr:blipFill>
      <xdr:spPr>
        <a:xfrm>
          <a:off x="4152900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114</xdr:row>
      <xdr:rowOff>0</xdr:rowOff>
    </xdr:from>
    <xdr:to>
      <xdr:col>22</xdr:col>
      <xdr:colOff>546100</xdr:colOff>
      <xdr:row>114</xdr:row>
      <xdr:rowOff>101600</xdr:rowOff>
    </xdr:to>
    <xdr:pic>
      <xdr:nvPicPr>
        <xdr:cNvPr id="125" name="Picture 124">
          <a:extLst>
            <a:ext uri="{FF2B5EF4-FFF2-40B4-BE49-F238E27FC236}">
              <a16:creationId xmlns:a16="http://schemas.microsoft.com/office/drawing/2014/main" id="{29462E7A-A58F-4C44-9CEE-315279CFBBD9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038850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114</xdr:row>
      <xdr:rowOff>0</xdr:rowOff>
    </xdr:from>
    <xdr:to>
      <xdr:col>29</xdr:col>
      <xdr:colOff>546100</xdr:colOff>
      <xdr:row>114</xdr:row>
      <xdr:rowOff>101600</xdr:rowOff>
    </xdr:to>
    <xdr:pic>
      <xdr:nvPicPr>
        <xdr:cNvPr id="126" name="Picture 125">
          <a:extLst>
            <a:ext uri="{FF2B5EF4-FFF2-40B4-BE49-F238E27FC236}">
              <a16:creationId xmlns:a16="http://schemas.microsoft.com/office/drawing/2014/main" id="{5CA0946E-2065-47A8-9ACB-EB39317D2B63}"/>
            </a:ext>
          </a:extLst>
        </xdr:cNvPr>
        <xdr:cNvPicPr/>
      </xdr:nvPicPr>
      <xdr:blipFill>
        <a:blip xmlns:r="http://schemas.openxmlformats.org/officeDocument/2006/relationships" r:embed="rId56" cstate="print"/>
        <a:stretch>
          <a:fillRect/>
        </a:stretch>
      </xdr:blipFill>
      <xdr:spPr>
        <a:xfrm>
          <a:off x="8353425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114</xdr:row>
      <xdr:rowOff>0</xdr:rowOff>
    </xdr:from>
    <xdr:to>
      <xdr:col>33</xdr:col>
      <xdr:colOff>546100</xdr:colOff>
      <xdr:row>114</xdr:row>
      <xdr:rowOff>101600</xdr:rowOff>
    </xdr:to>
    <xdr:pic>
      <xdr:nvPicPr>
        <xdr:cNvPr id="127" name="Picture 126">
          <a:extLst>
            <a:ext uri="{FF2B5EF4-FFF2-40B4-BE49-F238E27FC236}">
              <a16:creationId xmlns:a16="http://schemas.microsoft.com/office/drawing/2014/main" id="{FC0C5C24-7E29-4426-8048-44EB9A6145E6}"/>
            </a:ext>
          </a:extLst>
        </xdr:cNvPr>
        <xdr:cNvPicPr/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8953500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118</xdr:row>
      <xdr:rowOff>0</xdr:rowOff>
    </xdr:from>
    <xdr:to>
      <xdr:col>9</xdr:col>
      <xdr:colOff>546100</xdr:colOff>
      <xdr:row>118</xdr:row>
      <xdr:rowOff>101600</xdr:rowOff>
    </xdr:to>
    <xdr:pic>
      <xdr:nvPicPr>
        <xdr:cNvPr id="128" name="Picture 127">
          <a:extLst>
            <a:ext uri="{FF2B5EF4-FFF2-40B4-BE49-F238E27FC236}">
              <a16:creationId xmlns:a16="http://schemas.microsoft.com/office/drawing/2014/main" id="{4CCA9180-7D95-497B-A7CA-0B8991B99060}"/>
            </a:ext>
          </a:extLst>
        </xdr:cNvPr>
        <xdr:cNvPicPr/>
      </xdr:nvPicPr>
      <xdr:blipFill>
        <a:blip xmlns:r="http://schemas.openxmlformats.org/officeDocument/2006/relationships" r:embed="rId58" cstate="print"/>
        <a:stretch>
          <a:fillRect/>
        </a:stretch>
      </xdr:blipFill>
      <xdr:spPr>
        <a:xfrm>
          <a:off x="3552825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118</xdr:row>
      <xdr:rowOff>0</xdr:rowOff>
    </xdr:from>
    <xdr:to>
      <xdr:col>13</xdr:col>
      <xdr:colOff>546100</xdr:colOff>
      <xdr:row>118</xdr:row>
      <xdr:rowOff>101600</xdr:rowOff>
    </xdr:to>
    <xdr:pic>
      <xdr:nvPicPr>
        <xdr:cNvPr id="129" name="Picture 128">
          <a:extLst>
            <a:ext uri="{FF2B5EF4-FFF2-40B4-BE49-F238E27FC236}">
              <a16:creationId xmlns:a16="http://schemas.microsoft.com/office/drawing/2014/main" id="{E29ECAD4-845C-43EA-AE9D-C133B035A8D7}"/>
            </a:ext>
          </a:extLst>
        </xdr:cNvPr>
        <xdr:cNvPicPr/>
      </xdr:nvPicPr>
      <xdr:blipFill>
        <a:blip xmlns:r="http://schemas.openxmlformats.org/officeDocument/2006/relationships" r:embed="rId59" cstate="print"/>
        <a:stretch>
          <a:fillRect/>
        </a:stretch>
      </xdr:blipFill>
      <xdr:spPr>
        <a:xfrm>
          <a:off x="4152900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118</xdr:row>
      <xdr:rowOff>0</xdr:rowOff>
    </xdr:from>
    <xdr:to>
      <xdr:col>22</xdr:col>
      <xdr:colOff>546100</xdr:colOff>
      <xdr:row>118</xdr:row>
      <xdr:rowOff>101600</xdr:rowOff>
    </xdr:to>
    <xdr:pic>
      <xdr:nvPicPr>
        <xdr:cNvPr id="130" name="Picture 129">
          <a:extLst>
            <a:ext uri="{FF2B5EF4-FFF2-40B4-BE49-F238E27FC236}">
              <a16:creationId xmlns:a16="http://schemas.microsoft.com/office/drawing/2014/main" id="{4D195AAF-B5B8-4AC3-A853-8B9B5F8559E6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118</xdr:row>
      <xdr:rowOff>0</xdr:rowOff>
    </xdr:from>
    <xdr:to>
      <xdr:col>29</xdr:col>
      <xdr:colOff>546100</xdr:colOff>
      <xdr:row>118</xdr:row>
      <xdr:rowOff>101600</xdr:rowOff>
    </xdr:to>
    <xdr:pic>
      <xdr:nvPicPr>
        <xdr:cNvPr id="131" name="Picture 130">
          <a:extLst>
            <a:ext uri="{FF2B5EF4-FFF2-40B4-BE49-F238E27FC236}">
              <a16:creationId xmlns:a16="http://schemas.microsoft.com/office/drawing/2014/main" id="{55F4B54B-BBB0-4DA1-99B1-9FA0C1888E42}"/>
            </a:ext>
          </a:extLst>
        </xdr:cNvPr>
        <xdr:cNvPicPr/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8353425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118</xdr:row>
      <xdr:rowOff>0</xdr:rowOff>
    </xdr:from>
    <xdr:to>
      <xdr:col>33</xdr:col>
      <xdr:colOff>546100</xdr:colOff>
      <xdr:row>118</xdr:row>
      <xdr:rowOff>101600</xdr:rowOff>
    </xdr:to>
    <xdr:pic>
      <xdr:nvPicPr>
        <xdr:cNvPr id="132" name="Picture 131">
          <a:extLst>
            <a:ext uri="{FF2B5EF4-FFF2-40B4-BE49-F238E27FC236}">
              <a16:creationId xmlns:a16="http://schemas.microsoft.com/office/drawing/2014/main" id="{A11AC397-746E-4CF2-9F0F-EE399E2EAF10}"/>
            </a:ext>
          </a:extLst>
        </xdr:cNvPr>
        <xdr:cNvPicPr/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8953500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122</xdr:row>
      <xdr:rowOff>0</xdr:rowOff>
    </xdr:from>
    <xdr:to>
      <xdr:col>9</xdr:col>
      <xdr:colOff>546100</xdr:colOff>
      <xdr:row>122</xdr:row>
      <xdr:rowOff>101600</xdr:rowOff>
    </xdr:to>
    <xdr:pic>
      <xdr:nvPicPr>
        <xdr:cNvPr id="133" name="Picture 132">
          <a:extLst>
            <a:ext uri="{FF2B5EF4-FFF2-40B4-BE49-F238E27FC236}">
              <a16:creationId xmlns:a16="http://schemas.microsoft.com/office/drawing/2014/main" id="{FAC55CDB-030E-48B0-AD64-09A3F8FAA99A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122</xdr:row>
      <xdr:rowOff>0</xdr:rowOff>
    </xdr:from>
    <xdr:to>
      <xdr:col>13</xdr:col>
      <xdr:colOff>546100</xdr:colOff>
      <xdr:row>122</xdr:row>
      <xdr:rowOff>101600</xdr:rowOff>
    </xdr:to>
    <xdr:pic>
      <xdr:nvPicPr>
        <xdr:cNvPr id="134" name="Picture 133">
          <a:extLst>
            <a:ext uri="{FF2B5EF4-FFF2-40B4-BE49-F238E27FC236}">
              <a16:creationId xmlns:a16="http://schemas.microsoft.com/office/drawing/2014/main" id="{9EE430A2-D52D-4567-B39D-3897D70261C9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4152900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122</xdr:row>
      <xdr:rowOff>0</xdr:rowOff>
    </xdr:from>
    <xdr:to>
      <xdr:col>22</xdr:col>
      <xdr:colOff>546100</xdr:colOff>
      <xdr:row>122</xdr:row>
      <xdr:rowOff>101600</xdr:rowOff>
    </xdr:to>
    <xdr:pic>
      <xdr:nvPicPr>
        <xdr:cNvPr id="135" name="Picture 134">
          <a:extLst>
            <a:ext uri="{FF2B5EF4-FFF2-40B4-BE49-F238E27FC236}">
              <a16:creationId xmlns:a16="http://schemas.microsoft.com/office/drawing/2014/main" id="{FDADB605-A0EA-4979-A23F-2B4F1197F0E5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122</xdr:row>
      <xdr:rowOff>0</xdr:rowOff>
    </xdr:from>
    <xdr:to>
      <xdr:col>29</xdr:col>
      <xdr:colOff>546100</xdr:colOff>
      <xdr:row>122</xdr:row>
      <xdr:rowOff>101600</xdr:rowOff>
    </xdr:to>
    <xdr:pic>
      <xdr:nvPicPr>
        <xdr:cNvPr id="136" name="Picture 135">
          <a:extLst>
            <a:ext uri="{FF2B5EF4-FFF2-40B4-BE49-F238E27FC236}">
              <a16:creationId xmlns:a16="http://schemas.microsoft.com/office/drawing/2014/main" id="{F5DE4BA9-A0F5-4365-BBF5-88CBAB04F411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8353425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122</xdr:row>
      <xdr:rowOff>0</xdr:rowOff>
    </xdr:from>
    <xdr:to>
      <xdr:col>33</xdr:col>
      <xdr:colOff>546100</xdr:colOff>
      <xdr:row>122</xdr:row>
      <xdr:rowOff>101600</xdr:rowOff>
    </xdr:to>
    <xdr:pic>
      <xdr:nvPicPr>
        <xdr:cNvPr id="137" name="Picture 136">
          <a:extLst>
            <a:ext uri="{FF2B5EF4-FFF2-40B4-BE49-F238E27FC236}">
              <a16:creationId xmlns:a16="http://schemas.microsoft.com/office/drawing/2014/main" id="{686561FD-CC40-4D2E-B9FB-13D73B9EA001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8953500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126</xdr:row>
      <xdr:rowOff>0</xdr:rowOff>
    </xdr:from>
    <xdr:to>
      <xdr:col>9</xdr:col>
      <xdr:colOff>546100</xdr:colOff>
      <xdr:row>126</xdr:row>
      <xdr:rowOff>101600</xdr:rowOff>
    </xdr:to>
    <xdr:pic>
      <xdr:nvPicPr>
        <xdr:cNvPr id="138" name="Picture 137">
          <a:extLst>
            <a:ext uri="{FF2B5EF4-FFF2-40B4-BE49-F238E27FC236}">
              <a16:creationId xmlns:a16="http://schemas.microsoft.com/office/drawing/2014/main" id="{91E8AC41-E2AC-4C7B-8590-F6C5ED52AA58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3552825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126</xdr:row>
      <xdr:rowOff>0</xdr:rowOff>
    </xdr:from>
    <xdr:to>
      <xdr:col>13</xdr:col>
      <xdr:colOff>546100</xdr:colOff>
      <xdr:row>126</xdr:row>
      <xdr:rowOff>101600</xdr:rowOff>
    </xdr:to>
    <xdr:pic>
      <xdr:nvPicPr>
        <xdr:cNvPr id="139" name="Picture 138">
          <a:extLst>
            <a:ext uri="{FF2B5EF4-FFF2-40B4-BE49-F238E27FC236}">
              <a16:creationId xmlns:a16="http://schemas.microsoft.com/office/drawing/2014/main" id="{C394B4DF-4FC3-4366-99C3-5BE86ED75BD5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126</xdr:row>
      <xdr:rowOff>0</xdr:rowOff>
    </xdr:from>
    <xdr:to>
      <xdr:col>22</xdr:col>
      <xdr:colOff>546100</xdr:colOff>
      <xdr:row>126</xdr:row>
      <xdr:rowOff>101600</xdr:rowOff>
    </xdr:to>
    <xdr:pic>
      <xdr:nvPicPr>
        <xdr:cNvPr id="140" name="Picture 139">
          <a:extLst>
            <a:ext uri="{FF2B5EF4-FFF2-40B4-BE49-F238E27FC236}">
              <a16:creationId xmlns:a16="http://schemas.microsoft.com/office/drawing/2014/main" id="{F5A0C2DC-CB28-4100-8C4E-FD006D528119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6038850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126</xdr:row>
      <xdr:rowOff>0</xdr:rowOff>
    </xdr:from>
    <xdr:to>
      <xdr:col>29</xdr:col>
      <xdr:colOff>546100</xdr:colOff>
      <xdr:row>126</xdr:row>
      <xdr:rowOff>101600</xdr:rowOff>
    </xdr:to>
    <xdr:pic>
      <xdr:nvPicPr>
        <xdr:cNvPr id="141" name="Picture 140">
          <a:extLst>
            <a:ext uri="{FF2B5EF4-FFF2-40B4-BE49-F238E27FC236}">
              <a16:creationId xmlns:a16="http://schemas.microsoft.com/office/drawing/2014/main" id="{41ED959E-D3EB-420D-BB2C-3DE994AC5593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126</xdr:row>
      <xdr:rowOff>0</xdr:rowOff>
    </xdr:from>
    <xdr:to>
      <xdr:col>33</xdr:col>
      <xdr:colOff>546100</xdr:colOff>
      <xdr:row>126</xdr:row>
      <xdr:rowOff>101600</xdr:rowOff>
    </xdr:to>
    <xdr:pic>
      <xdr:nvPicPr>
        <xdr:cNvPr id="142" name="Picture 141">
          <a:extLst>
            <a:ext uri="{FF2B5EF4-FFF2-40B4-BE49-F238E27FC236}">
              <a16:creationId xmlns:a16="http://schemas.microsoft.com/office/drawing/2014/main" id="{4DCABA3F-2041-43DD-8A1A-E6383508DC95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546100</xdr:colOff>
      <xdr:row>130</xdr:row>
      <xdr:rowOff>101600</xdr:rowOff>
    </xdr:to>
    <xdr:pic>
      <xdr:nvPicPr>
        <xdr:cNvPr id="143" name="Picture 142">
          <a:extLst>
            <a:ext uri="{FF2B5EF4-FFF2-40B4-BE49-F238E27FC236}">
              <a16:creationId xmlns:a16="http://schemas.microsoft.com/office/drawing/2014/main" id="{A73326B3-8800-48D1-8DC1-CC6FF7EC600F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130</xdr:row>
      <xdr:rowOff>0</xdr:rowOff>
    </xdr:from>
    <xdr:to>
      <xdr:col>13</xdr:col>
      <xdr:colOff>546100</xdr:colOff>
      <xdr:row>130</xdr:row>
      <xdr:rowOff>101600</xdr:rowOff>
    </xdr:to>
    <xdr:pic>
      <xdr:nvPicPr>
        <xdr:cNvPr id="144" name="Picture 143">
          <a:extLst>
            <a:ext uri="{FF2B5EF4-FFF2-40B4-BE49-F238E27FC236}">
              <a16:creationId xmlns:a16="http://schemas.microsoft.com/office/drawing/2014/main" id="{C298E0FF-6313-48BB-AF10-C9552283800A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130</xdr:row>
      <xdr:rowOff>0</xdr:rowOff>
    </xdr:from>
    <xdr:to>
      <xdr:col>22</xdr:col>
      <xdr:colOff>546100</xdr:colOff>
      <xdr:row>130</xdr:row>
      <xdr:rowOff>101600</xdr:rowOff>
    </xdr:to>
    <xdr:pic>
      <xdr:nvPicPr>
        <xdr:cNvPr id="145" name="Picture 144">
          <a:extLst>
            <a:ext uri="{FF2B5EF4-FFF2-40B4-BE49-F238E27FC236}">
              <a16:creationId xmlns:a16="http://schemas.microsoft.com/office/drawing/2014/main" id="{77905884-1324-47B8-857C-4D29CD4F6319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130</xdr:row>
      <xdr:rowOff>0</xdr:rowOff>
    </xdr:from>
    <xdr:to>
      <xdr:col>29</xdr:col>
      <xdr:colOff>546100</xdr:colOff>
      <xdr:row>130</xdr:row>
      <xdr:rowOff>101600</xdr:rowOff>
    </xdr:to>
    <xdr:pic>
      <xdr:nvPicPr>
        <xdr:cNvPr id="146" name="Picture 145">
          <a:extLst>
            <a:ext uri="{FF2B5EF4-FFF2-40B4-BE49-F238E27FC236}">
              <a16:creationId xmlns:a16="http://schemas.microsoft.com/office/drawing/2014/main" id="{6170896B-3C47-4B71-B7FA-088163158F08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353425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130</xdr:row>
      <xdr:rowOff>0</xdr:rowOff>
    </xdr:from>
    <xdr:to>
      <xdr:col>33</xdr:col>
      <xdr:colOff>546100</xdr:colOff>
      <xdr:row>130</xdr:row>
      <xdr:rowOff>101600</xdr:rowOff>
    </xdr:to>
    <xdr:pic>
      <xdr:nvPicPr>
        <xdr:cNvPr id="147" name="Picture 146">
          <a:extLst>
            <a:ext uri="{FF2B5EF4-FFF2-40B4-BE49-F238E27FC236}">
              <a16:creationId xmlns:a16="http://schemas.microsoft.com/office/drawing/2014/main" id="{23A666CA-4D55-410D-AD4C-0C291FBCD837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134</xdr:row>
      <xdr:rowOff>0</xdr:rowOff>
    </xdr:from>
    <xdr:to>
      <xdr:col>9</xdr:col>
      <xdr:colOff>546100</xdr:colOff>
      <xdr:row>134</xdr:row>
      <xdr:rowOff>101600</xdr:rowOff>
    </xdr:to>
    <xdr:pic>
      <xdr:nvPicPr>
        <xdr:cNvPr id="148" name="Picture 147">
          <a:extLst>
            <a:ext uri="{FF2B5EF4-FFF2-40B4-BE49-F238E27FC236}">
              <a16:creationId xmlns:a16="http://schemas.microsoft.com/office/drawing/2014/main" id="{C45AAFDA-8741-4BA8-BFA3-ED7E67EF6D14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3552825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134</xdr:row>
      <xdr:rowOff>0</xdr:rowOff>
    </xdr:from>
    <xdr:to>
      <xdr:col>13</xdr:col>
      <xdr:colOff>546100</xdr:colOff>
      <xdr:row>134</xdr:row>
      <xdr:rowOff>101600</xdr:rowOff>
    </xdr:to>
    <xdr:pic>
      <xdr:nvPicPr>
        <xdr:cNvPr id="149" name="Picture 148">
          <a:extLst>
            <a:ext uri="{FF2B5EF4-FFF2-40B4-BE49-F238E27FC236}">
              <a16:creationId xmlns:a16="http://schemas.microsoft.com/office/drawing/2014/main" id="{2B1581DA-F21F-4FCD-A4CE-FFE2D33425D3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134</xdr:row>
      <xdr:rowOff>0</xdr:rowOff>
    </xdr:from>
    <xdr:to>
      <xdr:col>22</xdr:col>
      <xdr:colOff>546100</xdr:colOff>
      <xdr:row>134</xdr:row>
      <xdr:rowOff>101600</xdr:rowOff>
    </xdr:to>
    <xdr:pic>
      <xdr:nvPicPr>
        <xdr:cNvPr id="150" name="Picture 149">
          <a:extLst>
            <a:ext uri="{FF2B5EF4-FFF2-40B4-BE49-F238E27FC236}">
              <a16:creationId xmlns:a16="http://schemas.microsoft.com/office/drawing/2014/main" id="{2C75D7FE-87C1-43CC-9C7C-DA434C343BEF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134</xdr:row>
      <xdr:rowOff>0</xdr:rowOff>
    </xdr:from>
    <xdr:to>
      <xdr:col>29</xdr:col>
      <xdr:colOff>546100</xdr:colOff>
      <xdr:row>134</xdr:row>
      <xdr:rowOff>101600</xdr:rowOff>
    </xdr:to>
    <xdr:pic>
      <xdr:nvPicPr>
        <xdr:cNvPr id="151" name="Picture 150">
          <a:extLst>
            <a:ext uri="{FF2B5EF4-FFF2-40B4-BE49-F238E27FC236}">
              <a16:creationId xmlns:a16="http://schemas.microsoft.com/office/drawing/2014/main" id="{B3D17794-9679-4CAE-AD92-5CE52D910519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8353425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134</xdr:row>
      <xdr:rowOff>0</xdr:rowOff>
    </xdr:from>
    <xdr:to>
      <xdr:col>33</xdr:col>
      <xdr:colOff>546100</xdr:colOff>
      <xdr:row>134</xdr:row>
      <xdr:rowOff>101600</xdr:rowOff>
    </xdr:to>
    <xdr:pic>
      <xdr:nvPicPr>
        <xdr:cNvPr id="152" name="Picture 151">
          <a:extLst>
            <a:ext uri="{FF2B5EF4-FFF2-40B4-BE49-F238E27FC236}">
              <a16:creationId xmlns:a16="http://schemas.microsoft.com/office/drawing/2014/main" id="{DBA3C8CF-0803-4248-91CB-BA5E429905C1}"/>
            </a:ext>
          </a:extLst>
        </xdr:cNvPr>
        <xdr:cNvPicPr/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8953500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138</xdr:row>
      <xdr:rowOff>0</xdr:rowOff>
    </xdr:from>
    <xdr:to>
      <xdr:col>9</xdr:col>
      <xdr:colOff>546100</xdr:colOff>
      <xdr:row>138</xdr:row>
      <xdr:rowOff>101600</xdr:rowOff>
    </xdr:to>
    <xdr:pic>
      <xdr:nvPicPr>
        <xdr:cNvPr id="153" name="Picture 152">
          <a:extLst>
            <a:ext uri="{FF2B5EF4-FFF2-40B4-BE49-F238E27FC236}">
              <a16:creationId xmlns:a16="http://schemas.microsoft.com/office/drawing/2014/main" id="{F07F4189-36FD-46DE-83C3-BC3755AB4B9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138</xdr:row>
      <xdr:rowOff>0</xdr:rowOff>
    </xdr:from>
    <xdr:to>
      <xdr:col>13</xdr:col>
      <xdr:colOff>546100</xdr:colOff>
      <xdr:row>138</xdr:row>
      <xdr:rowOff>101600</xdr:rowOff>
    </xdr:to>
    <xdr:pic>
      <xdr:nvPicPr>
        <xdr:cNvPr id="154" name="Picture 153">
          <a:extLst>
            <a:ext uri="{FF2B5EF4-FFF2-40B4-BE49-F238E27FC236}">
              <a16:creationId xmlns:a16="http://schemas.microsoft.com/office/drawing/2014/main" id="{D6FB764B-0E06-4FAD-8ACA-F8FE6A93F470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152900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138</xdr:row>
      <xdr:rowOff>0</xdr:rowOff>
    </xdr:from>
    <xdr:to>
      <xdr:col>22</xdr:col>
      <xdr:colOff>546100</xdr:colOff>
      <xdr:row>138</xdr:row>
      <xdr:rowOff>101600</xdr:rowOff>
    </xdr:to>
    <xdr:pic>
      <xdr:nvPicPr>
        <xdr:cNvPr id="155" name="Picture 154">
          <a:extLst>
            <a:ext uri="{FF2B5EF4-FFF2-40B4-BE49-F238E27FC236}">
              <a16:creationId xmlns:a16="http://schemas.microsoft.com/office/drawing/2014/main" id="{49C19C86-EF31-4AE0-BEEE-EFC19AC15B6E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138</xdr:row>
      <xdr:rowOff>0</xdr:rowOff>
    </xdr:from>
    <xdr:to>
      <xdr:col>29</xdr:col>
      <xdr:colOff>546100</xdr:colOff>
      <xdr:row>138</xdr:row>
      <xdr:rowOff>101600</xdr:rowOff>
    </xdr:to>
    <xdr:pic>
      <xdr:nvPicPr>
        <xdr:cNvPr id="156" name="Picture 155">
          <a:extLst>
            <a:ext uri="{FF2B5EF4-FFF2-40B4-BE49-F238E27FC236}">
              <a16:creationId xmlns:a16="http://schemas.microsoft.com/office/drawing/2014/main" id="{7116E28F-3BA8-431E-B02A-F7BFD9222FB6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138</xdr:row>
      <xdr:rowOff>0</xdr:rowOff>
    </xdr:from>
    <xdr:to>
      <xdr:col>33</xdr:col>
      <xdr:colOff>546100</xdr:colOff>
      <xdr:row>138</xdr:row>
      <xdr:rowOff>101600</xdr:rowOff>
    </xdr:to>
    <xdr:pic>
      <xdr:nvPicPr>
        <xdr:cNvPr id="157" name="Picture 156">
          <a:extLst>
            <a:ext uri="{FF2B5EF4-FFF2-40B4-BE49-F238E27FC236}">
              <a16:creationId xmlns:a16="http://schemas.microsoft.com/office/drawing/2014/main" id="{2260370E-AA4E-465A-ACA4-8A001A0BF9A8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142</xdr:row>
      <xdr:rowOff>0</xdr:rowOff>
    </xdr:from>
    <xdr:to>
      <xdr:col>9</xdr:col>
      <xdr:colOff>546100</xdr:colOff>
      <xdr:row>142</xdr:row>
      <xdr:rowOff>101600</xdr:rowOff>
    </xdr:to>
    <xdr:pic>
      <xdr:nvPicPr>
        <xdr:cNvPr id="158" name="Picture 157">
          <a:extLst>
            <a:ext uri="{FF2B5EF4-FFF2-40B4-BE49-F238E27FC236}">
              <a16:creationId xmlns:a16="http://schemas.microsoft.com/office/drawing/2014/main" id="{86774907-B1BF-4F86-9652-D68EE641F641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142</xdr:row>
      <xdr:rowOff>0</xdr:rowOff>
    </xdr:from>
    <xdr:to>
      <xdr:col>13</xdr:col>
      <xdr:colOff>546100</xdr:colOff>
      <xdr:row>142</xdr:row>
      <xdr:rowOff>101600</xdr:rowOff>
    </xdr:to>
    <xdr:pic>
      <xdr:nvPicPr>
        <xdr:cNvPr id="159" name="Picture 158">
          <a:extLst>
            <a:ext uri="{FF2B5EF4-FFF2-40B4-BE49-F238E27FC236}">
              <a16:creationId xmlns:a16="http://schemas.microsoft.com/office/drawing/2014/main" id="{2BCE78F5-5EE6-43D5-B747-9C34A974A1CC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142</xdr:row>
      <xdr:rowOff>0</xdr:rowOff>
    </xdr:from>
    <xdr:to>
      <xdr:col>22</xdr:col>
      <xdr:colOff>546100</xdr:colOff>
      <xdr:row>142</xdr:row>
      <xdr:rowOff>101600</xdr:rowOff>
    </xdr:to>
    <xdr:pic>
      <xdr:nvPicPr>
        <xdr:cNvPr id="160" name="Picture 159">
          <a:extLst>
            <a:ext uri="{FF2B5EF4-FFF2-40B4-BE49-F238E27FC236}">
              <a16:creationId xmlns:a16="http://schemas.microsoft.com/office/drawing/2014/main" id="{004388BC-24DF-433D-BE7C-7E6AF8B412FB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142</xdr:row>
      <xdr:rowOff>0</xdr:rowOff>
    </xdr:from>
    <xdr:to>
      <xdr:col>29</xdr:col>
      <xdr:colOff>546100</xdr:colOff>
      <xdr:row>142</xdr:row>
      <xdr:rowOff>101600</xdr:rowOff>
    </xdr:to>
    <xdr:pic>
      <xdr:nvPicPr>
        <xdr:cNvPr id="161" name="Picture 160">
          <a:extLst>
            <a:ext uri="{FF2B5EF4-FFF2-40B4-BE49-F238E27FC236}">
              <a16:creationId xmlns:a16="http://schemas.microsoft.com/office/drawing/2014/main" id="{78438D8A-C710-4E50-81E6-9370C1212FB7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142</xdr:row>
      <xdr:rowOff>0</xdr:rowOff>
    </xdr:from>
    <xdr:to>
      <xdr:col>33</xdr:col>
      <xdr:colOff>546100</xdr:colOff>
      <xdr:row>142</xdr:row>
      <xdr:rowOff>101600</xdr:rowOff>
    </xdr:to>
    <xdr:pic>
      <xdr:nvPicPr>
        <xdr:cNvPr id="162" name="Picture 161">
          <a:extLst>
            <a:ext uri="{FF2B5EF4-FFF2-40B4-BE49-F238E27FC236}">
              <a16:creationId xmlns:a16="http://schemas.microsoft.com/office/drawing/2014/main" id="{8161DF26-CBF9-46F4-A51E-5ED2BAE7E564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146</xdr:row>
      <xdr:rowOff>0</xdr:rowOff>
    </xdr:from>
    <xdr:to>
      <xdr:col>9</xdr:col>
      <xdr:colOff>546100</xdr:colOff>
      <xdr:row>146</xdr:row>
      <xdr:rowOff>101600</xdr:rowOff>
    </xdr:to>
    <xdr:pic>
      <xdr:nvPicPr>
        <xdr:cNvPr id="163" name="Picture 162">
          <a:extLst>
            <a:ext uri="{FF2B5EF4-FFF2-40B4-BE49-F238E27FC236}">
              <a16:creationId xmlns:a16="http://schemas.microsoft.com/office/drawing/2014/main" id="{BED484A9-D096-4F65-8CE3-502AAD3D4C73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3552825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146</xdr:row>
      <xdr:rowOff>0</xdr:rowOff>
    </xdr:from>
    <xdr:to>
      <xdr:col>13</xdr:col>
      <xdr:colOff>546100</xdr:colOff>
      <xdr:row>146</xdr:row>
      <xdr:rowOff>101600</xdr:rowOff>
    </xdr:to>
    <xdr:pic>
      <xdr:nvPicPr>
        <xdr:cNvPr id="164" name="Picture 163">
          <a:extLst>
            <a:ext uri="{FF2B5EF4-FFF2-40B4-BE49-F238E27FC236}">
              <a16:creationId xmlns:a16="http://schemas.microsoft.com/office/drawing/2014/main" id="{3289B367-CA27-433B-8787-6A98C32D6E0C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146</xdr:row>
      <xdr:rowOff>0</xdr:rowOff>
    </xdr:from>
    <xdr:to>
      <xdr:col>22</xdr:col>
      <xdr:colOff>546100</xdr:colOff>
      <xdr:row>146</xdr:row>
      <xdr:rowOff>101600</xdr:rowOff>
    </xdr:to>
    <xdr:pic>
      <xdr:nvPicPr>
        <xdr:cNvPr id="165" name="Picture 164">
          <a:extLst>
            <a:ext uri="{FF2B5EF4-FFF2-40B4-BE49-F238E27FC236}">
              <a16:creationId xmlns:a16="http://schemas.microsoft.com/office/drawing/2014/main" id="{DAA83255-00F4-49F0-9F95-19A7B15C552E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146</xdr:row>
      <xdr:rowOff>0</xdr:rowOff>
    </xdr:from>
    <xdr:to>
      <xdr:col>29</xdr:col>
      <xdr:colOff>546100</xdr:colOff>
      <xdr:row>146</xdr:row>
      <xdr:rowOff>101600</xdr:rowOff>
    </xdr:to>
    <xdr:pic>
      <xdr:nvPicPr>
        <xdr:cNvPr id="166" name="Picture 165">
          <a:extLst>
            <a:ext uri="{FF2B5EF4-FFF2-40B4-BE49-F238E27FC236}">
              <a16:creationId xmlns:a16="http://schemas.microsoft.com/office/drawing/2014/main" id="{5D62D209-F99A-43FE-A887-BF731BF1CDE8}"/>
            </a:ext>
          </a:extLst>
        </xdr:cNvPr>
        <xdr:cNvPicPr/>
      </xdr:nvPicPr>
      <xdr:blipFill>
        <a:blip xmlns:r="http://schemas.openxmlformats.org/officeDocument/2006/relationships" r:embed="rId67" cstate="print"/>
        <a:stretch>
          <a:fillRect/>
        </a:stretch>
      </xdr:blipFill>
      <xdr:spPr>
        <a:xfrm>
          <a:off x="8353425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146</xdr:row>
      <xdr:rowOff>0</xdr:rowOff>
    </xdr:from>
    <xdr:to>
      <xdr:col>33</xdr:col>
      <xdr:colOff>546100</xdr:colOff>
      <xdr:row>146</xdr:row>
      <xdr:rowOff>101600</xdr:rowOff>
    </xdr:to>
    <xdr:pic>
      <xdr:nvPicPr>
        <xdr:cNvPr id="167" name="Picture 166">
          <a:extLst>
            <a:ext uri="{FF2B5EF4-FFF2-40B4-BE49-F238E27FC236}">
              <a16:creationId xmlns:a16="http://schemas.microsoft.com/office/drawing/2014/main" id="{0886E7E6-E6CF-4EEA-85AE-9EEF312AB8D4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150</xdr:row>
      <xdr:rowOff>0</xdr:rowOff>
    </xdr:from>
    <xdr:to>
      <xdr:col>9</xdr:col>
      <xdr:colOff>546100</xdr:colOff>
      <xdr:row>150</xdr:row>
      <xdr:rowOff>101600</xdr:rowOff>
    </xdr:to>
    <xdr:pic>
      <xdr:nvPicPr>
        <xdr:cNvPr id="168" name="Picture 167">
          <a:extLst>
            <a:ext uri="{FF2B5EF4-FFF2-40B4-BE49-F238E27FC236}">
              <a16:creationId xmlns:a16="http://schemas.microsoft.com/office/drawing/2014/main" id="{E4A4CEE6-834A-4C1E-BE78-B29D7F807A1C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3552825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150</xdr:row>
      <xdr:rowOff>0</xdr:rowOff>
    </xdr:from>
    <xdr:to>
      <xdr:col>13</xdr:col>
      <xdr:colOff>546100</xdr:colOff>
      <xdr:row>150</xdr:row>
      <xdr:rowOff>101600</xdr:rowOff>
    </xdr:to>
    <xdr:pic>
      <xdr:nvPicPr>
        <xdr:cNvPr id="169" name="Picture 168">
          <a:extLst>
            <a:ext uri="{FF2B5EF4-FFF2-40B4-BE49-F238E27FC236}">
              <a16:creationId xmlns:a16="http://schemas.microsoft.com/office/drawing/2014/main" id="{7057E592-9609-41FC-BA66-F05C787C891D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150</xdr:row>
      <xdr:rowOff>0</xdr:rowOff>
    </xdr:from>
    <xdr:to>
      <xdr:col>22</xdr:col>
      <xdr:colOff>546100</xdr:colOff>
      <xdr:row>150</xdr:row>
      <xdr:rowOff>101600</xdr:rowOff>
    </xdr:to>
    <xdr:pic>
      <xdr:nvPicPr>
        <xdr:cNvPr id="170" name="Picture 169">
          <a:extLst>
            <a:ext uri="{FF2B5EF4-FFF2-40B4-BE49-F238E27FC236}">
              <a16:creationId xmlns:a16="http://schemas.microsoft.com/office/drawing/2014/main" id="{B182D62D-1E49-4840-9FBA-207A05264F65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150</xdr:row>
      <xdr:rowOff>0</xdr:rowOff>
    </xdr:from>
    <xdr:to>
      <xdr:col>29</xdr:col>
      <xdr:colOff>546100</xdr:colOff>
      <xdr:row>150</xdr:row>
      <xdr:rowOff>101600</xdr:rowOff>
    </xdr:to>
    <xdr:pic>
      <xdr:nvPicPr>
        <xdr:cNvPr id="171" name="Picture 170">
          <a:extLst>
            <a:ext uri="{FF2B5EF4-FFF2-40B4-BE49-F238E27FC236}">
              <a16:creationId xmlns:a16="http://schemas.microsoft.com/office/drawing/2014/main" id="{AADCDECA-1D34-4351-B24C-F325195E9387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8353425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150</xdr:row>
      <xdr:rowOff>0</xdr:rowOff>
    </xdr:from>
    <xdr:to>
      <xdr:col>33</xdr:col>
      <xdr:colOff>546100</xdr:colOff>
      <xdr:row>150</xdr:row>
      <xdr:rowOff>101600</xdr:rowOff>
    </xdr:to>
    <xdr:pic>
      <xdr:nvPicPr>
        <xdr:cNvPr id="172" name="Picture 171">
          <a:extLst>
            <a:ext uri="{FF2B5EF4-FFF2-40B4-BE49-F238E27FC236}">
              <a16:creationId xmlns:a16="http://schemas.microsoft.com/office/drawing/2014/main" id="{E7B2E59C-6D12-447C-B4F9-9EF6676C36F2}"/>
            </a:ext>
          </a:extLst>
        </xdr:cNvPr>
        <xdr:cNvPicPr/>
      </xdr:nvPicPr>
      <xdr:blipFill>
        <a:blip xmlns:r="http://schemas.openxmlformats.org/officeDocument/2006/relationships" r:embed="rId68" cstate="print"/>
        <a:stretch>
          <a:fillRect/>
        </a:stretch>
      </xdr:blipFill>
      <xdr:spPr>
        <a:xfrm>
          <a:off x="8953500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154</xdr:row>
      <xdr:rowOff>0</xdr:rowOff>
    </xdr:from>
    <xdr:to>
      <xdr:col>9</xdr:col>
      <xdr:colOff>546100</xdr:colOff>
      <xdr:row>154</xdr:row>
      <xdr:rowOff>101600</xdr:rowOff>
    </xdr:to>
    <xdr:pic>
      <xdr:nvPicPr>
        <xdr:cNvPr id="173" name="Picture 172">
          <a:extLst>
            <a:ext uri="{FF2B5EF4-FFF2-40B4-BE49-F238E27FC236}">
              <a16:creationId xmlns:a16="http://schemas.microsoft.com/office/drawing/2014/main" id="{315BDBED-3A6C-4518-910C-1AE40BC08604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154</xdr:row>
      <xdr:rowOff>0</xdr:rowOff>
    </xdr:from>
    <xdr:to>
      <xdr:col>13</xdr:col>
      <xdr:colOff>546100</xdr:colOff>
      <xdr:row>154</xdr:row>
      <xdr:rowOff>101600</xdr:rowOff>
    </xdr:to>
    <xdr:pic>
      <xdr:nvPicPr>
        <xdr:cNvPr id="174" name="Picture 173">
          <a:extLst>
            <a:ext uri="{FF2B5EF4-FFF2-40B4-BE49-F238E27FC236}">
              <a16:creationId xmlns:a16="http://schemas.microsoft.com/office/drawing/2014/main" id="{F6BD8299-CDCC-402D-864E-93D198CD7054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154</xdr:row>
      <xdr:rowOff>0</xdr:rowOff>
    </xdr:from>
    <xdr:to>
      <xdr:col>22</xdr:col>
      <xdr:colOff>546100</xdr:colOff>
      <xdr:row>154</xdr:row>
      <xdr:rowOff>101600</xdr:rowOff>
    </xdr:to>
    <xdr:pic>
      <xdr:nvPicPr>
        <xdr:cNvPr id="175" name="Picture 174">
          <a:extLst>
            <a:ext uri="{FF2B5EF4-FFF2-40B4-BE49-F238E27FC236}">
              <a16:creationId xmlns:a16="http://schemas.microsoft.com/office/drawing/2014/main" id="{DFE319AC-61FE-4C47-9A66-BF51C8AEC46C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154</xdr:row>
      <xdr:rowOff>0</xdr:rowOff>
    </xdr:from>
    <xdr:to>
      <xdr:col>29</xdr:col>
      <xdr:colOff>546100</xdr:colOff>
      <xdr:row>154</xdr:row>
      <xdr:rowOff>101600</xdr:rowOff>
    </xdr:to>
    <xdr:pic>
      <xdr:nvPicPr>
        <xdr:cNvPr id="176" name="Picture 175">
          <a:extLst>
            <a:ext uri="{FF2B5EF4-FFF2-40B4-BE49-F238E27FC236}">
              <a16:creationId xmlns:a16="http://schemas.microsoft.com/office/drawing/2014/main" id="{993F2CF5-87FC-48A1-B1B0-8972E9065180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154</xdr:row>
      <xdr:rowOff>0</xdr:rowOff>
    </xdr:from>
    <xdr:to>
      <xdr:col>33</xdr:col>
      <xdr:colOff>546100</xdr:colOff>
      <xdr:row>154</xdr:row>
      <xdr:rowOff>101600</xdr:rowOff>
    </xdr:to>
    <xdr:pic>
      <xdr:nvPicPr>
        <xdr:cNvPr id="177" name="Picture 176">
          <a:extLst>
            <a:ext uri="{FF2B5EF4-FFF2-40B4-BE49-F238E27FC236}">
              <a16:creationId xmlns:a16="http://schemas.microsoft.com/office/drawing/2014/main" id="{7E9F0D0C-7627-48F2-8995-6422866B00FC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158</xdr:row>
      <xdr:rowOff>0</xdr:rowOff>
    </xdr:from>
    <xdr:to>
      <xdr:col>9</xdr:col>
      <xdr:colOff>546100</xdr:colOff>
      <xdr:row>158</xdr:row>
      <xdr:rowOff>101600</xdr:rowOff>
    </xdr:to>
    <xdr:pic>
      <xdr:nvPicPr>
        <xdr:cNvPr id="178" name="Picture 177">
          <a:extLst>
            <a:ext uri="{FF2B5EF4-FFF2-40B4-BE49-F238E27FC236}">
              <a16:creationId xmlns:a16="http://schemas.microsoft.com/office/drawing/2014/main" id="{BC1F8038-8B66-46EA-9096-267ADD8E5C81}"/>
            </a:ext>
          </a:extLst>
        </xdr:cNvPr>
        <xdr:cNvPicPr/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3552825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158</xdr:row>
      <xdr:rowOff>0</xdr:rowOff>
    </xdr:from>
    <xdr:to>
      <xdr:col>13</xdr:col>
      <xdr:colOff>546100</xdr:colOff>
      <xdr:row>158</xdr:row>
      <xdr:rowOff>101600</xdr:rowOff>
    </xdr:to>
    <xdr:pic>
      <xdr:nvPicPr>
        <xdr:cNvPr id="179" name="Picture 178">
          <a:extLst>
            <a:ext uri="{FF2B5EF4-FFF2-40B4-BE49-F238E27FC236}">
              <a16:creationId xmlns:a16="http://schemas.microsoft.com/office/drawing/2014/main" id="{BCEAB5D1-9DCD-4D73-95C0-3B24B00A30F5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158</xdr:row>
      <xdr:rowOff>0</xdr:rowOff>
    </xdr:from>
    <xdr:to>
      <xdr:col>22</xdr:col>
      <xdr:colOff>546100</xdr:colOff>
      <xdr:row>158</xdr:row>
      <xdr:rowOff>101600</xdr:rowOff>
    </xdr:to>
    <xdr:pic>
      <xdr:nvPicPr>
        <xdr:cNvPr id="180" name="Picture 179">
          <a:extLst>
            <a:ext uri="{FF2B5EF4-FFF2-40B4-BE49-F238E27FC236}">
              <a16:creationId xmlns:a16="http://schemas.microsoft.com/office/drawing/2014/main" id="{2EEDC262-60E5-49F0-B175-5E3FA0629893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158</xdr:row>
      <xdr:rowOff>0</xdr:rowOff>
    </xdr:from>
    <xdr:to>
      <xdr:col>29</xdr:col>
      <xdr:colOff>546100</xdr:colOff>
      <xdr:row>158</xdr:row>
      <xdr:rowOff>101600</xdr:rowOff>
    </xdr:to>
    <xdr:pic>
      <xdr:nvPicPr>
        <xdr:cNvPr id="181" name="Picture 180">
          <a:extLst>
            <a:ext uri="{FF2B5EF4-FFF2-40B4-BE49-F238E27FC236}">
              <a16:creationId xmlns:a16="http://schemas.microsoft.com/office/drawing/2014/main" id="{E4D9F011-DD59-4602-8530-9A2612236676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158</xdr:row>
      <xdr:rowOff>0</xdr:rowOff>
    </xdr:from>
    <xdr:to>
      <xdr:col>33</xdr:col>
      <xdr:colOff>546100</xdr:colOff>
      <xdr:row>158</xdr:row>
      <xdr:rowOff>101600</xdr:rowOff>
    </xdr:to>
    <xdr:pic>
      <xdr:nvPicPr>
        <xdr:cNvPr id="182" name="Picture 181">
          <a:extLst>
            <a:ext uri="{FF2B5EF4-FFF2-40B4-BE49-F238E27FC236}">
              <a16:creationId xmlns:a16="http://schemas.microsoft.com/office/drawing/2014/main" id="{FDD5D22F-829C-4FCC-B0CC-92D9C1B6FDE0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8953500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162</xdr:row>
      <xdr:rowOff>0</xdr:rowOff>
    </xdr:from>
    <xdr:to>
      <xdr:col>9</xdr:col>
      <xdr:colOff>546100</xdr:colOff>
      <xdr:row>162</xdr:row>
      <xdr:rowOff>101600</xdr:rowOff>
    </xdr:to>
    <xdr:pic>
      <xdr:nvPicPr>
        <xdr:cNvPr id="183" name="Picture 182">
          <a:extLst>
            <a:ext uri="{FF2B5EF4-FFF2-40B4-BE49-F238E27FC236}">
              <a16:creationId xmlns:a16="http://schemas.microsoft.com/office/drawing/2014/main" id="{8F93A9A3-F1C6-47B9-88A0-1712D12E21EA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162</xdr:row>
      <xdr:rowOff>0</xdr:rowOff>
    </xdr:from>
    <xdr:to>
      <xdr:col>13</xdr:col>
      <xdr:colOff>546100</xdr:colOff>
      <xdr:row>162</xdr:row>
      <xdr:rowOff>101600</xdr:rowOff>
    </xdr:to>
    <xdr:pic>
      <xdr:nvPicPr>
        <xdr:cNvPr id="184" name="Picture 183">
          <a:extLst>
            <a:ext uri="{FF2B5EF4-FFF2-40B4-BE49-F238E27FC236}">
              <a16:creationId xmlns:a16="http://schemas.microsoft.com/office/drawing/2014/main" id="{37FD48D7-4E7D-4C18-AD53-DE4B7D1BAFC2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162</xdr:row>
      <xdr:rowOff>0</xdr:rowOff>
    </xdr:from>
    <xdr:to>
      <xdr:col>22</xdr:col>
      <xdr:colOff>546100</xdr:colOff>
      <xdr:row>162</xdr:row>
      <xdr:rowOff>101600</xdr:rowOff>
    </xdr:to>
    <xdr:pic>
      <xdr:nvPicPr>
        <xdr:cNvPr id="185" name="Picture 184">
          <a:extLst>
            <a:ext uri="{FF2B5EF4-FFF2-40B4-BE49-F238E27FC236}">
              <a16:creationId xmlns:a16="http://schemas.microsoft.com/office/drawing/2014/main" id="{0701C765-903D-48D5-9FA5-AAC261782F47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162</xdr:row>
      <xdr:rowOff>0</xdr:rowOff>
    </xdr:from>
    <xdr:to>
      <xdr:col>29</xdr:col>
      <xdr:colOff>546100</xdr:colOff>
      <xdr:row>162</xdr:row>
      <xdr:rowOff>101600</xdr:rowOff>
    </xdr:to>
    <xdr:pic>
      <xdr:nvPicPr>
        <xdr:cNvPr id="186" name="Picture 185">
          <a:extLst>
            <a:ext uri="{FF2B5EF4-FFF2-40B4-BE49-F238E27FC236}">
              <a16:creationId xmlns:a16="http://schemas.microsoft.com/office/drawing/2014/main" id="{B1D75617-AFEE-4C4A-83BB-B8E3EED93071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353425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162</xdr:row>
      <xdr:rowOff>0</xdr:rowOff>
    </xdr:from>
    <xdr:to>
      <xdr:col>33</xdr:col>
      <xdr:colOff>546100</xdr:colOff>
      <xdr:row>162</xdr:row>
      <xdr:rowOff>101600</xdr:rowOff>
    </xdr:to>
    <xdr:pic>
      <xdr:nvPicPr>
        <xdr:cNvPr id="187" name="Picture 186">
          <a:extLst>
            <a:ext uri="{FF2B5EF4-FFF2-40B4-BE49-F238E27FC236}">
              <a16:creationId xmlns:a16="http://schemas.microsoft.com/office/drawing/2014/main" id="{5152A588-B110-444A-8C67-7693FF3F6A90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166</xdr:row>
      <xdr:rowOff>0</xdr:rowOff>
    </xdr:from>
    <xdr:to>
      <xdr:col>9</xdr:col>
      <xdr:colOff>546100</xdr:colOff>
      <xdr:row>166</xdr:row>
      <xdr:rowOff>101600</xdr:rowOff>
    </xdr:to>
    <xdr:pic>
      <xdr:nvPicPr>
        <xdr:cNvPr id="188" name="Picture 187">
          <a:extLst>
            <a:ext uri="{FF2B5EF4-FFF2-40B4-BE49-F238E27FC236}">
              <a16:creationId xmlns:a16="http://schemas.microsoft.com/office/drawing/2014/main" id="{C096A5CA-2559-4AD1-A6D7-2E6EE3F5AC84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166</xdr:row>
      <xdr:rowOff>0</xdr:rowOff>
    </xdr:from>
    <xdr:to>
      <xdr:col>13</xdr:col>
      <xdr:colOff>546100</xdr:colOff>
      <xdr:row>166</xdr:row>
      <xdr:rowOff>101600</xdr:rowOff>
    </xdr:to>
    <xdr:pic>
      <xdr:nvPicPr>
        <xdr:cNvPr id="189" name="Picture 188">
          <a:extLst>
            <a:ext uri="{FF2B5EF4-FFF2-40B4-BE49-F238E27FC236}">
              <a16:creationId xmlns:a16="http://schemas.microsoft.com/office/drawing/2014/main" id="{C54AF841-BA03-4107-9E2C-218272C61478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152900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166</xdr:row>
      <xdr:rowOff>0</xdr:rowOff>
    </xdr:from>
    <xdr:to>
      <xdr:col>22</xdr:col>
      <xdr:colOff>546100</xdr:colOff>
      <xdr:row>166</xdr:row>
      <xdr:rowOff>101600</xdr:rowOff>
    </xdr:to>
    <xdr:pic>
      <xdr:nvPicPr>
        <xdr:cNvPr id="190" name="Picture 189">
          <a:extLst>
            <a:ext uri="{FF2B5EF4-FFF2-40B4-BE49-F238E27FC236}">
              <a16:creationId xmlns:a16="http://schemas.microsoft.com/office/drawing/2014/main" id="{FC9DB4D1-0613-41D6-A76A-B4EEA8422582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038850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166</xdr:row>
      <xdr:rowOff>0</xdr:rowOff>
    </xdr:from>
    <xdr:to>
      <xdr:col>29</xdr:col>
      <xdr:colOff>546100</xdr:colOff>
      <xdr:row>166</xdr:row>
      <xdr:rowOff>101600</xdr:rowOff>
    </xdr:to>
    <xdr:pic>
      <xdr:nvPicPr>
        <xdr:cNvPr id="191" name="Picture 190">
          <a:extLst>
            <a:ext uri="{FF2B5EF4-FFF2-40B4-BE49-F238E27FC236}">
              <a16:creationId xmlns:a16="http://schemas.microsoft.com/office/drawing/2014/main" id="{1185EA81-1E6F-404C-95A4-8633DFBC7742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166</xdr:row>
      <xdr:rowOff>0</xdr:rowOff>
    </xdr:from>
    <xdr:to>
      <xdr:col>33</xdr:col>
      <xdr:colOff>546100</xdr:colOff>
      <xdr:row>166</xdr:row>
      <xdr:rowOff>101600</xdr:rowOff>
    </xdr:to>
    <xdr:pic>
      <xdr:nvPicPr>
        <xdr:cNvPr id="192" name="Picture 191">
          <a:extLst>
            <a:ext uri="{FF2B5EF4-FFF2-40B4-BE49-F238E27FC236}">
              <a16:creationId xmlns:a16="http://schemas.microsoft.com/office/drawing/2014/main" id="{B320B655-1837-4684-81FE-831E056C3B94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1</xdr:col>
      <xdr:colOff>354971</xdr:colOff>
      <xdr:row>3</xdr:row>
      <xdr:rowOff>354971</xdr:rowOff>
    </xdr:to>
    <xdr:pic>
      <xdr:nvPicPr>
        <xdr:cNvPr id="389" name="Picture 388">
          <a:extLst>
            <a:ext uri="{FF2B5EF4-FFF2-40B4-BE49-F238E27FC236}">
              <a16:creationId xmlns:a16="http://schemas.microsoft.com/office/drawing/2014/main" id="{90EBA804-DD67-44FA-A203-E768955384C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95250"/>
          <a:ext cx="354971" cy="354971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</xdr:row>
      <xdr:rowOff>0</xdr:rowOff>
    </xdr:from>
    <xdr:to>
      <xdr:col>9</xdr:col>
      <xdr:colOff>546100</xdr:colOff>
      <xdr:row>14</xdr:row>
      <xdr:rowOff>101600</xdr:rowOff>
    </xdr:to>
    <xdr:pic>
      <xdr:nvPicPr>
        <xdr:cNvPr id="390" name="Picture 389">
          <a:extLst>
            <a:ext uri="{FF2B5EF4-FFF2-40B4-BE49-F238E27FC236}">
              <a16:creationId xmlns:a16="http://schemas.microsoft.com/office/drawing/2014/main" id="{C19CE517-08C7-4438-9316-78DD2DA38B97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</xdr:row>
      <xdr:rowOff>0</xdr:rowOff>
    </xdr:from>
    <xdr:to>
      <xdr:col>13</xdr:col>
      <xdr:colOff>546100</xdr:colOff>
      <xdr:row>14</xdr:row>
      <xdr:rowOff>101600</xdr:rowOff>
    </xdr:to>
    <xdr:pic>
      <xdr:nvPicPr>
        <xdr:cNvPr id="391" name="Picture 390">
          <a:extLst>
            <a:ext uri="{FF2B5EF4-FFF2-40B4-BE49-F238E27FC236}">
              <a16:creationId xmlns:a16="http://schemas.microsoft.com/office/drawing/2014/main" id="{96E2FE5D-20C6-4435-8476-7B8D086DA77C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</xdr:row>
      <xdr:rowOff>0</xdr:rowOff>
    </xdr:from>
    <xdr:to>
      <xdr:col>22</xdr:col>
      <xdr:colOff>546100</xdr:colOff>
      <xdr:row>14</xdr:row>
      <xdr:rowOff>101600</xdr:rowOff>
    </xdr:to>
    <xdr:pic>
      <xdr:nvPicPr>
        <xdr:cNvPr id="392" name="Picture 391">
          <a:extLst>
            <a:ext uri="{FF2B5EF4-FFF2-40B4-BE49-F238E27FC236}">
              <a16:creationId xmlns:a16="http://schemas.microsoft.com/office/drawing/2014/main" id="{87914EE8-49E5-4552-9D90-17A9929C4A4E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</xdr:row>
      <xdr:rowOff>0</xdr:rowOff>
    </xdr:from>
    <xdr:to>
      <xdr:col>29</xdr:col>
      <xdr:colOff>546100</xdr:colOff>
      <xdr:row>14</xdr:row>
      <xdr:rowOff>101600</xdr:rowOff>
    </xdr:to>
    <xdr:pic>
      <xdr:nvPicPr>
        <xdr:cNvPr id="393" name="Picture 392">
          <a:extLst>
            <a:ext uri="{FF2B5EF4-FFF2-40B4-BE49-F238E27FC236}">
              <a16:creationId xmlns:a16="http://schemas.microsoft.com/office/drawing/2014/main" id="{C922FD14-36C9-433F-ACDD-675473D619D7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</xdr:row>
      <xdr:rowOff>0</xdr:rowOff>
    </xdr:from>
    <xdr:to>
      <xdr:col>33</xdr:col>
      <xdr:colOff>546100</xdr:colOff>
      <xdr:row>14</xdr:row>
      <xdr:rowOff>101600</xdr:rowOff>
    </xdr:to>
    <xdr:pic>
      <xdr:nvPicPr>
        <xdr:cNvPr id="394" name="Picture 393">
          <a:extLst>
            <a:ext uri="{FF2B5EF4-FFF2-40B4-BE49-F238E27FC236}">
              <a16:creationId xmlns:a16="http://schemas.microsoft.com/office/drawing/2014/main" id="{D1B1530F-F2B5-43C6-83FF-F199F9A44FA3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19</xdr:row>
      <xdr:rowOff>0</xdr:rowOff>
    </xdr:from>
    <xdr:to>
      <xdr:col>9</xdr:col>
      <xdr:colOff>546100</xdr:colOff>
      <xdr:row>19</xdr:row>
      <xdr:rowOff>101600</xdr:rowOff>
    </xdr:to>
    <xdr:pic>
      <xdr:nvPicPr>
        <xdr:cNvPr id="395" name="Picture 394">
          <a:extLst>
            <a:ext uri="{FF2B5EF4-FFF2-40B4-BE49-F238E27FC236}">
              <a16:creationId xmlns:a16="http://schemas.microsoft.com/office/drawing/2014/main" id="{4AA2FBD4-8323-4EAD-9ED2-7273FDBC1CB1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</xdr:row>
      <xdr:rowOff>0</xdr:rowOff>
    </xdr:from>
    <xdr:to>
      <xdr:col>13</xdr:col>
      <xdr:colOff>546100</xdr:colOff>
      <xdr:row>19</xdr:row>
      <xdr:rowOff>101600</xdr:rowOff>
    </xdr:to>
    <xdr:pic>
      <xdr:nvPicPr>
        <xdr:cNvPr id="396" name="Picture 395">
          <a:extLst>
            <a:ext uri="{FF2B5EF4-FFF2-40B4-BE49-F238E27FC236}">
              <a16:creationId xmlns:a16="http://schemas.microsoft.com/office/drawing/2014/main" id="{6946D79C-20EE-46D7-9941-F495B6E4BD77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</xdr:row>
      <xdr:rowOff>0</xdr:rowOff>
    </xdr:from>
    <xdr:to>
      <xdr:col>22</xdr:col>
      <xdr:colOff>546100</xdr:colOff>
      <xdr:row>19</xdr:row>
      <xdr:rowOff>101600</xdr:rowOff>
    </xdr:to>
    <xdr:pic>
      <xdr:nvPicPr>
        <xdr:cNvPr id="397" name="Picture 396">
          <a:extLst>
            <a:ext uri="{FF2B5EF4-FFF2-40B4-BE49-F238E27FC236}">
              <a16:creationId xmlns:a16="http://schemas.microsoft.com/office/drawing/2014/main" id="{214CA6B5-F03B-40EE-8758-4F18EF4B49D0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19</xdr:row>
      <xdr:rowOff>0</xdr:rowOff>
    </xdr:from>
    <xdr:to>
      <xdr:col>29</xdr:col>
      <xdr:colOff>546100</xdr:colOff>
      <xdr:row>19</xdr:row>
      <xdr:rowOff>101600</xdr:rowOff>
    </xdr:to>
    <xdr:pic>
      <xdr:nvPicPr>
        <xdr:cNvPr id="398" name="Picture 397">
          <a:extLst>
            <a:ext uri="{FF2B5EF4-FFF2-40B4-BE49-F238E27FC236}">
              <a16:creationId xmlns:a16="http://schemas.microsoft.com/office/drawing/2014/main" id="{537FB233-4648-4087-B07B-E0262436A9F1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19</xdr:row>
      <xdr:rowOff>0</xdr:rowOff>
    </xdr:from>
    <xdr:to>
      <xdr:col>33</xdr:col>
      <xdr:colOff>546100</xdr:colOff>
      <xdr:row>19</xdr:row>
      <xdr:rowOff>101600</xdr:rowOff>
    </xdr:to>
    <xdr:pic>
      <xdr:nvPicPr>
        <xdr:cNvPr id="399" name="Picture 398">
          <a:extLst>
            <a:ext uri="{FF2B5EF4-FFF2-40B4-BE49-F238E27FC236}">
              <a16:creationId xmlns:a16="http://schemas.microsoft.com/office/drawing/2014/main" id="{8ACBD4A9-5617-4AB0-8396-5A189415691D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24</xdr:row>
      <xdr:rowOff>0</xdr:rowOff>
    </xdr:from>
    <xdr:to>
      <xdr:col>9</xdr:col>
      <xdr:colOff>546100</xdr:colOff>
      <xdr:row>24</xdr:row>
      <xdr:rowOff>101600</xdr:rowOff>
    </xdr:to>
    <xdr:pic>
      <xdr:nvPicPr>
        <xdr:cNvPr id="400" name="Picture 399">
          <a:extLst>
            <a:ext uri="{FF2B5EF4-FFF2-40B4-BE49-F238E27FC236}">
              <a16:creationId xmlns:a16="http://schemas.microsoft.com/office/drawing/2014/main" id="{21881AC0-A516-45E8-ADA5-B6B520AEFE50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3552825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24</xdr:row>
      <xdr:rowOff>0</xdr:rowOff>
    </xdr:from>
    <xdr:to>
      <xdr:col>13</xdr:col>
      <xdr:colOff>546100</xdr:colOff>
      <xdr:row>24</xdr:row>
      <xdr:rowOff>101600</xdr:rowOff>
    </xdr:to>
    <xdr:pic>
      <xdr:nvPicPr>
        <xdr:cNvPr id="401" name="Picture 400">
          <a:extLst>
            <a:ext uri="{FF2B5EF4-FFF2-40B4-BE49-F238E27FC236}">
              <a16:creationId xmlns:a16="http://schemas.microsoft.com/office/drawing/2014/main" id="{3557169E-49A6-46E8-96E2-2F7419F77C09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24</xdr:row>
      <xdr:rowOff>0</xdr:rowOff>
    </xdr:from>
    <xdr:to>
      <xdr:col>22</xdr:col>
      <xdr:colOff>546100</xdr:colOff>
      <xdr:row>24</xdr:row>
      <xdr:rowOff>101600</xdr:rowOff>
    </xdr:to>
    <xdr:pic>
      <xdr:nvPicPr>
        <xdr:cNvPr id="402" name="Picture 401">
          <a:extLst>
            <a:ext uri="{FF2B5EF4-FFF2-40B4-BE49-F238E27FC236}">
              <a16:creationId xmlns:a16="http://schemas.microsoft.com/office/drawing/2014/main" id="{0F2BAAFB-CCC2-41D8-90DA-C38238E9D603}"/>
            </a:ext>
          </a:extLst>
        </xdr:cNvPr>
        <xdr:cNvPicPr/>
      </xdr:nvPicPr>
      <xdr:blipFill>
        <a:blip xmlns:r="http://schemas.openxmlformats.org/officeDocument/2006/relationships" r:embed="rId71" cstate="print"/>
        <a:stretch>
          <a:fillRect/>
        </a:stretch>
      </xdr:blipFill>
      <xdr:spPr>
        <a:xfrm>
          <a:off x="6038850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24</xdr:row>
      <xdr:rowOff>0</xdr:rowOff>
    </xdr:from>
    <xdr:to>
      <xdr:col>29</xdr:col>
      <xdr:colOff>546100</xdr:colOff>
      <xdr:row>24</xdr:row>
      <xdr:rowOff>101600</xdr:rowOff>
    </xdr:to>
    <xdr:pic>
      <xdr:nvPicPr>
        <xdr:cNvPr id="403" name="Picture 402">
          <a:extLst>
            <a:ext uri="{FF2B5EF4-FFF2-40B4-BE49-F238E27FC236}">
              <a16:creationId xmlns:a16="http://schemas.microsoft.com/office/drawing/2014/main" id="{A2FB68A2-43CF-42C6-B096-A2902FA9104D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24</xdr:row>
      <xdr:rowOff>0</xdr:rowOff>
    </xdr:from>
    <xdr:to>
      <xdr:col>33</xdr:col>
      <xdr:colOff>546100</xdr:colOff>
      <xdr:row>24</xdr:row>
      <xdr:rowOff>101600</xdr:rowOff>
    </xdr:to>
    <xdr:pic>
      <xdr:nvPicPr>
        <xdr:cNvPr id="404" name="Picture 403">
          <a:extLst>
            <a:ext uri="{FF2B5EF4-FFF2-40B4-BE49-F238E27FC236}">
              <a16:creationId xmlns:a16="http://schemas.microsoft.com/office/drawing/2014/main" id="{D8E7247F-CD35-40E4-B3C3-50B15C5622A0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29</xdr:row>
      <xdr:rowOff>0</xdr:rowOff>
    </xdr:from>
    <xdr:to>
      <xdr:col>9</xdr:col>
      <xdr:colOff>546100</xdr:colOff>
      <xdr:row>29</xdr:row>
      <xdr:rowOff>101600</xdr:rowOff>
    </xdr:to>
    <xdr:pic>
      <xdr:nvPicPr>
        <xdr:cNvPr id="405" name="Picture 404">
          <a:extLst>
            <a:ext uri="{FF2B5EF4-FFF2-40B4-BE49-F238E27FC236}">
              <a16:creationId xmlns:a16="http://schemas.microsoft.com/office/drawing/2014/main" id="{110945DB-EBD4-4455-8C61-C4DA1107DFE4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29</xdr:row>
      <xdr:rowOff>0</xdr:rowOff>
    </xdr:from>
    <xdr:to>
      <xdr:col>13</xdr:col>
      <xdr:colOff>546100</xdr:colOff>
      <xdr:row>29</xdr:row>
      <xdr:rowOff>101600</xdr:rowOff>
    </xdr:to>
    <xdr:pic>
      <xdr:nvPicPr>
        <xdr:cNvPr id="406" name="Picture 405">
          <a:extLst>
            <a:ext uri="{FF2B5EF4-FFF2-40B4-BE49-F238E27FC236}">
              <a16:creationId xmlns:a16="http://schemas.microsoft.com/office/drawing/2014/main" id="{3040EBDD-5E8B-4716-9550-1222595897FB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29</xdr:row>
      <xdr:rowOff>0</xdr:rowOff>
    </xdr:from>
    <xdr:to>
      <xdr:col>22</xdr:col>
      <xdr:colOff>546100</xdr:colOff>
      <xdr:row>29</xdr:row>
      <xdr:rowOff>101600</xdr:rowOff>
    </xdr:to>
    <xdr:pic>
      <xdr:nvPicPr>
        <xdr:cNvPr id="407" name="Picture 406">
          <a:extLst>
            <a:ext uri="{FF2B5EF4-FFF2-40B4-BE49-F238E27FC236}">
              <a16:creationId xmlns:a16="http://schemas.microsoft.com/office/drawing/2014/main" id="{9AE258A1-9B31-44FB-94E0-2247F2552442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29</xdr:row>
      <xdr:rowOff>0</xdr:rowOff>
    </xdr:from>
    <xdr:to>
      <xdr:col>29</xdr:col>
      <xdr:colOff>546100</xdr:colOff>
      <xdr:row>29</xdr:row>
      <xdr:rowOff>101600</xdr:rowOff>
    </xdr:to>
    <xdr:pic>
      <xdr:nvPicPr>
        <xdr:cNvPr id="408" name="Picture 407">
          <a:extLst>
            <a:ext uri="{FF2B5EF4-FFF2-40B4-BE49-F238E27FC236}">
              <a16:creationId xmlns:a16="http://schemas.microsoft.com/office/drawing/2014/main" id="{CAD9A106-0B81-41F1-9A12-8852DCDC4D64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29</xdr:row>
      <xdr:rowOff>0</xdr:rowOff>
    </xdr:from>
    <xdr:to>
      <xdr:col>33</xdr:col>
      <xdr:colOff>546100</xdr:colOff>
      <xdr:row>29</xdr:row>
      <xdr:rowOff>101600</xdr:rowOff>
    </xdr:to>
    <xdr:pic>
      <xdr:nvPicPr>
        <xdr:cNvPr id="409" name="Picture 408">
          <a:extLst>
            <a:ext uri="{FF2B5EF4-FFF2-40B4-BE49-F238E27FC236}">
              <a16:creationId xmlns:a16="http://schemas.microsoft.com/office/drawing/2014/main" id="{3367A279-1C4D-4392-9AED-9A01DCC88F53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34</xdr:row>
      <xdr:rowOff>0</xdr:rowOff>
    </xdr:from>
    <xdr:to>
      <xdr:col>9</xdr:col>
      <xdr:colOff>546100</xdr:colOff>
      <xdr:row>34</xdr:row>
      <xdr:rowOff>101600</xdr:rowOff>
    </xdr:to>
    <xdr:pic>
      <xdr:nvPicPr>
        <xdr:cNvPr id="410" name="Picture 409">
          <a:extLst>
            <a:ext uri="{FF2B5EF4-FFF2-40B4-BE49-F238E27FC236}">
              <a16:creationId xmlns:a16="http://schemas.microsoft.com/office/drawing/2014/main" id="{CFF64D76-1F71-4AA1-9016-EF5530F305D8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34</xdr:row>
      <xdr:rowOff>0</xdr:rowOff>
    </xdr:from>
    <xdr:to>
      <xdr:col>13</xdr:col>
      <xdr:colOff>546100</xdr:colOff>
      <xdr:row>34</xdr:row>
      <xdr:rowOff>101600</xdr:rowOff>
    </xdr:to>
    <xdr:pic>
      <xdr:nvPicPr>
        <xdr:cNvPr id="411" name="Picture 410">
          <a:extLst>
            <a:ext uri="{FF2B5EF4-FFF2-40B4-BE49-F238E27FC236}">
              <a16:creationId xmlns:a16="http://schemas.microsoft.com/office/drawing/2014/main" id="{0BFD9528-B689-44CF-A4EF-E425DC12D151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34</xdr:row>
      <xdr:rowOff>0</xdr:rowOff>
    </xdr:from>
    <xdr:to>
      <xdr:col>22</xdr:col>
      <xdr:colOff>546100</xdr:colOff>
      <xdr:row>34</xdr:row>
      <xdr:rowOff>101600</xdr:rowOff>
    </xdr:to>
    <xdr:pic>
      <xdr:nvPicPr>
        <xdr:cNvPr id="412" name="Picture 411">
          <a:extLst>
            <a:ext uri="{FF2B5EF4-FFF2-40B4-BE49-F238E27FC236}">
              <a16:creationId xmlns:a16="http://schemas.microsoft.com/office/drawing/2014/main" id="{8AD85A5A-F0DF-4B43-8A3B-9A7FB2BE25CF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34</xdr:row>
      <xdr:rowOff>0</xdr:rowOff>
    </xdr:from>
    <xdr:to>
      <xdr:col>29</xdr:col>
      <xdr:colOff>546100</xdr:colOff>
      <xdr:row>34</xdr:row>
      <xdr:rowOff>101600</xdr:rowOff>
    </xdr:to>
    <xdr:pic>
      <xdr:nvPicPr>
        <xdr:cNvPr id="413" name="Picture 412">
          <a:extLst>
            <a:ext uri="{FF2B5EF4-FFF2-40B4-BE49-F238E27FC236}">
              <a16:creationId xmlns:a16="http://schemas.microsoft.com/office/drawing/2014/main" id="{27F9C592-5001-4CED-99D1-67B7A518AF58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34</xdr:row>
      <xdr:rowOff>0</xdr:rowOff>
    </xdr:from>
    <xdr:to>
      <xdr:col>33</xdr:col>
      <xdr:colOff>546100</xdr:colOff>
      <xdr:row>34</xdr:row>
      <xdr:rowOff>101600</xdr:rowOff>
    </xdr:to>
    <xdr:pic>
      <xdr:nvPicPr>
        <xdr:cNvPr id="414" name="Picture 413">
          <a:extLst>
            <a:ext uri="{FF2B5EF4-FFF2-40B4-BE49-F238E27FC236}">
              <a16:creationId xmlns:a16="http://schemas.microsoft.com/office/drawing/2014/main" id="{E84C6C9D-1015-4FDA-856C-432381402E6D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38</xdr:row>
      <xdr:rowOff>0</xdr:rowOff>
    </xdr:from>
    <xdr:to>
      <xdr:col>9</xdr:col>
      <xdr:colOff>546100</xdr:colOff>
      <xdr:row>38</xdr:row>
      <xdr:rowOff>101600</xdr:rowOff>
    </xdr:to>
    <xdr:pic>
      <xdr:nvPicPr>
        <xdr:cNvPr id="415" name="Picture 414">
          <a:extLst>
            <a:ext uri="{FF2B5EF4-FFF2-40B4-BE49-F238E27FC236}">
              <a16:creationId xmlns:a16="http://schemas.microsoft.com/office/drawing/2014/main" id="{AE983223-0907-4D81-9ADB-C6A79F054295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3552825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38</xdr:row>
      <xdr:rowOff>0</xdr:rowOff>
    </xdr:from>
    <xdr:to>
      <xdr:col>13</xdr:col>
      <xdr:colOff>546100</xdr:colOff>
      <xdr:row>38</xdr:row>
      <xdr:rowOff>101600</xdr:rowOff>
    </xdr:to>
    <xdr:pic>
      <xdr:nvPicPr>
        <xdr:cNvPr id="416" name="Picture 415">
          <a:extLst>
            <a:ext uri="{FF2B5EF4-FFF2-40B4-BE49-F238E27FC236}">
              <a16:creationId xmlns:a16="http://schemas.microsoft.com/office/drawing/2014/main" id="{54BE8AFE-E905-428B-8E6D-FE8880B8C5CE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4152900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38</xdr:row>
      <xdr:rowOff>0</xdr:rowOff>
    </xdr:from>
    <xdr:to>
      <xdr:col>22</xdr:col>
      <xdr:colOff>546100</xdr:colOff>
      <xdr:row>38</xdr:row>
      <xdr:rowOff>101600</xdr:rowOff>
    </xdr:to>
    <xdr:pic>
      <xdr:nvPicPr>
        <xdr:cNvPr id="417" name="Picture 416">
          <a:extLst>
            <a:ext uri="{FF2B5EF4-FFF2-40B4-BE49-F238E27FC236}">
              <a16:creationId xmlns:a16="http://schemas.microsoft.com/office/drawing/2014/main" id="{D65F82C4-0A8C-4867-89DB-4C2869633C65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038850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38</xdr:row>
      <xdr:rowOff>0</xdr:rowOff>
    </xdr:from>
    <xdr:to>
      <xdr:col>29</xdr:col>
      <xdr:colOff>546100</xdr:colOff>
      <xdr:row>38</xdr:row>
      <xdr:rowOff>101600</xdr:rowOff>
    </xdr:to>
    <xdr:pic>
      <xdr:nvPicPr>
        <xdr:cNvPr id="418" name="Picture 417">
          <a:extLst>
            <a:ext uri="{FF2B5EF4-FFF2-40B4-BE49-F238E27FC236}">
              <a16:creationId xmlns:a16="http://schemas.microsoft.com/office/drawing/2014/main" id="{7BB8159F-9964-4BB8-9401-1B4366F55864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38</xdr:row>
      <xdr:rowOff>0</xdr:rowOff>
    </xdr:from>
    <xdr:to>
      <xdr:col>33</xdr:col>
      <xdr:colOff>546100</xdr:colOff>
      <xdr:row>38</xdr:row>
      <xdr:rowOff>101600</xdr:rowOff>
    </xdr:to>
    <xdr:pic>
      <xdr:nvPicPr>
        <xdr:cNvPr id="419" name="Picture 418">
          <a:extLst>
            <a:ext uri="{FF2B5EF4-FFF2-40B4-BE49-F238E27FC236}">
              <a16:creationId xmlns:a16="http://schemas.microsoft.com/office/drawing/2014/main" id="{E6429999-E7E8-4C27-AE7D-167611DDD544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42</xdr:row>
      <xdr:rowOff>0</xdr:rowOff>
    </xdr:from>
    <xdr:to>
      <xdr:col>9</xdr:col>
      <xdr:colOff>546100</xdr:colOff>
      <xdr:row>42</xdr:row>
      <xdr:rowOff>101600</xdr:rowOff>
    </xdr:to>
    <xdr:pic>
      <xdr:nvPicPr>
        <xdr:cNvPr id="420" name="Picture 419">
          <a:extLst>
            <a:ext uri="{FF2B5EF4-FFF2-40B4-BE49-F238E27FC236}">
              <a16:creationId xmlns:a16="http://schemas.microsoft.com/office/drawing/2014/main" id="{21D1A034-9CDD-4B86-A491-A4A423CD4983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42</xdr:row>
      <xdr:rowOff>0</xdr:rowOff>
    </xdr:from>
    <xdr:to>
      <xdr:col>13</xdr:col>
      <xdr:colOff>546100</xdr:colOff>
      <xdr:row>42</xdr:row>
      <xdr:rowOff>101600</xdr:rowOff>
    </xdr:to>
    <xdr:pic>
      <xdr:nvPicPr>
        <xdr:cNvPr id="421" name="Picture 420">
          <a:extLst>
            <a:ext uri="{FF2B5EF4-FFF2-40B4-BE49-F238E27FC236}">
              <a16:creationId xmlns:a16="http://schemas.microsoft.com/office/drawing/2014/main" id="{4ECBB6AB-B93D-474A-8A86-DD1E06D3A15D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546100</xdr:colOff>
      <xdr:row>42</xdr:row>
      <xdr:rowOff>101600</xdr:rowOff>
    </xdr:to>
    <xdr:pic>
      <xdr:nvPicPr>
        <xdr:cNvPr id="422" name="Picture 421">
          <a:extLst>
            <a:ext uri="{FF2B5EF4-FFF2-40B4-BE49-F238E27FC236}">
              <a16:creationId xmlns:a16="http://schemas.microsoft.com/office/drawing/2014/main" id="{1C426AB7-7DD1-41A2-950E-45FDFF19944D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42</xdr:row>
      <xdr:rowOff>0</xdr:rowOff>
    </xdr:from>
    <xdr:to>
      <xdr:col>29</xdr:col>
      <xdr:colOff>546100</xdr:colOff>
      <xdr:row>42</xdr:row>
      <xdr:rowOff>101600</xdr:rowOff>
    </xdr:to>
    <xdr:pic>
      <xdr:nvPicPr>
        <xdr:cNvPr id="423" name="Picture 422">
          <a:extLst>
            <a:ext uri="{FF2B5EF4-FFF2-40B4-BE49-F238E27FC236}">
              <a16:creationId xmlns:a16="http://schemas.microsoft.com/office/drawing/2014/main" id="{180B3F69-8914-4E9F-96C0-C5815F560B6F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42</xdr:row>
      <xdr:rowOff>0</xdr:rowOff>
    </xdr:from>
    <xdr:to>
      <xdr:col>33</xdr:col>
      <xdr:colOff>546100</xdr:colOff>
      <xdr:row>42</xdr:row>
      <xdr:rowOff>101600</xdr:rowOff>
    </xdr:to>
    <xdr:pic>
      <xdr:nvPicPr>
        <xdr:cNvPr id="424" name="Picture 423">
          <a:extLst>
            <a:ext uri="{FF2B5EF4-FFF2-40B4-BE49-F238E27FC236}">
              <a16:creationId xmlns:a16="http://schemas.microsoft.com/office/drawing/2014/main" id="{6A902EB7-4AF9-4D5B-81A7-E9F8A521C5A5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46</xdr:row>
      <xdr:rowOff>0</xdr:rowOff>
    </xdr:from>
    <xdr:to>
      <xdr:col>9</xdr:col>
      <xdr:colOff>546100</xdr:colOff>
      <xdr:row>46</xdr:row>
      <xdr:rowOff>101600</xdr:rowOff>
    </xdr:to>
    <xdr:pic>
      <xdr:nvPicPr>
        <xdr:cNvPr id="425" name="Picture 424">
          <a:extLst>
            <a:ext uri="{FF2B5EF4-FFF2-40B4-BE49-F238E27FC236}">
              <a16:creationId xmlns:a16="http://schemas.microsoft.com/office/drawing/2014/main" id="{735E87F4-C778-4A1A-A308-2BDFD50793DE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3552825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46</xdr:row>
      <xdr:rowOff>0</xdr:rowOff>
    </xdr:from>
    <xdr:to>
      <xdr:col>13</xdr:col>
      <xdr:colOff>546100</xdr:colOff>
      <xdr:row>46</xdr:row>
      <xdr:rowOff>101600</xdr:rowOff>
    </xdr:to>
    <xdr:pic>
      <xdr:nvPicPr>
        <xdr:cNvPr id="426" name="Picture 425">
          <a:extLst>
            <a:ext uri="{FF2B5EF4-FFF2-40B4-BE49-F238E27FC236}">
              <a16:creationId xmlns:a16="http://schemas.microsoft.com/office/drawing/2014/main" id="{67FB380D-62E0-4903-A4F2-A0F1C340F406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152900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46</xdr:row>
      <xdr:rowOff>0</xdr:rowOff>
    </xdr:from>
    <xdr:to>
      <xdr:col>22</xdr:col>
      <xdr:colOff>546100</xdr:colOff>
      <xdr:row>46</xdr:row>
      <xdr:rowOff>101600</xdr:rowOff>
    </xdr:to>
    <xdr:pic>
      <xdr:nvPicPr>
        <xdr:cNvPr id="427" name="Picture 426">
          <a:extLst>
            <a:ext uri="{FF2B5EF4-FFF2-40B4-BE49-F238E27FC236}">
              <a16:creationId xmlns:a16="http://schemas.microsoft.com/office/drawing/2014/main" id="{C2814984-DBE8-4405-A2DC-816703DCE30E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46</xdr:row>
      <xdr:rowOff>0</xdr:rowOff>
    </xdr:from>
    <xdr:to>
      <xdr:col>29</xdr:col>
      <xdr:colOff>546100</xdr:colOff>
      <xdr:row>46</xdr:row>
      <xdr:rowOff>101600</xdr:rowOff>
    </xdr:to>
    <xdr:pic>
      <xdr:nvPicPr>
        <xdr:cNvPr id="428" name="Picture 427">
          <a:extLst>
            <a:ext uri="{FF2B5EF4-FFF2-40B4-BE49-F238E27FC236}">
              <a16:creationId xmlns:a16="http://schemas.microsoft.com/office/drawing/2014/main" id="{78DF1C76-1BE3-4F63-9A07-5EAC4F71C8D2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46</xdr:row>
      <xdr:rowOff>0</xdr:rowOff>
    </xdr:from>
    <xdr:to>
      <xdr:col>33</xdr:col>
      <xdr:colOff>546100</xdr:colOff>
      <xdr:row>46</xdr:row>
      <xdr:rowOff>101600</xdr:rowOff>
    </xdr:to>
    <xdr:pic>
      <xdr:nvPicPr>
        <xdr:cNvPr id="429" name="Picture 428">
          <a:extLst>
            <a:ext uri="{FF2B5EF4-FFF2-40B4-BE49-F238E27FC236}">
              <a16:creationId xmlns:a16="http://schemas.microsoft.com/office/drawing/2014/main" id="{49CA8702-8394-46CC-8E3B-8AD7B6AEF256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8953500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50</xdr:row>
      <xdr:rowOff>0</xdr:rowOff>
    </xdr:from>
    <xdr:to>
      <xdr:col>9</xdr:col>
      <xdr:colOff>546100</xdr:colOff>
      <xdr:row>50</xdr:row>
      <xdr:rowOff>101600</xdr:rowOff>
    </xdr:to>
    <xdr:pic>
      <xdr:nvPicPr>
        <xdr:cNvPr id="430" name="Picture 429">
          <a:extLst>
            <a:ext uri="{FF2B5EF4-FFF2-40B4-BE49-F238E27FC236}">
              <a16:creationId xmlns:a16="http://schemas.microsoft.com/office/drawing/2014/main" id="{3A2E284F-A252-4E55-B576-C6FF676DB6D2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50</xdr:row>
      <xdr:rowOff>0</xdr:rowOff>
    </xdr:from>
    <xdr:to>
      <xdr:col>13</xdr:col>
      <xdr:colOff>546100</xdr:colOff>
      <xdr:row>50</xdr:row>
      <xdr:rowOff>101600</xdr:rowOff>
    </xdr:to>
    <xdr:pic>
      <xdr:nvPicPr>
        <xdr:cNvPr id="431" name="Picture 430">
          <a:extLst>
            <a:ext uri="{FF2B5EF4-FFF2-40B4-BE49-F238E27FC236}">
              <a16:creationId xmlns:a16="http://schemas.microsoft.com/office/drawing/2014/main" id="{EEFF7C35-FC3A-42DB-AD97-9871274FBD83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152900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50</xdr:row>
      <xdr:rowOff>0</xdr:rowOff>
    </xdr:from>
    <xdr:to>
      <xdr:col>22</xdr:col>
      <xdr:colOff>546100</xdr:colOff>
      <xdr:row>50</xdr:row>
      <xdr:rowOff>101600</xdr:rowOff>
    </xdr:to>
    <xdr:pic>
      <xdr:nvPicPr>
        <xdr:cNvPr id="432" name="Picture 431">
          <a:extLst>
            <a:ext uri="{FF2B5EF4-FFF2-40B4-BE49-F238E27FC236}">
              <a16:creationId xmlns:a16="http://schemas.microsoft.com/office/drawing/2014/main" id="{CE4F6DE6-DAE9-4D86-89CE-33CD3D556BCF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50</xdr:row>
      <xdr:rowOff>0</xdr:rowOff>
    </xdr:from>
    <xdr:to>
      <xdr:col>29</xdr:col>
      <xdr:colOff>546100</xdr:colOff>
      <xdr:row>50</xdr:row>
      <xdr:rowOff>101600</xdr:rowOff>
    </xdr:to>
    <xdr:pic>
      <xdr:nvPicPr>
        <xdr:cNvPr id="433" name="Picture 432">
          <a:extLst>
            <a:ext uri="{FF2B5EF4-FFF2-40B4-BE49-F238E27FC236}">
              <a16:creationId xmlns:a16="http://schemas.microsoft.com/office/drawing/2014/main" id="{6D7FDC7C-AF03-46E3-A222-F6A1C6787C80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50</xdr:row>
      <xdr:rowOff>0</xdr:rowOff>
    </xdr:from>
    <xdr:to>
      <xdr:col>33</xdr:col>
      <xdr:colOff>546100</xdr:colOff>
      <xdr:row>50</xdr:row>
      <xdr:rowOff>101600</xdr:rowOff>
    </xdr:to>
    <xdr:pic>
      <xdr:nvPicPr>
        <xdr:cNvPr id="434" name="Picture 433">
          <a:extLst>
            <a:ext uri="{FF2B5EF4-FFF2-40B4-BE49-F238E27FC236}">
              <a16:creationId xmlns:a16="http://schemas.microsoft.com/office/drawing/2014/main" id="{B21C5D33-B63D-438E-A3F1-21B838443B44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54</xdr:row>
      <xdr:rowOff>0</xdr:rowOff>
    </xdr:from>
    <xdr:to>
      <xdr:col>9</xdr:col>
      <xdr:colOff>546100</xdr:colOff>
      <xdr:row>54</xdr:row>
      <xdr:rowOff>101600</xdr:rowOff>
    </xdr:to>
    <xdr:pic>
      <xdr:nvPicPr>
        <xdr:cNvPr id="435" name="Picture 434">
          <a:extLst>
            <a:ext uri="{FF2B5EF4-FFF2-40B4-BE49-F238E27FC236}">
              <a16:creationId xmlns:a16="http://schemas.microsoft.com/office/drawing/2014/main" id="{25103096-5635-499C-960B-EB6B34872014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54</xdr:row>
      <xdr:rowOff>0</xdr:rowOff>
    </xdr:from>
    <xdr:to>
      <xdr:col>13</xdr:col>
      <xdr:colOff>546100</xdr:colOff>
      <xdr:row>54</xdr:row>
      <xdr:rowOff>101600</xdr:rowOff>
    </xdr:to>
    <xdr:pic>
      <xdr:nvPicPr>
        <xdr:cNvPr id="436" name="Picture 435">
          <a:extLst>
            <a:ext uri="{FF2B5EF4-FFF2-40B4-BE49-F238E27FC236}">
              <a16:creationId xmlns:a16="http://schemas.microsoft.com/office/drawing/2014/main" id="{F20747EE-5B43-4F35-AA58-5B1B6FC35A0D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152900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54</xdr:row>
      <xdr:rowOff>0</xdr:rowOff>
    </xdr:from>
    <xdr:to>
      <xdr:col>22</xdr:col>
      <xdr:colOff>546100</xdr:colOff>
      <xdr:row>54</xdr:row>
      <xdr:rowOff>101600</xdr:rowOff>
    </xdr:to>
    <xdr:pic>
      <xdr:nvPicPr>
        <xdr:cNvPr id="437" name="Picture 436">
          <a:extLst>
            <a:ext uri="{FF2B5EF4-FFF2-40B4-BE49-F238E27FC236}">
              <a16:creationId xmlns:a16="http://schemas.microsoft.com/office/drawing/2014/main" id="{513814F6-01B8-4788-ABED-2EBE6B330340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54</xdr:row>
      <xdr:rowOff>0</xdr:rowOff>
    </xdr:from>
    <xdr:to>
      <xdr:col>29</xdr:col>
      <xdr:colOff>546100</xdr:colOff>
      <xdr:row>54</xdr:row>
      <xdr:rowOff>101600</xdr:rowOff>
    </xdr:to>
    <xdr:pic>
      <xdr:nvPicPr>
        <xdr:cNvPr id="438" name="Picture 437">
          <a:extLst>
            <a:ext uri="{FF2B5EF4-FFF2-40B4-BE49-F238E27FC236}">
              <a16:creationId xmlns:a16="http://schemas.microsoft.com/office/drawing/2014/main" id="{080E8D3E-57F2-4FBE-8A83-0CD82AC85F68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54</xdr:row>
      <xdr:rowOff>0</xdr:rowOff>
    </xdr:from>
    <xdr:to>
      <xdr:col>33</xdr:col>
      <xdr:colOff>546100</xdr:colOff>
      <xdr:row>54</xdr:row>
      <xdr:rowOff>101600</xdr:rowOff>
    </xdr:to>
    <xdr:pic>
      <xdr:nvPicPr>
        <xdr:cNvPr id="439" name="Picture 438">
          <a:extLst>
            <a:ext uri="{FF2B5EF4-FFF2-40B4-BE49-F238E27FC236}">
              <a16:creationId xmlns:a16="http://schemas.microsoft.com/office/drawing/2014/main" id="{1354A629-F8E6-4E4F-9663-8E660819D9C4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58</xdr:row>
      <xdr:rowOff>0</xdr:rowOff>
    </xdr:from>
    <xdr:to>
      <xdr:col>9</xdr:col>
      <xdr:colOff>546100</xdr:colOff>
      <xdr:row>58</xdr:row>
      <xdr:rowOff>101600</xdr:rowOff>
    </xdr:to>
    <xdr:pic>
      <xdr:nvPicPr>
        <xdr:cNvPr id="440" name="Picture 439">
          <a:extLst>
            <a:ext uri="{FF2B5EF4-FFF2-40B4-BE49-F238E27FC236}">
              <a16:creationId xmlns:a16="http://schemas.microsoft.com/office/drawing/2014/main" id="{249EFC80-1E64-4AE0-A7FA-21F12B3D9B98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58</xdr:row>
      <xdr:rowOff>0</xdr:rowOff>
    </xdr:from>
    <xdr:to>
      <xdr:col>13</xdr:col>
      <xdr:colOff>546100</xdr:colOff>
      <xdr:row>58</xdr:row>
      <xdr:rowOff>101600</xdr:rowOff>
    </xdr:to>
    <xdr:pic>
      <xdr:nvPicPr>
        <xdr:cNvPr id="441" name="Picture 440">
          <a:extLst>
            <a:ext uri="{FF2B5EF4-FFF2-40B4-BE49-F238E27FC236}">
              <a16:creationId xmlns:a16="http://schemas.microsoft.com/office/drawing/2014/main" id="{B32AEDAF-724C-43C8-A8C7-03E4AB875792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152900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58</xdr:row>
      <xdr:rowOff>0</xdr:rowOff>
    </xdr:from>
    <xdr:to>
      <xdr:col>22</xdr:col>
      <xdr:colOff>546100</xdr:colOff>
      <xdr:row>58</xdr:row>
      <xdr:rowOff>101600</xdr:rowOff>
    </xdr:to>
    <xdr:pic>
      <xdr:nvPicPr>
        <xdr:cNvPr id="442" name="Picture 441">
          <a:extLst>
            <a:ext uri="{FF2B5EF4-FFF2-40B4-BE49-F238E27FC236}">
              <a16:creationId xmlns:a16="http://schemas.microsoft.com/office/drawing/2014/main" id="{FF375823-C71C-4899-B0E3-A7B5529F8BB4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58</xdr:row>
      <xdr:rowOff>0</xdr:rowOff>
    </xdr:from>
    <xdr:to>
      <xdr:col>29</xdr:col>
      <xdr:colOff>546100</xdr:colOff>
      <xdr:row>58</xdr:row>
      <xdr:rowOff>101600</xdr:rowOff>
    </xdr:to>
    <xdr:pic>
      <xdr:nvPicPr>
        <xdr:cNvPr id="443" name="Picture 442">
          <a:extLst>
            <a:ext uri="{FF2B5EF4-FFF2-40B4-BE49-F238E27FC236}">
              <a16:creationId xmlns:a16="http://schemas.microsoft.com/office/drawing/2014/main" id="{D4BAD158-E0E3-4E57-8980-DA76973D238B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58</xdr:row>
      <xdr:rowOff>0</xdr:rowOff>
    </xdr:from>
    <xdr:to>
      <xdr:col>33</xdr:col>
      <xdr:colOff>546100</xdr:colOff>
      <xdr:row>58</xdr:row>
      <xdr:rowOff>101600</xdr:rowOff>
    </xdr:to>
    <xdr:pic>
      <xdr:nvPicPr>
        <xdr:cNvPr id="444" name="Picture 443">
          <a:extLst>
            <a:ext uri="{FF2B5EF4-FFF2-40B4-BE49-F238E27FC236}">
              <a16:creationId xmlns:a16="http://schemas.microsoft.com/office/drawing/2014/main" id="{99C70D3B-855D-4D8B-B1A6-5E6266AFBC7B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62</xdr:row>
      <xdr:rowOff>0</xdr:rowOff>
    </xdr:from>
    <xdr:to>
      <xdr:col>9</xdr:col>
      <xdr:colOff>546100</xdr:colOff>
      <xdr:row>62</xdr:row>
      <xdr:rowOff>101600</xdr:rowOff>
    </xdr:to>
    <xdr:pic>
      <xdr:nvPicPr>
        <xdr:cNvPr id="445" name="Picture 444">
          <a:extLst>
            <a:ext uri="{FF2B5EF4-FFF2-40B4-BE49-F238E27FC236}">
              <a16:creationId xmlns:a16="http://schemas.microsoft.com/office/drawing/2014/main" id="{F987827B-4D34-4D10-821D-9E1C75B95BE2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62</xdr:row>
      <xdr:rowOff>0</xdr:rowOff>
    </xdr:from>
    <xdr:to>
      <xdr:col>13</xdr:col>
      <xdr:colOff>546100</xdr:colOff>
      <xdr:row>62</xdr:row>
      <xdr:rowOff>101600</xdr:rowOff>
    </xdr:to>
    <xdr:pic>
      <xdr:nvPicPr>
        <xdr:cNvPr id="446" name="Picture 445">
          <a:extLst>
            <a:ext uri="{FF2B5EF4-FFF2-40B4-BE49-F238E27FC236}">
              <a16:creationId xmlns:a16="http://schemas.microsoft.com/office/drawing/2014/main" id="{5A657415-2208-4511-8C98-36CF10EF384D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62</xdr:row>
      <xdr:rowOff>0</xdr:rowOff>
    </xdr:from>
    <xdr:to>
      <xdr:col>22</xdr:col>
      <xdr:colOff>546100</xdr:colOff>
      <xdr:row>62</xdr:row>
      <xdr:rowOff>101600</xdr:rowOff>
    </xdr:to>
    <xdr:pic>
      <xdr:nvPicPr>
        <xdr:cNvPr id="447" name="Picture 446">
          <a:extLst>
            <a:ext uri="{FF2B5EF4-FFF2-40B4-BE49-F238E27FC236}">
              <a16:creationId xmlns:a16="http://schemas.microsoft.com/office/drawing/2014/main" id="{5FA197AC-F5AF-4FF0-9FCE-29DC27E42786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62</xdr:row>
      <xdr:rowOff>0</xdr:rowOff>
    </xdr:from>
    <xdr:to>
      <xdr:col>29</xdr:col>
      <xdr:colOff>546100</xdr:colOff>
      <xdr:row>62</xdr:row>
      <xdr:rowOff>101600</xdr:rowOff>
    </xdr:to>
    <xdr:pic>
      <xdr:nvPicPr>
        <xdr:cNvPr id="448" name="Picture 447">
          <a:extLst>
            <a:ext uri="{FF2B5EF4-FFF2-40B4-BE49-F238E27FC236}">
              <a16:creationId xmlns:a16="http://schemas.microsoft.com/office/drawing/2014/main" id="{8A1B39D8-2E87-40E7-A0B3-0DD0794479BC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62</xdr:row>
      <xdr:rowOff>0</xdr:rowOff>
    </xdr:from>
    <xdr:to>
      <xdr:col>33</xdr:col>
      <xdr:colOff>546100</xdr:colOff>
      <xdr:row>62</xdr:row>
      <xdr:rowOff>101600</xdr:rowOff>
    </xdr:to>
    <xdr:pic>
      <xdr:nvPicPr>
        <xdr:cNvPr id="449" name="Picture 448">
          <a:extLst>
            <a:ext uri="{FF2B5EF4-FFF2-40B4-BE49-F238E27FC236}">
              <a16:creationId xmlns:a16="http://schemas.microsoft.com/office/drawing/2014/main" id="{990EB524-59C1-428C-808D-4C78F7F100ED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66</xdr:row>
      <xdr:rowOff>0</xdr:rowOff>
    </xdr:from>
    <xdr:to>
      <xdr:col>9</xdr:col>
      <xdr:colOff>546100</xdr:colOff>
      <xdr:row>66</xdr:row>
      <xdr:rowOff>101600</xdr:rowOff>
    </xdr:to>
    <xdr:pic>
      <xdr:nvPicPr>
        <xdr:cNvPr id="450" name="Picture 449">
          <a:extLst>
            <a:ext uri="{FF2B5EF4-FFF2-40B4-BE49-F238E27FC236}">
              <a16:creationId xmlns:a16="http://schemas.microsoft.com/office/drawing/2014/main" id="{2C51F752-1929-4D28-91D9-00BD7409C437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66</xdr:row>
      <xdr:rowOff>0</xdr:rowOff>
    </xdr:from>
    <xdr:to>
      <xdr:col>13</xdr:col>
      <xdr:colOff>546100</xdr:colOff>
      <xdr:row>66</xdr:row>
      <xdr:rowOff>101600</xdr:rowOff>
    </xdr:to>
    <xdr:pic>
      <xdr:nvPicPr>
        <xdr:cNvPr id="451" name="Picture 450">
          <a:extLst>
            <a:ext uri="{FF2B5EF4-FFF2-40B4-BE49-F238E27FC236}">
              <a16:creationId xmlns:a16="http://schemas.microsoft.com/office/drawing/2014/main" id="{47DCBE29-14CB-47E8-885F-84F6B8654DD0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152900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66</xdr:row>
      <xdr:rowOff>0</xdr:rowOff>
    </xdr:from>
    <xdr:to>
      <xdr:col>22</xdr:col>
      <xdr:colOff>546100</xdr:colOff>
      <xdr:row>66</xdr:row>
      <xdr:rowOff>101600</xdr:rowOff>
    </xdr:to>
    <xdr:pic>
      <xdr:nvPicPr>
        <xdr:cNvPr id="452" name="Picture 451">
          <a:extLst>
            <a:ext uri="{FF2B5EF4-FFF2-40B4-BE49-F238E27FC236}">
              <a16:creationId xmlns:a16="http://schemas.microsoft.com/office/drawing/2014/main" id="{1E966125-7486-40B8-BBAD-39CA81A6EC0F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66</xdr:row>
      <xdr:rowOff>0</xdr:rowOff>
    </xdr:from>
    <xdr:to>
      <xdr:col>29</xdr:col>
      <xdr:colOff>546100</xdr:colOff>
      <xdr:row>66</xdr:row>
      <xdr:rowOff>101600</xdr:rowOff>
    </xdr:to>
    <xdr:pic>
      <xdr:nvPicPr>
        <xdr:cNvPr id="453" name="Picture 452">
          <a:extLst>
            <a:ext uri="{FF2B5EF4-FFF2-40B4-BE49-F238E27FC236}">
              <a16:creationId xmlns:a16="http://schemas.microsoft.com/office/drawing/2014/main" id="{74CBA988-0FA7-42A3-AFB9-820124F3368A}"/>
            </a:ext>
          </a:extLst>
        </xdr:cNvPr>
        <xdr:cNvPicPr/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8353425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66</xdr:row>
      <xdr:rowOff>0</xdr:rowOff>
    </xdr:from>
    <xdr:to>
      <xdr:col>33</xdr:col>
      <xdr:colOff>546100</xdr:colOff>
      <xdr:row>66</xdr:row>
      <xdr:rowOff>101600</xdr:rowOff>
    </xdr:to>
    <xdr:pic>
      <xdr:nvPicPr>
        <xdr:cNvPr id="454" name="Picture 453">
          <a:extLst>
            <a:ext uri="{FF2B5EF4-FFF2-40B4-BE49-F238E27FC236}">
              <a16:creationId xmlns:a16="http://schemas.microsoft.com/office/drawing/2014/main" id="{79B9375F-947F-4045-8BC6-047386F85510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70</xdr:row>
      <xdr:rowOff>0</xdr:rowOff>
    </xdr:from>
    <xdr:to>
      <xdr:col>9</xdr:col>
      <xdr:colOff>546100</xdr:colOff>
      <xdr:row>70</xdr:row>
      <xdr:rowOff>101600</xdr:rowOff>
    </xdr:to>
    <xdr:pic>
      <xdr:nvPicPr>
        <xdr:cNvPr id="455" name="Picture 454">
          <a:extLst>
            <a:ext uri="{FF2B5EF4-FFF2-40B4-BE49-F238E27FC236}">
              <a16:creationId xmlns:a16="http://schemas.microsoft.com/office/drawing/2014/main" id="{B207E128-06D0-42BD-905D-815595C48268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3552825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70</xdr:row>
      <xdr:rowOff>0</xdr:rowOff>
    </xdr:from>
    <xdr:to>
      <xdr:col>13</xdr:col>
      <xdr:colOff>546100</xdr:colOff>
      <xdr:row>70</xdr:row>
      <xdr:rowOff>101600</xdr:rowOff>
    </xdr:to>
    <xdr:pic>
      <xdr:nvPicPr>
        <xdr:cNvPr id="456" name="Picture 455">
          <a:extLst>
            <a:ext uri="{FF2B5EF4-FFF2-40B4-BE49-F238E27FC236}">
              <a16:creationId xmlns:a16="http://schemas.microsoft.com/office/drawing/2014/main" id="{FC48BE99-18B4-44C1-A2CE-DE03FD18D38B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70</xdr:row>
      <xdr:rowOff>0</xdr:rowOff>
    </xdr:from>
    <xdr:to>
      <xdr:col>22</xdr:col>
      <xdr:colOff>546100</xdr:colOff>
      <xdr:row>70</xdr:row>
      <xdr:rowOff>101600</xdr:rowOff>
    </xdr:to>
    <xdr:pic>
      <xdr:nvPicPr>
        <xdr:cNvPr id="457" name="Picture 456">
          <a:extLst>
            <a:ext uri="{FF2B5EF4-FFF2-40B4-BE49-F238E27FC236}">
              <a16:creationId xmlns:a16="http://schemas.microsoft.com/office/drawing/2014/main" id="{B66F38FE-C830-4EBF-87B3-B5C8A0FB08B5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70</xdr:row>
      <xdr:rowOff>0</xdr:rowOff>
    </xdr:from>
    <xdr:to>
      <xdr:col>29</xdr:col>
      <xdr:colOff>546100</xdr:colOff>
      <xdr:row>70</xdr:row>
      <xdr:rowOff>101600</xdr:rowOff>
    </xdr:to>
    <xdr:pic>
      <xdr:nvPicPr>
        <xdr:cNvPr id="458" name="Picture 457">
          <a:extLst>
            <a:ext uri="{FF2B5EF4-FFF2-40B4-BE49-F238E27FC236}">
              <a16:creationId xmlns:a16="http://schemas.microsoft.com/office/drawing/2014/main" id="{D3806311-D89A-4474-B9DC-117CB7CA9A69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353425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70</xdr:row>
      <xdr:rowOff>0</xdr:rowOff>
    </xdr:from>
    <xdr:to>
      <xdr:col>33</xdr:col>
      <xdr:colOff>546100</xdr:colOff>
      <xdr:row>70</xdr:row>
      <xdr:rowOff>101600</xdr:rowOff>
    </xdr:to>
    <xdr:pic>
      <xdr:nvPicPr>
        <xdr:cNvPr id="459" name="Picture 458">
          <a:extLst>
            <a:ext uri="{FF2B5EF4-FFF2-40B4-BE49-F238E27FC236}">
              <a16:creationId xmlns:a16="http://schemas.microsoft.com/office/drawing/2014/main" id="{87D99C86-99F3-40F8-ABA3-581D71F18997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74</xdr:row>
      <xdr:rowOff>0</xdr:rowOff>
    </xdr:from>
    <xdr:to>
      <xdr:col>9</xdr:col>
      <xdr:colOff>546100</xdr:colOff>
      <xdr:row>74</xdr:row>
      <xdr:rowOff>101600</xdr:rowOff>
    </xdr:to>
    <xdr:pic>
      <xdr:nvPicPr>
        <xdr:cNvPr id="460" name="Picture 459">
          <a:extLst>
            <a:ext uri="{FF2B5EF4-FFF2-40B4-BE49-F238E27FC236}">
              <a16:creationId xmlns:a16="http://schemas.microsoft.com/office/drawing/2014/main" id="{E829BCD6-3D05-4366-8DFE-C1CAB5A65549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74</xdr:row>
      <xdr:rowOff>0</xdr:rowOff>
    </xdr:from>
    <xdr:to>
      <xdr:col>13</xdr:col>
      <xdr:colOff>546100</xdr:colOff>
      <xdr:row>74</xdr:row>
      <xdr:rowOff>101600</xdr:rowOff>
    </xdr:to>
    <xdr:pic>
      <xdr:nvPicPr>
        <xdr:cNvPr id="461" name="Picture 460">
          <a:extLst>
            <a:ext uri="{FF2B5EF4-FFF2-40B4-BE49-F238E27FC236}">
              <a16:creationId xmlns:a16="http://schemas.microsoft.com/office/drawing/2014/main" id="{8A16EF3D-D0E8-4FAE-AA68-83CC7C8445F1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74</xdr:row>
      <xdr:rowOff>0</xdr:rowOff>
    </xdr:from>
    <xdr:to>
      <xdr:col>22</xdr:col>
      <xdr:colOff>546100</xdr:colOff>
      <xdr:row>74</xdr:row>
      <xdr:rowOff>101600</xdr:rowOff>
    </xdr:to>
    <xdr:pic>
      <xdr:nvPicPr>
        <xdr:cNvPr id="462" name="Picture 461">
          <a:extLst>
            <a:ext uri="{FF2B5EF4-FFF2-40B4-BE49-F238E27FC236}">
              <a16:creationId xmlns:a16="http://schemas.microsoft.com/office/drawing/2014/main" id="{053F97E0-4962-4586-A542-F141F059F4C7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74</xdr:row>
      <xdr:rowOff>0</xdr:rowOff>
    </xdr:from>
    <xdr:to>
      <xdr:col>29</xdr:col>
      <xdr:colOff>546100</xdr:colOff>
      <xdr:row>74</xdr:row>
      <xdr:rowOff>101600</xdr:rowOff>
    </xdr:to>
    <xdr:pic>
      <xdr:nvPicPr>
        <xdr:cNvPr id="463" name="Picture 462">
          <a:extLst>
            <a:ext uri="{FF2B5EF4-FFF2-40B4-BE49-F238E27FC236}">
              <a16:creationId xmlns:a16="http://schemas.microsoft.com/office/drawing/2014/main" id="{AC62945B-2383-4D31-859F-0FD08FACEEB0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353425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74</xdr:row>
      <xdr:rowOff>0</xdr:rowOff>
    </xdr:from>
    <xdr:to>
      <xdr:col>33</xdr:col>
      <xdr:colOff>546100</xdr:colOff>
      <xdr:row>74</xdr:row>
      <xdr:rowOff>101600</xdr:rowOff>
    </xdr:to>
    <xdr:pic>
      <xdr:nvPicPr>
        <xdr:cNvPr id="464" name="Picture 463">
          <a:extLst>
            <a:ext uri="{FF2B5EF4-FFF2-40B4-BE49-F238E27FC236}">
              <a16:creationId xmlns:a16="http://schemas.microsoft.com/office/drawing/2014/main" id="{BBA927DE-2312-4B4C-8A0F-D5032A83D452}"/>
            </a:ext>
          </a:extLst>
        </xdr:cNvPr>
        <xdr:cNvPicPr/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8953500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78</xdr:row>
      <xdr:rowOff>0</xdr:rowOff>
    </xdr:from>
    <xdr:to>
      <xdr:col>9</xdr:col>
      <xdr:colOff>546100</xdr:colOff>
      <xdr:row>78</xdr:row>
      <xdr:rowOff>101600</xdr:rowOff>
    </xdr:to>
    <xdr:pic>
      <xdr:nvPicPr>
        <xdr:cNvPr id="465" name="Picture 464">
          <a:extLst>
            <a:ext uri="{FF2B5EF4-FFF2-40B4-BE49-F238E27FC236}">
              <a16:creationId xmlns:a16="http://schemas.microsoft.com/office/drawing/2014/main" id="{28469D17-1C2A-47E2-9CFF-AC559D15F76A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3552825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78</xdr:row>
      <xdr:rowOff>0</xdr:rowOff>
    </xdr:from>
    <xdr:to>
      <xdr:col>13</xdr:col>
      <xdr:colOff>546100</xdr:colOff>
      <xdr:row>78</xdr:row>
      <xdr:rowOff>101600</xdr:rowOff>
    </xdr:to>
    <xdr:pic>
      <xdr:nvPicPr>
        <xdr:cNvPr id="466" name="Picture 465">
          <a:extLst>
            <a:ext uri="{FF2B5EF4-FFF2-40B4-BE49-F238E27FC236}">
              <a16:creationId xmlns:a16="http://schemas.microsoft.com/office/drawing/2014/main" id="{EBE49E7E-86AE-4E4A-B67B-70B8366C314D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78</xdr:row>
      <xdr:rowOff>0</xdr:rowOff>
    </xdr:from>
    <xdr:to>
      <xdr:col>22</xdr:col>
      <xdr:colOff>546100</xdr:colOff>
      <xdr:row>78</xdr:row>
      <xdr:rowOff>101600</xdr:rowOff>
    </xdr:to>
    <xdr:pic>
      <xdr:nvPicPr>
        <xdr:cNvPr id="467" name="Picture 466">
          <a:extLst>
            <a:ext uri="{FF2B5EF4-FFF2-40B4-BE49-F238E27FC236}">
              <a16:creationId xmlns:a16="http://schemas.microsoft.com/office/drawing/2014/main" id="{49E0950A-EAB9-400F-92C8-FF4B6F06585B}"/>
            </a:ext>
          </a:extLst>
        </xdr:cNvPr>
        <xdr:cNvPicPr/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6038850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78</xdr:row>
      <xdr:rowOff>0</xdr:rowOff>
    </xdr:from>
    <xdr:to>
      <xdr:col>29</xdr:col>
      <xdr:colOff>546100</xdr:colOff>
      <xdr:row>78</xdr:row>
      <xdr:rowOff>101600</xdr:rowOff>
    </xdr:to>
    <xdr:pic>
      <xdr:nvPicPr>
        <xdr:cNvPr id="468" name="Picture 467">
          <a:extLst>
            <a:ext uri="{FF2B5EF4-FFF2-40B4-BE49-F238E27FC236}">
              <a16:creationId xmlns:a16="http://schemas.microsoft.com/office/drawing/2014/main" id="{075130D1-8544-4F20-A017-A2F44EEC13A3}"/>
            </a:ext>
          </a:extLst>
        </xdr:cNvPr>
        <xdr:cNvPicPr/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8353425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78</xdr:row>
      <xdr:rowOff>0</xdr:rowOff>
    </xdr:from>
    <xdr:to>
      <xdr:col>33</xdr:col>
      <xdr:colOff>546100</xdr:colOff>
      <xdr:row>78</xdr:row>
      <xdr:rowOff>101600</xdr:rowOff>
    </xdr:to>
    <xdr:pic>
      <xdr:nvPicPr>
        <xdr:cNvPr id="469" name="Picture 468">
          <a:extLst>
            <a:ext uri="{FF2B5EF4-FFF2-40B4-BE49-F238E27FC236}">
              <a16:creationId xmlns:a16="http://schemas.microsoft.com/office/drawing/2014/main" id="{F78A4381-D420-4C8E-8F6A-5E361E61A962}"/>
            </a:ext>
          </a:extLst>
        </xdr:cNvPr>
        <xdr:cNvPicPr/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8953500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82</xdr:row>
      <xdr:rowOff>0</xdr:rowOff>
    </xdr:from>
    <xdr:to>
      <xdr:col>9</xdr:col>
      <xdr:colOff>546100</xdr:colOff>
      <xdr:row>82</xdr:row>
      <xdr:rowOff>101600</xdr:rowOff>
    </xdr:to>
    <xdr:pic>
      <xdr:nvPicPr>
        <xdr:cNvPr id="470" name="Picture 469">
          <a:extLst>
            <a:ext uri="{FF2B5EF4-FFF2-40B4-BE49-F238E27FC236}">
              <a16:creationId xmlns:a16="http://schemas.microsoft.com/office/drawing/2014/main" id="{C263CF72-656E-4AE2-AA01-ECA5BCCB2750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3552825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82</xdr:row>
      <xdr:rowOff>0</xdr:rowOff>
    </xdr:from>
    <xdr:to>
      <xdr:col>13</xdr:col>
      <xdr:colOff>546100</xdr:colOff>
      <xdr:row>82</xdr:row>
      <xdr:rowOff>101600</xdr:rowOff>
    </xdr:to>
    <xdr:pic>
      <xdr:nvPicPr>
        <xdr:cNvPr id="471" name="Picture 470">
          <a:extLst>
            <a:ext uri="{FF2B5EF4-FFF2-40B4-BE49-F238E27FC236}">
              <a16:creationId xmlns:a16="http://schemas.microsoft.com/office/drawing/2014/main" id="{5C9CF260-9656-4D2C-85EF-2CDA69DD7EFD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82</xdr:row>
      <xdr:rowOff>0</xdr:rowOff>
    </xdr:from>
    <xdr:to>
      <xdr:col>22</xdr:col>
      <xdr:colOff>546100</xdr:colOff>
      <xdr:row>82</xdr:row>
      <xdr:rowOff>101600</xdr:rowOff>
    </xdr:to>
    <xdr:pic>
      <xdr:nvPicPr>
        <xdr:cNvPr id="472" name="Picture 471">
          <a:extLst>
            <a:ext uri="{FF2B5EF4-FFF2-40B4-BE49-F238E27FC236}">
              <a16:creationId xmlns:a16="http://schemas.microsoft.com/office/drawing/2014/main" id="{1E3A1C99-89A7-4608-8569-12661EC76ECB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6038850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82</xdr:row>
      <xdr:rowOff>0</xdr:rowOff>
    </xdr:from>
    <xdr:to>
      <xdr:col>29</xdr:col>
      <xdr:colOff>546100</xdr:colOff>
      <xdr:row>82</xdr:row>
      <xdr:rowOff>101600</xdr:rowOff>
    </xdr:to>
    <xdr:pic>
      <xdr:nvPicPr>
        <xdr:cNvPr id="473" name="Picture 472">
          <a:extLst>
            <a:ext uri="{FF2B5EF4-FFF2-40B4-BE49-F238E27FC236}">
              <a16:creationId xmlns:a16="http://schemas.microsoft.com/office/drawing/2014/main" id="{FE177029-F57D-49C4-B63C-B5CD9F564935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8353425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82</xdr:row>
      <xdr:rowOff>0</xdr:rowOff>
    </xdr:from>
    <xdr:to>
      <xdr:col>33</xdr:col>
      <xdr:colOff>546100</xdr:colOff>
      <xdr:row>82</xdr:row>
      <xdr:rowOff>101600</xdr:rowOff>
    </xdr:to>
    <xdr:pic>
      <xdr:nvPicPr>
        <xdr:cNvPr id="474" name="Picture 473">
          <a:extLst>
            <a:ext uri="{FF2B5EF4-FFF2-40B4-BE49-F238E27FC236}">
              <a16:creationId xmlns:a16="http://schemas.microsoft.com/office/drawing/2014/main" id="{48313FE8-204B-47BC-8FB7-C21F78F405BE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8953500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86</xdr:row>
      <xdr:rowOff>0</xdr:rowOff>
    </xdr:from>
    <xdr:to>
      <xdr:col>9</xdr:col>
      <xdr:colOff>546100</xdr:colOff>
      <xdr:row>86</xdr:row>
      <xdr:rowOff>101600</xdr:rowOff>
    </xdr:to>
    <xdr:pic>
      <xdr:nvPicPr>
        <xdr:cNvPr id="475" name="Picture 474">
          <a:extLst>
            <a:ext uri="{FF2B5EF4-FFF2-40B4-BE49-F238E27FC236}">
              <a16:creationId xmlns:a16="http://schemas.microsoft.com/office/drawing/2014/main" id="{C5A90131-AA52-4679-A266-9A286DFAC839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86</xdr:row>
      <xdr:rowOff>0</xdr:rowOff>
    </xdr:from>
    <xdr:to>
      <xdr:col>13</xdr:col>
      <xdr:colOff>546100</xdr:colOff>
      <xdr:row>86</xdr:row>
      <xdr:rowOff>101600</xdr:rowOff>
    </xdr:to>
    <xdr:pic>
      <xdr:nvPicPr>
        <xdr:cNvPr id="476" name="Picture 475">
          <a:extLst>
            <a:ext uri="{FF2B5EF4-FFF2-40B4-BE49-F238E27FC236}">
              <a16:creationId xmlns:a16="http://schemas.microsoft.com/office/drawing/2014/main" id="{D0375D76-B864-425D-93D7-7A8C233CBC68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4152900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86</xdr:row>
      <xdr:rowOff>0</xdr:rowOff>
    </xdr:from>
    <xdr:to>
      <xdr:col>22</xdr:col>
      <xdr:colOff>546100</xdr:colOff>
      <xdr:row>86</xdr:row>
      <xdr:rowOff>101600</xdr:rowOff>
    </xdr:to>
    <xdr:pic>
      <xdr:nvPicPr>
        <xdr:cNvPr id="477" name="Picture 476">
          <a:extLst>
            <a:ext uri="{FF2B5EF4-FFF2-40B4-BE49-F238E27FC236}">
              <a16:creationId xmlns:a16="http://schemas.microsoft.com/office/drawing/2014/main" id="{6FDD406F-74EE-460D-9213-62F33959D822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86</xdr:row>
      <xdr:rowOff>0</xdr:rowOff>
    </xdr:from>
    <xdr:to>
      <xdr:col>29</xdr:col>
      <xdr:colOff>546100</xdr:colOff>
      <xdr:row>86</xdr:row>
      <xdr:rowOff>101600</xdr:rowOff>
    </xdr:to>
    <xdr:pic>
      <xdr:nvPicPr>
        <xdr:cNvPr id="478" name="Picture 477">
          <a:extLst>
            <a:ext uri="{FF2B5EF4-FFF2-40B4-BE49-F238E27FC236}">
              <a16:creationId xmlns:a16="http://schemas.microsoft.com/office/drawing/2014/main" id="{7F15B83D-FD3D-4BAE-ABAE-7B8F8852EAFA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86</xdr:row>
      <xdr:rowOff>0</xdr:rowOff>
    </xdr:from>
    <xdr:to>
      <xdr:col>33</xdr:col>
      <xdr:colOff>546100</xdr:colOff>
      <xdr:row>86</xdr:row>
      <xdr:rowOff>101600</xdr:rowOff>
    </xdr:to>
    <xdr:pic>
      <xdr:nvPicPr>
        <xdr:cNvPr id="479" name="Picture 478">
          <a:extLst>
            <a:ext uri="{FF2B5EF4-FFF2-40B4-BE49-F238E27FC236}">
              <a16:creationId xmlns:a16="http://schemas.microsoft.com/office/drawing/2014/main" id="{20DF0A07-83AF-41EF-9BB9-256BEAAFE8A7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90</xdr:row>
      <xdr:rowOff>0</xdr:rowOff>
    </xdr:from>
    <xdr:to>
      <xdr:col>9</xdr:col>
      <xdr:colOff>546100</xdr:colOff>
      <xdr:row>90</xdr:row>
      <xdr:rowOff>101600</xdr:rowOff>
    </xdr:to>
    <xdr:pic>
      <xdr:nvPicPr>
        <xdr:cNvPr id="480" name="Picture 479">
          <a:extLst>
            <a:ext uri="{FF2B5EF4-FFF2-40B4-BE49-F238E27FC236}">
              <a16:creationId xmlns:a16="http://schemas.microsoft.com/office/drawing/2014/main" id="{E4F4E3BF-9D76-4B5B-BE89-958C7BEC4243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90</xdr:row>
      <xdr:rowOff>0</xdr:rowOff>
    </xdr:from>
    <xdr:to>
      <xdr:col>13</xdr:col>
      <xdr:colOff>546100</xdr:colOff>
      <xdr:row>90</xdr:row>
      <xdr:rowOff>101600</xdr:rowOff>
    </xdr:to>
    <xdr:pic>
      <xdr:nvPicPr>
        <xdr:cNvPr id="481" name="Picture 480">
          <a:extLst>
            <a:ext uri="{FF2B5EF4-FFF2-40B4-BE49-F238E27FC236}">
              <a16:creationId xmlns:a16="http://schemas.microsoft.com/office/drawing/2014/main" id="{2E707E71-8AFB-4022-AD69-4E885BBECA91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90</xdr:row>
      <xdr:rowOff>0</xdr:rowOff>
    </xdr:from>
    <xdr:to>
      <xdr:col>22</xdr:col>
      <xdr:colOff>546100</xdr:colOff>
      <xdr:row>90</xdr:row>
      <xdr:rowOff>101600</xdr:rowOff>
    </xdr:to>
    <xdr:pic>
      <xdr:nvPicPr>
        <xdr:cNvPr id="482" name="Picture 481">
          <a:extLst>
            <a:ext uri="{FF2B5EF4-FFF2-40B4-BE49-F238E27FC236}">
              <a16:creationId xmlns:a16="http://schemas.microsoft.com/office/drawing/2014/main" id="{81180023-5D03-4F2F-AEA2-12C4239D7578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90</xdr:row>
      <xdr:rowOff>0</xdr:rowOff>
    </xdr:from>
    <xdr:to>
      <xdr:col>29</xdr:col>
      <xdr:colOff>546100</xdr:colOff>
      <xdr:row>90</xdr:row>
      <xdr:rowOff>101600</xdr:rowOff>
    </xdr:to>
    <xdr:pic>
      <xdr:nvPicPr>
        <xdr:cNvPr id="483" name="Picture 482">
          <a:extLst>
            <a:ext uri="{FF2B5EF4-FFF2-40B4-BE49-F238E27FC236}">
              <a16:creationId xmlns:a16="http://schemas.microsoft.com/office/drawing/2014/main" id="{9CB9522C-DBA0-4101-BF6C-B03D41CFAB29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90</xdr:row>
      <xdr:rowOff>0</xdr:rowOff>
    </xdr:from>
    <xdr:to>
      <xdr:col>33</xdr:col>
      <xdr:colOff>546100</xdr:colOff>
      <xdr:row>90</xdr:row>
      <xdr:rowOff>101600</xdr:rowOff>
    </xdr:to>
    <xdr:pic>
      <xdr:nvPicPr>
        <xdr:cNvPr id="484" name="Picture 483">
          <a:extLst>
            <a:ext uri="{FF2B5EF4-FFF2-40B4-BE49-F238E27FC236}">
              <a16:creationId xmlns:a16="http://schemas.microsoft.com/office/drawing/2014/main" id="{96A6D051-2189-47A2-8251-31D30EDDBD96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94</xdr:row>
      <xdr:rowOff>0</xdr:rowOff>
    </xdr:from>
    <xdr:to>
      <xdr:col>9</xdr:col>
      <xdr:colOff>546100</xdr:colOff>
      <xdr:row>94</xdr:row>
      <xdr:rowOff>101600</xdr:rowOff>
    </xdr:to>
    <xdr:pic>
      <xdr:nvPicPr>
        <xdr:cNvPr id="485" name="Picture 484">
          <a:extLst>
            <a:ext uri="{FF2B5EF4-FFF2-40B4-BE49-F238E27FC236}">
              <a16:creationId xmlns:a16="http://schemas.microsoft.com/office/drawing/2014/main" id="{1D09F297-7027-4CE7-94D8-71DE4A5F15E6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94</xdr:row>
      <xdr:rowOff>0</xdr:rowOff>
    </xdr:from>
    <xdr:to>
      <xdr:col>13</xdr:col>
      <xdr:colOff>546100</xdr:colOff>
      <xdr:row>94</xdr:row>
      <xdr:rowOff>101600</xdr:rowOff>
    </xdr:to>
    <xdr:pic>
      <xdr:nvPicPr>
        <xdr:cNvPr id="486" name="Picture 485">
          <a:extLst>
            <a:ext uri="{FF2B5EF4-FFF2-40B4-BE49-F238E27FC236}">
              <a16:creationId xmlns:a16="http://schemas.microsoft.com/office/drawing/2014/main" id="{19B08191-BF0E-4BCA-B319-14D7B999ECE8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152900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94</xdr:row>
      <xdr:rowOff>0</xdr:rowOff>
    </xdr:from>
    <xdr:to>
      <xdr:col>22</xdr:col>
      <xdr:colOff>546100</xdr:colOff>
      <xdr:row>94</xdr:row>
      <xdr:rowOff>101600</xdr:rowOff>
    </xdr:to>
    <xdr:pic>
      <xdr:nvPicPr>
        <xdr:cNvPr id="487" name="Picture 486">
          <a:extLst>
            <a:ext uri="{FF2B5EF4-FFF2-40B4-BE49-F238E27FC236}">
              <a16:creationId xmlns:a16="http://schemas.microsoft.com/office/drawing/2014/main" id="{C8FA6EA1-5029-4EA7-AF14-35F3F13CE5AD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94</xdr:row>
      <xdr:rowOff>0</xdr:rowOff>
    </xdr:from>
    <xdr:to>
      <xdr:col>29</xdr:col>
      <xdr:colOff>546100</xdr:colOff>
      <xdr:row>94</xdr:row>
      <xdr:rowOff>101600</xdr:rowOff>
    </xdr:to>
    <xdr:pic>
      <xdr:nvPicPr>
        <xdr:cNvPr id="488" name="Picture 487">
          <a:extLst>
            <a:ext uri="{FF2B5EF4-FFF2-40B4-BE49-F238E27FC236}">
              <a16:creationId xmlns:a16="http://schemas.microsoft.com/office/drawing/2014/main" id="{34BBC729-C873-4BE5-AEDA-D730B7A17971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94</xdr:row>
      <xdr:rowOff>0</xdr:rowOff>
    </xdr:from>
    <xdr:to>
      <xdr:col>33</xdr:col>
      <xdr:colOff>546100</xdr:colOff>
      <xdr:row>94</xdr:row>
      <xdr:rowOff>101600</xdr:rowOff>
    </xdr:to>
    <xdr:pic>
      <xdr:nvPicPr>
        <xdr:cNvPr id="489" name="Picture 488">
          <a:extLst>
            <a:ext uri="{FF2B5EF4-FFF2-40B4-BE49-F238E27FC236}">
              <a16:creationId xmlns:a16="http://schemas.microsoft.com/office/drawing/2014/main" id="{6408E681-2294-430E-87CF-D3B6E87DBB6F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98</xdr:row>
      <xdr:rowOff>0</xdr:rowOff>
    </xdr:from>
    <xdr:to>
      <xdr:col>9</xdr:col>
      <xdr:colOff>546100</xdr:colOff>
      <xdr:row>98</xdr:row>
      <xdr:rowOff>101600</xdr:rowOff>
    </xdr:to>
    <xdr:pic>
      <xdr:nvPicPr>
        <xdr:cNvPr id="490" name="Picture 489">
          <a:extLst>
            <a:ext uri="{FF2B5EF4-FFF2-40B4-BE49-F238E27FC236}">
              <a16:creationId xmlns:a16="http://schemas.microsoft.com/office/drawing/2014/main" id="{B8469651-12CD-456E-8514-71D945031DEC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3552825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98</xdr:row>
      <xdr:rowOff>0</xdr:rowOff>
    </xdr:from>
    <xdr:to>
      <xdr:col>13</xdr:col>
      <xdr:colOff>546100</xdr:colOff>
      <xdr:row>98</xdr:row>
      <xdr:rowOff>101600</xdr:rowOff>
    </xdr:to>
    <xdr:pic>
      <xdr:nvPicPr>
        <xdr:cNvPr id="491" name="Picture 490">
          <a:extLst>
            <a:ext uri="{FF2B5EF4-FFF2-40B4-BE49-F238E27FC236}">
              <a16:creationId xmlns:a16="http://schemas.microsoft.com/office/drawing/2014/main" id="{0642E134-847C-409D-BEF6-CB5FB98D8F5B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98</xdr:row>
      <xdr:rowOff>0</xdr:rowOff>
    </xdr:from>
    <xdr:to>
      <xdr:col>22</xdr:col>
      <xdr:colOff>546100</xdr:colOff>
      <xdr:row>98</xdr:row>
      <xdr:rowOff>101600</xdr:rowOff>
    </xdr:to>
    <xdr:pic>
      <xdr:nvPicPr>
        <xdr:cNvPr id="492" name="Picture 491">
          <a:extLst>
            <a:ext uri="{FF2B5EF4-FFF2-40B4-BE49-F238E27FC236}">
              <a16:creationId xmlns:a16="http://schemas.microsoft.com/office/drawing/2014/main" id="{38887B53-2446-456B-AEFB-3899B74356C2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98</xdr:row>
      <xdr:rowOff>0</xdr:rowOff>
    </xdr:from>
    <xdr:to>
      <xdr:col>29</xdr:col>
      <xdr:colOff>546100</xdr:colOff>
      <xdr:row>98</xdr:row>
      <xdr:rowOff>101600</xdr:rowOff>
    </xdr:to>
    <xdr:pic>
      <xdr:nvPicPr>
        <xdr:cNvPr id="493" name="Picture 492">
          <a:extLst>
            <a:ext uri="{FF2B5EF4-FFF2-40B4-BE49-F238E27FC236}">
              <a16:creationId xmlns:a16="http://schemas.microsoft.com/office/drawing/2014/main" id="{86AE541B-7E32-41A3-8642-760C36B5A8AF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98</xdr:row>
      <xdr:rowOff>0</xdr:rowOff>
    </xdr:from>
    <xdr:to>
      <xdr:col>33</xdr:col>
      <xdr:colOff>546100</xdr:colOff>
      <xdr:row>98</xdr:row>
      <xdr:rowOff>101600</xdr:rowOff>
    </xdr:to>
    <xdr:pic>
      <xdr:nvPicPr>
        <xdr:cNvPr id="494" name="Picture 493">
          <a:extLst>
            <a:ext uri="{FF2B5EF4-FFF2-40B4-BE49-F238E27FC236}">
              <a16:creationId xmlns:a16="http://schemas.microsoft.com/office/drawing/2014/main" id="{2AD9F560-368A-42A5-942B-82441CBCCDCB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102</xdr:row>
      <xdr:rowOff>0</xdr:rowOff>
    </xdr:from>
    <xdr:to>
      <xdr:col>9</xdr:col>
      <xdr:colOff>546100</xdr:colOff>
      <xdr:row>102</xdr:row>
      <xdr:rowOff>101600</xdr:rowOff>
    </xdr:to>
    <xdr:pic>
      <xdr:nvPicPr>
        <xdr:cNvPr id="495" name="Picture 494">
          <a:extLst>
            <a:ext uri="{FF2B5EF4-FFF2-40B4-BE49-F238E27FC236}">
              <a16:creationId xmlns:a16="http://schemas.microsoft.com/office/drawing/2014/main" id="{1CEFF67B-97F4-4152-A9D5-D7A228B3284D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102</xdr:row>
      <xdr:rowOff>0</xdr:rowOff>
    </xdr:from>
    <xdr:to>
      <xdr:col>13</xdr:col>
      <xdr:colOff>546100</xdr:colOff>
      <xdr:row>102</xdr:row>
      <xdr:rowOff>101600</xdr:rowOff>
    </xdr:to>
    <xdr:pic>
      <xdr:nvPicPr>
        <xdr:cNvPr id="496" name="Picture 495">
          <a:extLst>
            <a:ext uri="{FF2B5EF4-FFF2-40B4-BE49-F238E27FC236}">
              <a16:creationId xmlns:a16="http://schemas.microsoft.com/office/drawing/2014/main" id="{B17D66BC-4891-411A-8E36-FC97777C857B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102</xdr:row>
      <xdr:rowOff>0</xdr:rowOff>
    </xdr:from>
    <xdr:to>
      <xdr:col>22</xdr:col>
      <xdr:colOff>546100</xdr:colOff>
      <xdr:row>102</xdr:row>
      <xdr:rowOff>101600</xdr:rowOff>
    </xdr:to>
    <xdr:pic>
      <xdr:nvPicPr>
        <xdr:cNvPr id="497" name="Picture 496">
          <a:extLst>
            <a:ext uri="{FF2B5EF4-FFF2-40B4-BE49-F238E27FC236}">
              <a16:creationId xmlns:a16="http://schemas.microsoft.com/office/drawing/2014/main" id="{3179775F-19D6-4F01-B495-347D07C7A9A0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102</xdr:row>
      <xdr:rowOff>0</xdr:rowOff>
    </xdr:from>
    <xdr:to>
      <xdr:col>29</xdr:col>
      <xdr:colOff>546100</xdr:colOff>
      <xdr:row>102</xdr:row>
      <xdr:rowOff>101600</xdr:rowOff>
    </xdr:to>
    <xdr:pic>
      <xdr:nvPicPr>
        <xdr:cNvPr id="498" name="Picture 497">
          <a:extLst>
            <a:ext uri="{FF2B5EF4-FFF2-40B4-BE49-F238E27FC236}">
              <a16:creationId xmlns:a16="http://schemas.microsoft.com/office/drawing/2014/main" id="{06A2B54D-AE2F-4718-B33E-E543A220F9DF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102</xdr:row>
      <xdr:rowOff>0</xdr:rowOff>
    </xdr:from>
    <xdr:to>
      <xdr:col>33</xdr:col>
      <xdr:colOff>546100</xdr:colOff>
      <xdr:row>102</xdr:row>
      <xdr:rowOff>101600</xdr:rowOff>
    </xdr:to>
    <xdr:pic>
      <xdr:nvPicPr>
        <xdr:cNvPr id="499" name="Picture 498">
          <a:extLst>
            <a:ext uri="{FF2B5EF4-FFF2-40B4-BE49-F238E27FC236}">
              <a16:creationId xmlns:a16="http://schemas.microsoft.com/office/drawing/2014/main" id="{76876693-42B3-44F6-8374-F1AA1CD016F5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106</xdr:row>
      <xdr:rowOff>0</xdr:rowOff>
    </xdr:from>
    <xdr:to>
      <xdr:col>9</xdr:col>
      <xdr:colOff>546100</xdr:colOff>
      <xdr:row>106</xdr:row>
      <xdr:rowOff>101600</xdr:rowOff>
    </xdr:to>
    <xdr:pic>
      <xdr:nvPicPr>
        <xdr:cNvPr id="500" name="Picture 499">
          <a:extLst>
            <a:ext uri="{FF2B5EF4-FFF2-40B4-BE49-F238E27FC236}">
              <a16:creationId xmlns:a16="http://schemas.microsoft.com/office/drawing/2014/main" id="{2AB0B4DE-6BAA-4BEE-A0ED-53F33B2749DE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3552825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106</xdr:row>
      <xdr:rowOff>0</xdr:rowOff>
    </xdr:from>
    <xdr:to>
      <xdr:col>13</xdr:col>
      <xdr:colOff>546100</xdr:colOff>
      <xdr:row>106</xdr:row>
      <xdr:rowOff>101600</xdr:rowOff>
    </xdr:to>
    <xdr:pic>
      <xdr:nvPicPr>
        <xdr:cNvPr id="501" name="Picture 500">
          <a:extLst>
            <a:ext uri="{FF2B5EF4-FFF2-40B4-BE49-F238E27FC236}">
              <a16:creationId xmlns:a16="http://schemas.microsoft.com/office/drawing/2014/main" id="{A55A16DA-B8DD-4BD8-A8B8-DE0A28FDC52D}"/>
            </a:ext>
          </a:extLst>
        </xdr:cNvPr>
        <xdr:cNvPicPr/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4152900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106</xdr:row>
      <xdr:rowOff>0</xdr:rowOff>
    </xdr:from>
    <xdr:to>
      <xdr:col>22</xdr:col>
      <xdr:colOff>546100</xdr:colOff>
      <xdr:row>106</xdr:row>
      <xdr:rowOff>101600</xdr:rowOff>
    </xdr:to>
    <xdr:pic>
      <xdr:nvPicPr>
        <xdr:cNvPr id="502" name="Picture 501">
          <a:extLst>
            <a:ext uri="{FF2B5EF4-FFF2-40B4-BE49-F238E27FC236}">
              <a16:creationId xmlns:a16="http://schemas.microsoft.com/office/drawing/2014/main" id="{39F3C07B-F4F4-41AA-9F70-AA146400E2D4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106</xdr:row>
      <xdr:rowOff>0</xdr:rowOff>
    </xdr:from>
    <xdr:to>
      <xdr:col>29</xdr:col>
      <xdr:colOff>546100</xdr:colOff>
      <xdr:row>106</xdr:row>
      <xdr:rowOff>101600</xdr:rowOff>
    </xdr:to>
    <xdr:pic>
      <xdr:nvPicPr>
        <xdr:cNvPr id="503" name="Picture 502">
          <a:extLst>
            <a:ext uri="{FF2B5EF4-FFF2-40B4-BE49-F238E27FC236}">
              <a16:creationId xmlns:a16="http://schemas.microsoft.com/office/drawing/2014/main" id="{0A4AA06C-5A1B-42CA-9845-865E61357287}"/>
            </a:ext>
          </a:extLst>
        </xdr:cNvPr>
        <xdr:cNvPicPr/>
      </xdr:nvPicPr>
      <xdr:blipFill>
        <a:blip xmlns:r="http://schemas.openxmlformats.org/officeDocument/2006/relationships" r:embed="rId52" cstate="print"/>
        <a:stretch>
          <a:fillRect/>
        </a:stretch>
      </xdr:blipFill>
      <xdr:spPr>
        <a:xfrm>
          <a:off x="8353425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106</xdr:row>
      <xdr:rowOff>0</xdr:rowOff>
    </xdr:from>
    <xdr:to>
      <xdr:col>33</xdr:col>
      <xdr:colOff>546100</xdr:colOff>
      <xdr:row>106</xdr:row>
      <xdr:rowOff>101600</xdr:rowOff>
    </xdr:to>
    <xdr:pic>
      <xdr:nvPicPr>
        <xdr:cNvPr id="504" name="Picture 503">
          <a:extLst>
            <a:ext uri="{FF2B5EF4-FFF2-40B4-BE49-F238E27FC236}">
              <a16:creationId xmlns:a16="http://schemas.microsoft.com/office/drawing/2014/main" id="{EFE5DE44-79F0-48A3-9658-0B3C8B0AD127}"/>
            </a:ext>
          </a:extLst>
        </xdr:cNvPr>
        <xdr:cNvPicPr/>
      </xdr:nvPicPr>
      <xdr:blipFill>
        <a:blip xmlns:r="http://schemas.openxmlformats.org/officeDocument/2006/relationships" r:embed="rId53" cstate="print"/>
        <a:stretch>
          <a:fillRect/>
        </a:stretch>
      </xdr:blipFill>
      <xdr:spPr>
        <a:xfrm>
          <a:off x="8953500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110</xdr:row>
      <xdr:rowOff>0</xdr:rowOff>
    </xdr:from>
    <xdr:to>
      <xdr:col>9</xdr:col>
      <xdr:colOff>546100</xdr:colOff>
      <xdr:row>110</xdr:row>
      <xdr:rowOff>101600</xdr:rowOff>
    </xdr:to>
    <xdr:pic>
      <xdr:nvPicPr>
        <xdr:cNvPr id="505" name="Picture 504">
          <a:extLst>
            <a:ext uri="{FF2B5EF4-FFF2-40B4-BE49-F238E27FC236}">
              <a16:creationId xmlns:a16="http://schemas.microsoft.com/office/drawing/2014/main" id="{F534B219-95CC-4AC6-9430-E7B35F58F9FD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110</xdr:row>
      <xdr:rowOff>0</xdr:rowOff>
    </xdr:from>
    <xdr:to>
      <xdr:col>13</xdr:col>
      <xdr:colOff>546100</xdr:colOff>
      <xdr:row>110</xdr:row>
      <xdr:rowOff>101600</xdr:rowOff>
    </xdr:to>
    <xdr:pic>
      <xdr:nvPicPr>
        <xdr:cNvPr id="506" name="Picture 505">
          <a:extLst>
            <a:ext uri="{FF2B5EF4-FFF2-40B4-BE49-F238E27FC236}">
              <a16:creationId xmlns:a16="http://schemas.microsoft.com/office/drawing/2014/main" id="{8916EDD2-4A66-4665-94D8-577496A01823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110</xdr:row>
      <xdr:rowOff>0</xdr:rowOff>
    </xdr:from>
    <xdr:to>
      <xdr:col>22</xdr:col>
      <xdr:colOff>546100</xdr:colOff>
      <xdr:row>110</xdr:row>
      <xdr:rowOff>101600</xdr:rowOff>
    </xdr:to>
    <xdr:pic>
      <xdr:nvPicPr>
        <xdr:cNvPr id="507" name="Picture 506">
          <a:extLst>
            <a:ext uri="{FF2B5EF4-FFF2-40B4-BE49-F238E27FC236}">
              <a16:creationId xmlns:a16="http://schemas.microsoft.com/office/drawing/2014/main" id="{2C492838-090A-4D81-87A2-D6B4566A291A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110</xdr:row>
      <xdr:rowOff>0</xdr:rowOff>
    </xdr:from>
    <xdr:to>
      <xdr:col>29</xdr:col>
      <xdr:colOff>546100</xdr:colOff>
      <xdr:row>110</xdr:row>
      <xdr:rowOff>101600</xdr:rowOff>
    </xdr:to>
    <xdr:pic>
      <xdr:nvPicPr>
        <xdr:cNvPr id="508" name="Picture 507">
          <a:extLst>
            <a:ext uri="{FF2B5EF4-FFF2-40B4-BE49-F238E27FC236}">
              <a16:creationId xmlns:a16="http://schemas.microsoft.com/office/drawing/2014/main" id="{CBDAA61B-EB2C-4BFC-938C-BA19D51A0932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110</xdr:row>
      <xdr:rowOff>0</xdr:rowOff>
    </xdr:from>
    <xdr:to>
      <xdr:col>33</xdr:col>
      <xdr:colOff>546100</xdr:colOff>
      <xdr:row>110</xdr:row>
      <xdr:rowOff>101600</xdr:rowOff>
    </xdr:to>
    <xdr:pic>
      <xdr:nvPicPr>
        <xdr:cNvPr id="509" name="Picture 508">
          <a:extLst>
            <a:ext uri="{FF2B5EF4-FFF2-40B4-BE49-F238E27FC236}">
              <a16:creationId xmlns:a16="http://schemas.microsoft.com/office/drawing/2014/main" id="{7A881A40-D69C-4E6B-ABC6-C031F0E3917E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114</xdr:row>
      <xdr:rowOff>0</xdr:rowOff>
    </xdr:from>
    <xdr:to>
      <xdr:col>9</xdr:col>
      <xdr:colOff>546100</xdr:colOff>
      <xdr:row>114</xdr:row>
      <xdr:rowOff>101600</xdr:rowOff>
    </xdr:to>
    <xdr:pic>
      <xdr:nvPicPr>
        <xdr:cNvPr id="510" name="Picture 509">
          <a:extLst>
            <a:ext uri="{FF2B5EF4-FFF2-40B4-BE49-F238E27FC236}">
              <a16:creationId xmlns:a16="http://schemas.microsoft.com/office/drawing/2014/main" id="{02430DCC-5905-4295-B7EA-B3075EB60157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114</xdr:row>
      <xdr:rowOff>0</xdr:rowOff>
    </xdr:from>
    <xdr:to>
      <xdr:col>13</xdr:col>
      <xdr:colOff>546100</xdr:colOff>
      <xdr:row>114</xdr:row>
      <xdr:rowOff>101600</xdr:rowOff>
    </xdr:to>
    <xdr:pic>
      <xdr:nvPicPr>
        <xdr:cNvPr id="511" name="Picture 510">
          <a:extLst>
            <a:ext uri="{FF2B5EF4-FFF2-40B4-BE49-F238E27FC236}">
              <a16:creationId xmlns:a16="http://schemas.microsoft.com/office/drawing/2014/main" id="{E5200BCA-B48C-43FF-A4A4-EC4B32841FA8}"/>
            </a:ext>
          </a:extLst>
        </xdr:cNvPr>
        <xdr:cNvPicPr/>
      </xdr:nvPicPr>
      <xdr:blipFill>
        <a:blip xmlns:r="http://schemas.openxmlformats.org/officeDocument/2006/relationships" r:embed="rId54" cstate="print"/>
        <a:stretch>
          <a:fillRect/>
        </a:stretch>
      </xdr:blipFill>
      <xdr:spPr>
        <a:xfrm>
          <a:off x="4152900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114</xdr:row>
      <xdr:rowOff>0</xdr:rowOff>
    </xdr:from>
    <xdr:to>
      <xdr:col>22</xdr:col>
      <xdr:colOff>546100</xdr:colOff>
      <xdr:row>114</xdr:row>
      <xdr:rowOff>101600</xdr:rowOff>
    </xdr:to>
    <xdr:pic>
      <xdr:nvPicPr>
        <xdr:cNvPr id="512" name="Picture 511">
          <a:extLst>
            <a:ext uri="{FF2B5EF4-FFF2-40B4-BE49-F238E27FC236}">
              <a16:creationId xmlns:a16="http://schemas.microsoft.com/office/drawing/2014/main" id="{4A6A63B3-6A40-4B62-96DB-01CED5983EA8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038850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114</xdr:row>
      <xdr:rowOff>0</xdr:rowOff>
    </xdr:from>
    <xdr:to>
      <xdr:col>29</xdr:col>
      <xdr:colOff>546100</xdr:colOff>
      <xdr:row>114</xdr:row>
      <xdr:rowOff>101600</xdr:rowOff>
    </xdr:to>
    <xdr:pic>
      <xdr:nvPicPr>
        <xdr:cNvPr id="513" name="Picture 512">
          <a:extLst>
            <a:ext uri="{FF2B5EF4-FFF2-40B4-BE49-F238E27FC236}">
              <a16:creationId xmlns:a16="http://schemas.microsoft.com/office/drawing/2014/main" id="{5604DA8F-7D1B-40AE-8E03-0DB2102BFCD8}"/>
            </a:ext>
          </a:extLst>
        </xdr:cNvPr>
        <xdr:cNvPicPr/>
      </xdr:nvPicPr>
      <xdr:blipFill>
        <a:blip xmlns:r="http://schemas.openxmlformats.org/officeDocument/2006/relationships" r:embed="rId56" cstate="print"/>
        <a:stretch>
          <a:fillRect/>
        </a:stretch>
      </xdr:blipFill>
      <xdr:spPr>
        <a:xfrm>
          <a:off x="8353425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114</xdr:row>
      <xdr:rowOff>0</xdr:rowOff>
    </xdr:from>
    <xdr:to>
      <xdr:col>33</xdr:col>
      <xdr:colOff>546100</xdr:colOff>
      <xdr:row>114</xdr:row>
      <xdr:rowOff>101600</xdr:rowOff>
    </xdr:to>
    <xdr:pic>
      <xdr:nvPicPr>
        <xdr:cNvPr id="514" name="Picture 513">
          <a:extLst>
            <a:ext uri="{FF2B5EF4-FFF2-40B4-BE49-F238E27FC236}">
              <a16:creationId xmlns:a16="http://schemas.microsoft.com/office/drawing/2014/main" id="{71F0B388-910D-47D4-8CB5-7B17F8B05F72}"/>
            </a:ext>
          </a:extLst>
        </xdr:cNvPr>
        <xdr:cNvPicPr/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8953500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118</xdr:row>
      <xdr:rowOff>0</xdr:rowOff>
    </xdr:from>
    <xdr:to>
      <xdr:col>9</xdr:col>
      <xdr:colOff>546100</xdr:colOff>
      <xdr:row>118</xdr:row>
      <xdr:rowOff>101600</xdr:rowOff>
    </xdr:to>
    <xdr:pic>
      <xdr:nvPicPr>
        <xdr:cNvPr id="515" name="Picture 514">
          <a:extLst>
            <a:ext uri="{FF2B5EF4-FFF2-40B4-BE49-F238E27FC236}">
              <a16:creationId xmlns:a16="http://schemas.microsoft.com/office/drawing/2014/main" id="{8DD31ABA-73E9-48ED-853D-4F007D624730}"/>
            </a:ext>
          </a:extLst>
        </xdr:cNvPr>
        <xdr:cNvPicPr/>
      </xdr:nvPicPr>
      <xdr:blipFill>
        <a:blip xmlns:r="http://schemas.openxmlformats.org/officeDocument/2006/relationships" r:embed="rId58" cstate="print"/>
        <a:stretch>
          <a:fillRect/>
        </a:stretch>
      </xdr:blipFill>
      <xdr:spPr>
        <a:xfrm>
          <a:off x="3552825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118</xdr:row>
      <xdr:rowOff>0</xdr:rowOff>
    </xdr:from>
    <xdr:to>
      <xdr:col>13</xdr:col>
      <xdr:colOff>546100</xdr:colOff>
      <xdr:row>118</xdr:row>
      <xdr:rowOff>101600</xdr:rowOff>
    </xdr:to>
    <xdr:pic>
      <xdr:nvPicPr>
        <xdr:cNvPr id="516" name="Picture 515">
          <a:extLst>
            <a:ext uri="{FF2B5EF4-FFF2-40B4-BE49-F238E27FC236}">
              <a16:creationId xmlns:a16="http://schemas.microsoft.com/office/drawing/2014/main" id="{DC0E3CBD-790A-4B45-8C1A-5BDCFC23A49C}"/>
            </a:ext>
          </a:extLst>
        </xdr:cNvPr>
        <xdr:cNvPicPr/>
      </xdr:nvPicPr>
      <xdr:blipFill>
        <a:blip xmlns:r="http://schemas.openxmlformats.org/officeDocument/2006/relationships" r:embed="rId59" cstate="print"/>
        <a:stretch>
          <a:fillRect/>
        </a:stretch>
      </xdr:blipFill>
      <xdr:spPr>
        <a:xfrm>
          <a:off x="4152900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118</xdr:row>
      <xdr:rowOff>0</xdr:rowOff>
    </xdr:from>
    <xdr:to>
      <xdr:col>22</xdr:col>
      <xdr:colOff>546100</xdr:colOff>
      <xdr:row>118</xdr:row>
      <xdr:rowOff>101600</xdr:rowOff>
    </xdr:to>
    <xdr:pic>
      <xdr:nvPicPr>
        <xdr:cNvPr id="517" name="Picture 516">
          <a:extLst>
            <a:ext uri="{FF2B5EF4-FFF2-40B4-BE49-F238E27FC236}">
              <a16:creationId xmlns:a16="http://schemas.microsoft.com/office/drawing/2014/main" id="{5A0F31AF-BD44-4D62-AFB9-622D16104E90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118</xdr:row>
      <xdr:rowOff>0</xdr:rowOff>
    </xdr:from>
    <xdr:to>
      <xdr:col>29</xdr:col>
      <xdr:colOff>546100</xdr:colOff>
      <xdr:row>118</xdr:row>
      <xdr:rowOff>101600</xdr:rowOff>
    </xdr:to>
    <xdr:pic>
      <xdr:nvPicPr>
        <xdr:cNvPr id="518" name="Picture 517">
          <a:extLst>
            <a:ext uri="{FF2B5EF4-FFF2-40B4-BE49-F238E27FC236}">
              <a16:creationId xmlns:a16="http://schemas.microsoft.com/office/drawing/2014/main" id="{9113ECFF-DB33-4548-B040-6D31ADF9334B}"/>
            </a:ext>
          </a:extLst>
        </xdr:cNvPr>
        <xdr:cNvPicPr/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8353425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118</xdr:row>
      <xdr:rowOff>0</xdr:rowOff>
    </xdr:from>
    <xdr:to>
      <xdr:col>33</xdr:col>
      <xdr:colOff>546100</xdr:colOff>
      <xdr:row>118</xdr:row>
      <xdr:rowOff>101600</xdr:rowOff>
    </xdr:to>
    <xdr:pic>
      <xdr:nvPicPr>
        <xdr:cNvPr id="519" name="Picture 518">
          <a:extLst>
            <a:ext uri="{FF2B5EF4-FFF2-40B4-BE49-F238E27FC236}">
              <a16:creationId xmlns:a16="http://schemas.microsoft.com/office/drawing/2014/main" id="{391489E9-C617-4BA1-9750-DA6E2E697AFD}"/>
            </a:ext>
          </a:extLst>
        </xdr:cNvPr>
        <xdr:cNvPicPr/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8953500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122</xdr:row>
      <xdr:rowOff>0</xdr:rowOff>
    </xdr:from>
    <xdr:to>
      <xdr:col>9</xdr:col>
      <xdr:colOff>546100</xdr:colOff>
      <xdr:row>122</xdr:row>
      <xdr:rowOff>101600</xdr:rowOff>
    </xdr:to>
    <xdr:pic>
      <xdr:nvPicPr>
        <xdr:cNvPr id="520" name="Picture 519">
          <a:extLst>
            <a:ext uri="{FF2B5EF4-FFF2-40B4-BE49-F238E27FC236}">
              <a16:creationId xmlns:a16="http://schemas.microsoft.com/office/drawing/2014/main" id="{704028A9-239B-4464-9D9C-6BA434F396BB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122</xdr:row>
      <xdr:rowOff>0</xdr:rowOff>
    </xdr:from>
    <xdr:to>
      <xdr:col>13</xdr:col>
      <xdr:colOff>546100</xdr:colOff>
      <xdr:row>122</xdr:row>
      <xdr:rowOff>101600</xdr:rowOff>
    </xdr:to>
    <xdr:pic>
      <xdr:nvPicPr>
        <xdr:cNvPr id="521" name="Picture 520">
          <a:extLst>
            <a:ext uri="{FF2B5EF4-FFF2-40B4-BE49-F238E27FC236}">
              <a16:creationId xmlns:a16="http://schemas.microsoft.com/office/drawing/2014/main" id="{B5A8935B-A91D-40C5-806A-BB8FF65FACB3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4152900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122</xdr:row>
      <xdr:rowOff>0</xdr:rowOff>
    </xdr:from>
    <xdr:to>
      <xdr:col>22</xdr:col>
      <xdr:colOff>546100</xdr:colOff>
      <xdr:row>122</xdr:row>
      <xdr:rowOff>101600</xdr:rowOff>
    </xdr:to>
    <xdr:pic>
      <xdr:nvPicPr>
        <xdr:cNvPr id="522" name="Picture 521">
          <a:extLst>
            <a:ext uri="{FF2B5EF4-FFF2-40B4-BE49-F238E27FC236}">
              <a16:creationId xmlns:a16="http://schemas.microsoft.com/office/drawing/2014/main" id="{09E0405C-AB7E-4BC0-AE7A-02F6C8188DCA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122</xdr:row>
      <xdr:rowOff>0</xdr:rowOff>
    </xdr:from>
    <xdr:to>
      <xdr:col>29</xdr:col>
      <xdr:colOff>546100</xdr:colOff>
      <xdr:row>122</xdr:row>
      <xdr:rowOff>101600</xdr:rowOff>
    </xdr:to>
    <xdr:pic>
      <xdr:nvPicPr>
        <xdr:cNvPr id="523" name="Picture 522">
          <a:extLst>
            <a:ext uri="{FF2B5EF4-FFF2-40B4-BE49-F238E27FC236}">
              <a16:creationId xmlns:a16="http://schemas.microsoft.com/office/drawing/2014/main" id="{1D28D322-B119-4828-ABCF-7518B1378DA8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8353425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122</xdr:row>
      <xdr:rowOff>0</xdr:rowOff>
    </xdr:from>
    <xdr:to>
      <xdr:col>33</xdr:col>
      <xdr:colOff>546100</xdr:colOff>
      <xdr:row>122</xdr:row>
      <xdr:rowOff>101600</xdr:rowOff>
    </xdr:to>
    <xdr:pic>
      <xdr:nvPicPr>
        <xdr:cNvPr id="524" name="Picture 523">
          <a:extLst>
            <a:ext uri="{FF2B5EF4-FFF2-40B4-BE49-F238E27FC236}">
              <a16:creationId xmlns:a16="http://schemas.microsoft.com/office/drawing/2014/main" id="{F5D4E92A-80DA-40D3-AF71-B645720D02A5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8953500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126</xdr:row>
      <xdr:rowOff>0</xdr:rowOff>
    </xdr:from>
    <xdr:to>
      <xdr:col>9</xdr:col>
      <xdr:colOff>546100</xdr:colOff>
      <xdr:row>126</xdr:row>
      <xdr:rowOff>101600</xdr:rowOff>
    </xdr:to>
    <xdr:pic>
      <xdr:nvPicPr>
        <xdr:cNvPr id="525" name="Picture 524">
          <a:extLst>
            <a:ext uri="{FF2B5EF4-FFF2-40B4-BE49-F238E27FC236}">
              <a16:creationId xmlns:a16="http://schemas.microsoft.com/office/drawing/2014/main" id="{D46267FD-53F2-4DE4-8420-ABD039363281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3552825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126</xdr:row>
      <xdr:rowOff>0</xdr:rowOff>
    </xdr:from>
    <xdr:to>
      <xdr:col>13</xdr:col>
      <xdr:colOff>546100</xdr:colOff>
      <xdr:row>126</xdr:row>
      <xdr:rowOff>101600</xdr:rowOff>
    </xdr:to>
    <xdr:pic>
      <xdr:nvPicPr>
        <xdr:cNvPr id="526" name="Picture 525">
          <a:extLst>
            <a:ext uri="{FF2B5EF4-FFF2-40B4-BE49-F238E27FC236}">
              <a16:creationId xmlns:a16="http://schemas.microsoft.com/office/drawing/2014/main" id="{A5B1BA76-E107-404C-8DC5-06E0FDB69BE4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126</xdr:row>
      <xdr:rowOff>0</xdr:rowOff>
    </xdr:from>
    <xdr:to>
      <xdr:col>22</xdr:col>
      <xdr:colOff>546100</xdr:colOff>
      <xdr:row>126</xdr:row>
      <xdr:rowOff>101600</xdr:rowOff>
    </xdr:to>
    <xdr:pic>
      <xdr:nvPicPr>
        <xdr:cNvPr id="527" name="Picture 526">
          <a:extLst>
            <a:ext uri="{FF2B5EF4-FFF2-40B4-BE49-F238E27FC236}">
              <a16:creationId xmlns:a16="http://schemas.microsoft.com/office/drawing/2014/main" id="{632597E2-2D09-47D9-86C9-A6BE9AC88F3D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6038850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126</xdr:row>
      <xdr:rowOff>0</xdr:rowOff>
    </xdr:from>
    <xdr:to>
      <xdr:col>29</xdr:col>
      <xdr:colOff>546100</xdr:colOff>
      <xdr:row>126</xdr:row>
      <xdr:rowOff>101600</xdr:rowOff>
    </xdr:to>
    <xdr:pic>
      <xdr:nvPicPr>
        <xdr:cNvPr id="528" name="Picture 527">
          <a:extLst>
            <a:ext uri="{FF2B5EF4-FFF2-40B4-BE49-F238E27FC236}">
              <a16:creationId xmlns:a16="http://schemas.microsoft.com/office/drawing/2014/main" id="{A431E351-6C79-489D-A5EC-53061450F516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126</xdr:row>
      <xdr:rowOff>0</xdr:rowOff>
    </xdr:from>
    <xdr:to>
      <xdr:col>33</xdr:col>
      <xdr:colOff>546100</xdr:colOff>
      <xdr:row>126</xdr:row>
      <xdr:rowOff>101600</xdr:rowOff>
    </xdr:to>
    <xdr:pic>
      <xdr:nvPicPr>
        <xdr:cNvPr id="529" name="Picture 528">
          <a:extLst>
            <a:ext uri="{FF2B5EF4-FFF2-40B4-BE49-F238E27FC236}">
              <a16:creationId xmlns:a16="http://schemas.microsoft.com/office/drawing/2014/main" id="{77E9A0F2-2C51-4E94-83CB-4E5FCF701BE3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546100</xdr:colOff>
      <xdr:row>130</xdr:row>
      <xdr:rowOff>101600</xdr:rowOff>
    </xdr:to>
    <xdr:pic>
      <xdr:nvPicPr>
        <xdr:cNvPr id="530" name="Picture 529">
          <a:extLst>
            <a:ext uri="{FF2B5EF4-FFF2-40B4-BE49-F238E27FC236}">
              <a16:creationId xmlns:a16="http://schemas.microsoft.com/office/drawing/2014/main" id="{9F494019-A60F-40BA-8F9B-522B402A4FA5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130</xdr:row>
      <xdr:rowOff>0</xdr:rowOff>
    </xdr:from>
    <xdr:to>
      <xdr:col>13</xdr:col>
      <xdr:colOff>546100</xdr:colOff>
      <xdr:row>130</xdr:row>
      <xdr:rowOff>101600</xdr:rowOff>
    </xdr:to>
    <xdr:pic>
      <xdr:nvPicPr>
        <xdr:cNvPr id="531" name="Picture 530">
          <a:extLst>
            <a:ext uri="{FF2B5EF4-FFF2-40B4-BE49-F238E27FC236}">
              <a16:creationId xmlns:a16="http://schemas.microsoft.com/office/drawing/2014/main" id="{91EC0564-11D0-4196-BA54-E60CE95F6492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130</xdr:row>
      <xdr:rowOff>0</xdr:rowOff>
    </xdr:from>
    <xdr:to>
      <xdr:col>22</xdr:col>
      <xdr:colOff>546100</xdr:colOff>
      <xdr:row>130</xdr:row>
      <xdr:rowOff>101600</xdr:rowOff>
    </xdr:to>
    <xdr:pic>
      <xdr:nvPicPr>
        <xdr:cNvPr id="532" name="Picture 531">
          <a:extLst>
            <a:ext uri="{FF2B5EF4-FFF2-40B4-BE49-F238E27FC236}">
              <a16:creationId xmlns:a16="http://schemas.microsoft.com/office/drawing/2014/main" id="{B337474B-57C3-4AD3-91DB-CEF6341EB098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130</xdr:row>
      <xdr:rowOff>0</xdr:rowOff>
    </xdr:from>
    <xdr:to>
      <xdr:col>29</xdr:col>
      <xdr:colOff>546100</xdr:colOff>
      <xdr:row>130</xdr:row>
      <xdr:rowOff>101600</xdr:rowOff>
    </xdr:to>
    <xdr:pic>
      <xdr:nvPicPr>
        <xdr:cNvPr id="533" name="Picture 532">
          <a:extLst>
            <a:ext uri="{FF2B5EF4-FFF2-40B4-BE49-F238E27FC236}">
              <a16:creationId xmlns:a16="http://schemas.microsoft.com/office/drawing/2014/main" id="{78F17628-F569-404F-9F03-AF6CB97C662A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353425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130</xdr:row>
      <xdr:rowOff>0</xdr:rowOff>
    </xdr:from>
    <xdr:to>
      <xdr:col>33</xdr:col>
      <xdr:colOff>546100</xdr:colOff>
      <xdr:row>130</xdr:row>
      <xdr:rowOff>101600</xdr:rowOff>
    </xdr:to>
    <xdr:pic>
      <xdr:nvPicPr>
        <xdr:cNvPr id="534" name="Picture 533">
          <a:extLst>
            <a:ext uri="{FF2B5EF4-FFF2-40B4-BE49-F238E27FC236}">
              <a16:creationId xmlns:a16="http://schemas.microsoft.com/office/drawing/2014/main" id="{F7D68D3F-8AB7-4B3A-95E9-CD962F98652E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134</xdr:row>
      <xdr:rowOff>0</xdr:rowOff>
    </xdr:from>
    <xdr:to>
      <xdr:col>9</xdr:col>
      <xdr:colOff>546100</xdr:colOff>
      <xdr:row>134</xdr:row>
      <xdr:rowOff>101600</xdr:rowOff>
    </xdr:to>
    <xdr:pic>
      <xdr:nvPicPr>
        <xdr:cNvPr id="535" name="Picture 534">
          <a:extLst>
            <a:ext uri="{FF2B5EF4-FFF2-40B4-BE49-F238E27FC236}">
              <a16:creationId xmlns:a16="http://schemas.microsoft.com/office/drawing/2014/main" id="{1B80DC27-9BC6-47B3-AC84-EFA78F908779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3552825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134</xdr:row>
      <xdr:rowOff>0</xdr:rowOff>
    </xdr:from>
    <xdr:to>
      <xdr:col>13</xdr:col>
      <xdr:colOff>546100</xdr:colOff>
      <xdr:row>134</xdr:row>
      <xdr:rowOff>101600</xdr:rowOff>
    </xdr:to>
    <xdr:pic>
      <xdr:nvPicPr>
        <xdr:cNvPr id="536" name="Picture 535">
          <a:extLst>
            <a:ext uri="{FF2B5EF4-FFF2-40B4-BE49-F238E27FC236}">
              <a16:creationId xmlns:a16="http://schemas.microsoft.com/office/drawing/2014/main" id="{D989C7C1-57D4-4E15-A427-3092490FAE60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134</xdr:row>
      <xdr:rowOff>0</xdr:rowOff>
    </xdr:from>
    <xdr:to>
      <xdr:col>22</xdr:col>
      <xdr:colOff>546100</xdr:colOff>
      <xdr:row>134</xdr:row>
      <xdr:rowOff>101600</xdr:rowOff>
    </xdr:to>
    <xdr:pic>
      <xdr:nvPicPr>
        <xdr:cNvPr id="537" name="Picture 536">
          <a:extLst>
            <a:ext uri="{FF2B5EF4-FFF2-40B4-BE49-F238E27FC236}">
              <a16:creationId xmlns:a16="http://schemas.microsoft.com/office/drawing/2014/main" id="{C407D51E-A81A-43A0-BFBF-BF42B4B235F0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134</xdr:row>
      <xdr:rowOff>0</xdr:rowOff>
    </xdr:from>
    <xdr:to>
      <xdr:col>29</xdr:col>
      <xdr:colOff>546100</xdr:colOff>
      <xdr:row>134</xdr:row>
      <xdr:rowOff>101600</xdr:rowOff>
    </xdr:to>
    <xdr:pic>
      <xdr:nvPicPr>
        <xdr:cNvPr id="538" name="Picture 537">
          <a:extLst>
            <a:ext uri="{FF2B5EF4-FFF2-40B4-BE49-F238E27FC236}">
              <a16:creationId xmlns:a16="http://schemas.microsoft.com/office/drawing/2014/main" id="{31670583-EFAF-4A75-8C01-17A0DE938257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8353425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134</xdr:row>
      <xdr:rowOff>0</xdr:rowOff>
    </xdr:from>
    <xdr:to>
      <xdr:col>33</xdr:col>
      <xdr:colOff>546100</xdr:colOff>
      <xdr:row>134</xdr:row>
      <xdr:rowOff>101600</xdr:rowOff>
    </xdr:to>
    <xdr:pic>
      <xdr:nvPicPr>
        <xdr:cNvPr id="539" name="Picture 538">
          <a:extLst>
            <a:ext uri="{FF2B5EF4-FFF2-40B4-BE49-F238E27FC236}">
              <a16:creationId xmlns:a16="http://schemas.microsoft.com/office/drawing/2014/main" id="{8C722B7F-AF9A-47B3-86FD-9A813533A078}"/>
            </a:ext>
          </a:extLst>
        </xdr:cNvPr>
        <xdr:cNvPicPr/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8953500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138</xdr:row>
      <xdr:rowOff>0</xdr:rowOff>
    </xdr:from>
    <xdr:to>
      <xdr:col>9</xdr:col>
      <xdr:colOff>546100</xdr:colOff>
      <xdr:row>138</xdr:row>
      <xdr:rowOff>101600</xdr:rowOff>
    </xdr:to>
    <xdr:pic>
      <xdr:nvPicPr>
        <xdr:cNvPr id="540" name="Picture 539">
          <a:extLst>
            <a:ext uri="{FF2B5EF4-FFF2-40B4-BE49-F238E27FC236}">
              <a16:creationId xmlns:a16="http://schemas.microsoft.com/office/drawing/2014/main" id="{E0A94E53-A099-435A-A009-6FC070E92859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138</xdr:row>
      <xdr:rowOff>0</xdr:rowOff>
    </xdr:from>
    <xdr:to>
      <xdr:col>13</xdr:col>
      <xdr:colOff>546100</xdr:colOff>
      <xdr:row>138</xdr:row>
      <xdr:rowOff>101600</xdr:rowOff>
    </xdr:to>
    <xdr:pic>
      <xdr:nvPicPr>
        <xdr:cNvPr id="541" name="Picture 540">
          <a:extLst>
            <a:ext uri="{FF2B5EF4-FFF2-40B4-BE49-F238E27FC236}">
              <a16:creationId xmlns:a16="http://schemas.microsoft.com/office/drawing/2014/main" id="{5357BBDF-1D59-4F98-AEA5-BF9AFD98E068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152900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138</xdr:row>
      <xdr:rowOff>0</xdr:rowOff>
    </xdr:from>
    <xdr:to>
      <xdr:col>22</xdr:col>
      <xdr:colOff>546100</xdr:colOff>
      <xdr:row>138</xdr:row>
      <xdr:rowOff>101600</xdr:rowOff>
    </xdr:to>
    <xdr:pic>
      <xdr:nvPicPr>
        <xdr:cNvPr id="542" name="Picture 541">
          <a:extLst>
            <a:ext uri="{FF2B5EF4-FFF2-40B4-BE49-F238E27FC236}">
              <a16:creationId xmlns:a16="http://schemas.microsoft.com/office/drawing/2014/main" id="{84C78D20-8F27-4279-95AF-1F68BCEC6E8B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138</xdr:row>
      <xdr:rowOff>0</xdr:rowOff>
    </xdr:from>
    <xdr:to>
      <xdr:col>29</xdr:col>
      <xdr:colOff>546100</xdr:colOff>
      <xdr:row>138</xdr:row>
      <xdr:rowOff>101600</xdr:rowOff>
    </xdr:to>
    <xdr:pic>
      <xdr:nvPicPr>
        <xdr:cNvPr id="543" name="Picture 542">
          <a:extLst>
            <a:ext uri="{FF2B5EF4-FFF2-40B4-BE49-F238E27FC236}">
              <a16:creationId xmlns:a16="http://schemas.microsoft.com/office/drawing/2014/main" id="{FE3493BE-C94F-4B92-94DA-531EF6A12340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138</xdr:row>
      <xdr:rowOff>0</xdr:rowOff>
    </xdr:from>
    <xdr:to>
      <xdr:col>33</xdr:col>
      <xdr:colOff>546100</xdr:colOff>
      <xdr:row>138</xdr:row>
      <xdr:rowOff>101600</xdr:rowOff>
    </xdr:to>
    <xdr:pic>
      <xdr:nvPicPr>
        <xdr:cNvPr id="544" name="Picture 543">
          <a:extLst>
            <a:ext uri="{FF2B5EF4-FFF2-40B4-BE49-F238E27FC236}">
              <a16:creationId xmlns:a16="http://schemas.microsoft.com/office/drawing/2014/main" id="{FB3B9D64-0E45-440C-A058-E26F4066FE13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142</xdr:row>
      <xdr:rowOff>0</xdr:rowOff>
    </xdr:from>
    <xdr:to>
      <xdr:col>9</xdr:col>
      <xdr:colOff>546100</xdr:colOff>
      <xdr:row>142</xdr:row>
      <xdr:rowOff>101600</xdr:rowOff>
    </xdr:to>
    <xdr:pic>
      <xdr:nvPicPr>
        <xdr:cNvPr id="545" name="Picture 544">
          <a:extLst>
            <a:ext uri="{FF2B5EF4-FFF2-40B4-BE49-F238E27FC236}">
              <a16:creationId xmlns:a16="http://schemas.microsoft.com/office/drawing/2014/main" id="{E33991A2-050F-44FD-A127-DFCF3F6F83F1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142</xdr:row>
      <xdr:rowOff>0</xdr:rowOff>
    </xdr:from>
    <xdr:to>
      <xdr:col>13</xdr:col>
      <xdr:colOff>546100</xdr:colOff>
      <xdr:row>142</xdr:row>
      <xdr:rowOff>101600</xdr:rowOff>
    </xdr:to>
    <xdr:pic>
      <xdr:nvPicPr>
        <xdr:cNvPr id="546" name="Picture 545">
          <a:extLst>
            <a:ext uri="{FF2B5EF4-FFF2-40B4-BE49-F238E27FC236}">
              <a16:creationId xmlns:a16="http://schemas.microsoft.com/office/drawing/2014/main" id="{9673A41A-209E-4298-9C7D-0EF75C727866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142</xdr:row>
      <xdr:rowOff>0</xdr:rowOff>
    </xdr:from>
    <xdr:to>
      <xdr:col>22</xdr:col>
      <xdr:colOff>546100</xdr:colOff>
      <xdr:row>142</xdr:row>
      <xdr:rowOff>101600</xdr:rowOff>
    </xdr:to>
    <xdr:pic>
      <xdr:nvPicPr>
        <xdr:cNvPr id="547" name="Picture 546">
          <a:extLst>
            <a:ext uri="{FF2B5EF4-FFF2-40B4-BE49-F238E27FC236}">
              <a16:creationId xmlns:a16="http://schemas.microsoft.com/office/drawing/2014/main" id="{3013A4DC-9561-471F-8201-23ADCBF5EA68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038850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142</xdr:row>
      <xdr:rowOff>0</xdr:rowOff>
    </xdr:from>
    <xdr:to>
      <xdr:col>29</xdr:col>
      <xdr:colOff>546100</xdr:colOff>
      <xdr:row>142</xdr:row>
      <xdr:rowOff>101600</xdr:rowOff>
    </xdr:to>
    <xdr:pic>
      <xdr:nvPicPr>
        <xdr:cNvPr id="548" name="Picture 547">
          <a:extLst>
            <a:ext uri="{FF2B5EF4-FFF2-40B4-BE49-F238E27FC236}">
              <a16:creationId xmlns:a16="http://schemas.microsoft.com/office/drawing/2014/main" id="{2436017C-D019-4302-B52D-426BC90C5F4A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353425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142</xdr:row>
      <xdr:rowOff>0</xdr:rowOff>
    </xdr:from>
    <xdr:to>
      <xdr:col>33</xdr:col>
      <xdr:colOff>546100</xdr:colOff>
      <xdr:row>142</xdr:row>
      <xdr:rowOff>101600</xdr:rowOff>
    </xdr:to>
    <xdr:pic>
      <xdr:nvPicPr>
        <xdr:cNvPr id="549" name="Picture 548">
          <a:extLst>
            <a:ext uri="{FF2B5EF4-FFF2-40B4-BE49-F238E27FC236}">
              <a16:creationId xmlns:a16="http://schemas.microsoft.com/office/drawing/2014/main" id="{D937AB0B-3C6B-4B44-B4A4-D06A17EF3499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146</xdr:row>
      <xdr:rowOff>0</xdr:rowOff>
    </xdr:from>
    <xdr:to>
      <xdr:col>9</xdr:col>
      <xdr:colOff>546100</xdr:colOff>
      <xdr:row>146</xdr:row>
      <xdr:rowOff>101600</xdr:rowOff>
    </xdr:to>
    <xdr:pic>
      <xdr:nvPicPr>
        <xdr:cNvPr id="550" name="Picture 549">
          <a:extLst>
            <a:ext uri="{FF2B5EF4-FFF2-40B4-BE49-F238E27FC236}">
              <a16:creationId xmlns:a16="http://schemas.microsoft.com/office/drawing/2014/main" id="{80954CD9-7C28-4BCD-92E4-94138CC82364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146</xdr:row>
      <xdr:rowOff>0</xdr:rowOff>
    </xdr:from>
    <xdr:to>
      <xdr:col>13</xdr:col>
      <xdr:colOff>546100</xdr:colOff>
      <xdr:row>146</xdr:row>
      <xdr:rowOff>101600</xdr:rowOff>
    </xdr:to>
    <xdr:pic>
      <xdr:nvPicPr>
        <xdr:cNvPr id="551" name="Picture 550">
          <a:extLst>
            <a:ext uri="{FF2B5EF4-FFF2-40B4-BE49-F238E27FC236}">
              <a16:creationId xmlns:a16="http://schemas.microsoft.com/office/drawing/2014/main" id="{68BF24F8-D34B-4062-9678-8F5C9656399D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146</xdr:row>
      <xdr:rowOff>0</xdr:rowOff>
    </xdr:from>
    <xdr:to>
      <xdr:col>22</xdr:col>
      <xdr:colOff>546100</xdr:colOff>
      <xdr:row>146</xdr:row>
      <xdr:rowOff>101600</xdr:rowOff>
    </xdr:to>
    <xdr:pic>
      <xdr:nvPicPr>
        <xdr:cNvPr id="552" name="Picture 551">
          <a:extLst>
            <a:ext uri="{FF2B5EF4-FFF2-40B4-BE49-F238E27FC236}">
              <a16:creationId xmlns:a16="http://schemas.microsoft.com/office/drawing/2014/main" id="{A3FF1EC7-6CFC-4A60-98FB-2B8955D61B5F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146</xdr:row>
      <xdr:rowOff>0</xdr:rowOff>
    </xdr:from>
    <xdr:to>
      <xdr:col>29</xdr:col>
      <xdr:colOff>546100</xdr:colOff>
      <xdr:row>146</xdr:row>
      <xdr:rowOff>101600</xdr:rowOff>
    </xdr:to>
    <xdr:pic>
      <xdr:nvPicPr>
        <xdr:cNvPr id="553" name="Picture 552">
          <a:extLst>
            <a:ext uri="{FF2B5EF4-FFF2-40B4-BE49-F238E27FC236}">
              <a16:creationId xmlns:a16="http://schemas.microsoft.com/office/drawing/2014/main" id="{4CDFAA74-03C4-4B22-91F2-98E627DF01CE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146</xdr:row>
      <xdr:rowOff>0</xdr:rowOff>
    </xdr:from>
    <xdr:to>
      <xdr:col>33</xdr:col>
      <xdr:colOff>546100</xdr:colOff>
      <xdr:row>146</xdr:row>
      <xdr:rowOff>101600</xdr:rowOff>
    </xdr:to>
    <xdr:pic>
      <xdr:nvPicPr>
        <xdr:cNvPr id="554" name="Picture 553">
          <a:extLst>
            <a:ext uri="{FF2B5EF4-FFF2-40B4-BE49-F238E27FC236}">
              <a16:creationId xmlns:a16="http://schemas.microsoft.com/office/drawing/2014/main" id="{982DB27E-E21D-4265-9787-D7492076A53B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150</xdr:row>
      <xdr:rowOff>0</xdr:rowOff>
    </xdr:from>
    <xdr:to>
      <xdr:col>9</xdr:col>
      <xdr:colOff>546100</xdr:colOff>
      <xdr:row>150</xdr:row>
      <xdr:rowOff>101600</xdr:rowOff>
    </xdr:to>
    <xdr:pic>
      <xdr:nvPicPr>
        <xdr:cNvPr id="555" name="Picture 554">
          <a:extLst>
            <a:ext uri="{FF2B5EF4-FFF2-40B4-BE49-F238E27FC236}">
              <a16:creationId xmlns:a16="http://schemas.microsoft.com/office/drawing/2014/main" id="{F2EBA548-4560-44D4-9F49-BF72D9E2EB10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3552825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150</xdr:row>
      <xdr:rowOff>0</xdr:rowOff>
    </xdr:from>
    <xdr:to>
      <xdr:col>13</xdr:col>
      <xdr:colOff>546100</xdr:colOff>
      <xdr:row>150</xdr:row>
      <xdr:rowOff>101600</xdr:rowOff>
    </xdr:to>
    <xdr:pic>
      <xdr:nvPicPr>
        <xdr:cNvPr id="556" name="Picture 555">
          <a:extLst>
            <a:ext uri="{FF2B5EF4-FFF2-40B4-BE49-F238E27FC236}">
              <a16:creationId xmlns:a16="http://schemas.microsoft.com/office/drawing/2014/main" id="{07617571-8070-4A19-BFD9-6C831B289046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150</xdr:row>
      <xdr:rowOff>0</xdr:rowOff>
    </xdr:from>
    <xdr:to>
      <xdr:col>22</xdr:col>
      <xdr:colOff>546100</xdr:colOff>
      <xdr:row>150</xdr:row>
      <xdr:rowOff>101600</xdr:rowOff>
    </xdr:to>
    <xdr:pic>
      <xdr:nvPicPr>
        <xdr:cNvPr id="557" name="Picture 556">
          <a:extLst>
            <a:ext uri="{FF2B5EF4-FFF2-40B4-BE49-F238E27FC236}">
              <a16:creationId xmlns:a16="http://schemas.microsoft.com/office/drawing/2014/main" id="{3CC131FB-15D7-43BF-A071-7E0682F5D6EF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150</xdr:row>
      <xdr:rowOff>0</xdr:rowOff>
    </xdr:from>
    <xdr:to>
      <xdr:col>29</xdr:col>
      <xdr:colOff>546100</xdr:colOff>
      <xdr:row>150</xdr:row>
      <xdr:rowOff>101600</xdr:rowOff>
    </xdr:to>
    <xdr:pic>
      <xdr:nvPicPr>
        <xdr:cNvPr id="558" name="Picture 557">
          <a:extLst>
            <a:ext uri="{FF2B5EF4-FFF2-40B4-BE49-F238E27FC236}">
              <a16:creationId xmlns:a16="http://schemas.microsoft.com/office/drawing/2014/main" id="{E7E8B5B9-DB34-40B1-91A3-E2B2C8B2E64E}"/>
            </a:ext>
          </a:extLst>
        </xdr:cNvPr>
        <xdr:cNvPicPr/>
      </xdr:nvPicPr>
      <xdr:blipFill>
        <a:blip xmlns:r="http://schemas.openxmlformats.org/officeDocument/2006/relationships" r:embed="rId67" cstate="print"/>
        <a:stretch>
          <a:fillRect/>
        </a:stretch>
      </xdr:blipFill>
      <xdr:spPr>
        <a:xfrm>
          <a:off x="8353425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150</xdr:row>
      <xdr:rowOff>0</xdr:rowOff>
    </xdr:from>
    <xdr:to>
      <xdr:col>33</xdr:col>
      <xdr:colOff>546100</xdr:colOff>
      <xdr:row>150</xdr:row>
      <xdr:rowOff>101600</xdr:rowOff>
    </xdr:to>
    <xdr:pic>
      <xdr:nvPicPr>
        <xdr:cNvPr id="559" name="Picture 558">
          <a:extLst>
            <a:ext uri="{FF2B5EF4-FFF2-40B4-BE49-F238E27FC236}">
              <a16:creationId xmlns:a16="http://schemas.microsoft.com/office/drawing/2014/main" id="{4CFFC509-6081-43BB-AEE9-5C596A347D6D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154</xdr:row>
      <xdr:rowOff>0</xdr:rowOff>
    </xdr:from>
    <xdr:to>
      <xdr:col>9</xdr:col>
      <xdr:colOff>546100</xdr:colOff>
      <xdr:row>154</xdr:row>
      <xdr:rowOff>101600</xdr:rowOff>
    </xdr:to>
    <xdr:pic>
      <xdr:nvPicPr>
        <xdr:cNvPr id="560" name="Picture 559">
          <a:extLst>
            <a:ext uri="{FF2B5EF4-FFF2-40B4-BE49-F238E27FC236}">
              <a16:creationId xmlns:a16="http://schemas.microsoft.com/office/drawing/2014/main" id="{DE5CEDA0-2D1B-47CA-8111-92F0CBFA982B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3552825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154</xdr:row>
      <xdr:rowOff>0</xdr:rowOff>
    </xdr:from>
    <xdr:to>
      <xdr:col>13</xdr:col>
      <xdr:colOff>546100</xdr:colOff>
      <xdr:row>154</xdr:row>
      <xdr:rowOff>101600</xdr:rowOff>
    </xdr:to>
    <xdr:pic>
      <xdr:nvPicPr>
        <xdr:cNvPr id="561" name="Picture 560">
          <a:extLst>
            <a:ext uri="{FF2B5EF4-FFF2-40B4-BE49-F238E27FC236}">
              <a16:creationId xmlns:a16="http://schemas.microsoft.com/office/drawing/2014/main" id="{56630A62-E735-4854-B85D-49D7905268B8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154</xdr:row>
      <xdr:rowOff>0</xdr:rowOff>
    </xdr:from>
    <xdr:to>
      <xdr:col>22</xdr:col>
      <xdr:colOff>546100</xdr:colOff>
      <xdr:row>154</xdr:row>
      <xdr:rowOff>101600</xdr:rowOff>
    </xdr:to>
    <xdr:pic>
      <xdr:nvPicPr>
        <xdr:cNvPr id="562" name="Picture 561">
          <a:extLst>
            <a:ext uri="{FF2B5EF4-FFF2-40B4-BE49-F238E27FC236}">
              <a16:creationId xmlns:a16="http://schemas.microsoft.com/office/drawing/2014/main" id="{355472A8-8976-452E-B7F3-984C16E047AA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154</xdr:row>
      <xdr:rowOff>0</xdr:rowOff>
    </xdr:from>
    <xdr:to>
      <xdr:col>29</xdr:col>
      <xdr:colOff>546100</xdr:colOff>
      <xdr:row>154</xdr:row>
      <xdr:rowOff>101600</xdr:rowOff>
    </xdr:to>
    <xdr:pic>
      <xdr:nvPicPr>
        <xdr:cNvPr id="563" name="Picture 562">
          <a:extLst>
            <a:ext uri="{FF2B5EF4-FFF2-40B4-BE49-F238E27FC236}">
              <a16:creationId xmlns:a16="http://schemas.microsoft.com/office/drawing/2014/main" id="{82BBE9FE-97F3-4376-87A7-CB0CB2BAF279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8353425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154</xdr:row>
      <xdr:rowOff>0</xdr:rowOff>
    </xdr:from>
    <xdr:to>
      <xdr:col>33</xdr:col>
      <xdr:colOff>546100</xdr:colOff>
      <xdr:row>154</xdr:row>
      <xdr:rowOff>101600</xdr:rowOff>
    </xdr:to>
    <xdr:pic>
      <xdr:nvPicPr>
        <xdr:cNvPr id="564" name="Picture 563">
          <a:extLst>
            <a:ext uri="{FF2B5EF4-FFF2-40B4-BE49-F238E27FC236}">
              <a16:creationId xmlns:a16="http://schemas.microsoft.com/office/drawing/2014/main" id="{DB1019ED-85EF-43EC-9472-8B8323408295}"/>
            </a:ext>
          </a:extLst>
        </xdr:cNvPr>
        <xdr:cNvPicPr/>
      </xdr:nvPicPr>
      <xdr:blipFill>
        <a:blip xmlns:r="http://schemas.openxmlformats.org/officeDocument/2006/relationships" r:embed="rId68" cstate="print"/>
        <a:stretch>
          <a:fillRect/>
        </a:stretch>
      </xdr:blipFill>
      <xdr:spPr>
        <a:xfrm>
          <a:off x="8953500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158</xdr:row>
      <xdr:rowOff>0</xdr:rowOff>
    </xdr:from>
    <xdr:to>
      <xdr:col>9</xdr:col>
      <xdr:colOff>546100</xdr:colOff>
      <xdr:row>158</xdr:row>
      <xdr:rowOff>101600</xdr:rowOff>
    </xdr:to>
    <xdr:pic>
      <xdr:nvPicPr>
        <xdr:cNvPr id="565" name="Picture 564">
          <a:extLst>
            <a:ext uri="{FF2B5EF4-FFF2-40B4-BE49-F238E27FC236}">
              <a16:creationId xmlns:a16="http://schemas.microsoft.com/office/drawing/2014/main" id="{5489C53F-AE95-484D-81D6-3797FF80AEA1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158</xdr:row>
      <xdr:rowOff>0</xdr:rowOff>
    </xdr:from>
    <xdr:to>
      <xdr:col>13</xdr:col>
      <xdr:colOff>546100</xdr:colOff>
      <xdr:row>158</xdr:row>
      <xdr:rowOff>101600</xdr:rowOff>
    </xdr:to>
    <xdr:pic>
      <xdr:nvPicPr>
        <xdr:cNvPr id="566" name="Picture 565">
          <a:extLst>
            <a:ext uri="{FF2B5EF4-FFF2-40B4-BE49-F238E27FC236}">
              <a16:creationId xmlns:a16="http://schemas.microsoft.com/office/drawing/2014/main" id="{8DFD7472-68FD-4BE3-B14C-821140510228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158</xdr:row>
      <xdr:rowOff>0</xdr:rowOff>
    </xdr:from>
    <xdr:to>
      <xdr:col>22</xdr:col>
      <xdr:colOff>546100</xdr:colOff>
      <xdr:row>158</xdr:row>
      <xdr:rowOff>101600</xdr:rowOff>
    </xdr:to>
    <xdr:pic>
      <xdr:nvPicPr>
        <xdr:cNvPr id="567" name="Picture 566">
          <a:extLst>
            <a:ext uri="{FF2B5EF4-FFF2-40B4-BE49-F238E27FC236}">
              <a16:creationId xmlns:a16="http://schemas.microsoft.com/office/drawing/2014/main" id="{C4918871-3655-4DF4-9EFC-33D32D8597C5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158</xdr:row>
      <xdr:rowOff>0</xdr:rowOff>
    </xdr:from>
    <xdr:to>
      <xdr:col>29</xdr:col>
      <xdr:colOff>546100</xdr:colOff>
      <xdr:row>158</xdr:row>
      <xdr:rowOff>101600</xdr:rowOff>
    </xdr:to>
    <xdr:pic>
      <xdr:nvPicPr>
        <xdr:cNvPr id="568" name="Picture 567">
          <a:extLst>
            <a:ext uri="{FF2B5EF4-FFF2-40B4-BE49-F238E27FC236}">
              <a16:creationId xmlns:a16="http://schemas.microsoft.com/office/drawing/2014/main" id="{8BB5C0E8-FA3C-4571-A30E-F8722D801901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158</xdr:row>
      <xdr:rowOff>0</xdr:rowOff>
    </xdr:from>
    <xdr:to>
      <xdr:col>33</xdr:col>
      <xdr:colOff>546100</xdr:colOff>
      <xdr:row>158</xdr:row>
      <xdr:rowOff>101600</xdr:rowOff>
    </xdr:to>
    <xdr:pic>
      <xdr:nvPicPr>
        <xdr:cNvPr id="569" name="Picture 568">
          <a:extLst>
            <a:ext uri="{FF2B5EF4-FFF2-40B4-BE49-F238E27FC236}">
              <a16:creationId xmlns:a16="http://schemas.microsoft.com/office/drawing/2014/main" id="{D2A244DF-9E72-4176-A076-E3ACB3B0631C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162</xdr:row>
      <xdr:rowOff>0</xdr:rowOff>
    </xdr:from>
    <xdr:to>
      <xdr:col>9</xdr:col>
      <xdr:colOff>546100</xdr:colOff>
      <xdr:row>162</xdr:row>
      <xdr:rowOff>101600</xdr:rowOff>
    </xdr:to>
    <xdr:pic>
      <xdr:nvPicPr>
        <xdr:cNvPr id="570" name="Picture 569">
          <a:extLst>
            <a:ext uri="{FF2B5EF4-FFF2-40B4-BE49-F238E27FC236}">
              <a16:creationId xmlns:a16="http://schemas.microsoft.com/office/drawing/2014/main" id="{97DCA589-98AA-494A-83BC-81486D6B06E9}"/>
            </a:ext>
          </a:extLst>
        </xdr:cNvPr>
        <xdr:cNvPicPr/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3552825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162</xdr:row>
      <xdr:rowOff>0</xdr:rowOff>
    </xdr:from>
    <xdr:to>
      <xdr:col>13</xdr:col>
      <xdr:colOff>546100</xdr:colOff>
      <xdr:row>162</xdr:row>
      <xdr:rowOff>101600</xdr:rowOff>
    </xdr:to>
    <xdr:pic>
      <xdr:nvPicPr>
        <xdr:cNvPr id="571" name="Picture 570">
          <a:extLst>
            <a:ext uri="{FF2B5EF4-FFF2-40B4-BE49-F238E27FC236}">
              <a16:creationId xmlns:a16="http://schemas.microsoft.com/office/drawing/2014/main" id="{D36B77DE-94FE-4D35-A58D-783385853657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162</xdr:row>
      <xdr:rowOff>0</xdr:rowOff>
    </xdr:from>
    <xdr:to>
      <xdr:col>22</xdr:col>
      <xdr:colOff>546100</xdr:colOff>
      <xdr:row>162</xdr:row>
      <xdr:rowOff>101600</xdr:rowOff>
    </xdr:to>
    <xdr:pic>
      <xdr:nvPicPr>
        <xdr:cNvPr id="572" name="Picture 571">
          <a:extLst>
            <a:ext uri="{FF2B5EF4-FFF2-40B4-BE49-F238E27FC236}">
              <a16:creationId xmlns:a16="http://schemas.microsoft.com/office/drawing/2014/main" id="{8C6AA146-3FA7-485A-988E-C00401322377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162</xdr:row>
      <xdr:rowOff>0</xdr:rowOff>
    </xdr:from>
    <xdr:to>
      <xdr:col>29</xdr:col>
      <xdr:colOff>546100</xdr:colOff>
      <xdr:row>162</xdr:row>
      <xdr:rowOff>101600</xdr:rowOff>
    </xdr:to>
    <xdr:pic>
      <xdr:nvPicPr>
        <xdr:cNvPr id="573" name="Picture 572">
          <a:extLst>
            <a:ext uri="{FF2B5EF4-FFF2-40B4-BE49-F238E27FC236}">
              <a16:creationId xmlns:a16="http://schemas.microsoft.com/office/drawing/2014/main" id="{A30EFF74-A3EB-4FE7-9AF7-1EE3A5877E62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162</xdr:row>
      <xdr:rowOff>0</xdr:rowOff>
    </xdr:from>
    <xdr:to>
      <xdr:col>33</xdr:col>
      <xdr:colOff>546100</xdr:colOff>
      <xdr:row>162</xdr:row>
      <xdr:rowOff>101600</xdr:rowOff>
    </xdr:to>
    <xdr:pic>
      <xdr:nvPicPr>
        <xdr:cNvPr id="574" name="Picture 573">
          <a:extLst>
            <a:ext uri="{FF2B5EF4-FFF2-40B4-BE49-F238E27FC236}">
              <a16:creationId xmlns:a16="http://schemas.microsoft.com/office/drawing/2014/main" id="{262CC0CD-7A3E-4410-8F59-A34BE6EFC628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8953500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166</xdr:row>
      <xdr:rowOff>0</xdr:rowOff>
    </xdr:from>
    <xdr:to>
      <xdr:col>9</xdr:col>
      <xdr:colOff>546100</xdr:colOff>
      <xdr:row>166</xdr:row>
      <xdr:rowOff>101600</xdr:rowOff>
    </xdr:to>
    <xdr:pic>
      <xdr:nvPicPr>
        <xdr:cNvPr id="575" name="Picture 574">
          <a:extLst>
            <a:ext uri="{FF2B5EF4-FFF2-40B4-BE49-F238E27FC236}">
              <a16:creationId xmlns:a16="http://schemas.microsoft.com/office/drawing/2014/main" id="{BAA6CEB0-1F1C-4509-94EB-3AE0B55EC229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166</xdr:row>
      <xdr:rowOff>0</xdr:rowOff>
    </xdr:from>
    <xdr:to>
      <xdr:col>13</xdr:col>
      <xdr:colOff>546100</xdr:colOff>
      <xdr:row>166</xdr:row>
      <xdr:rowOff>101600</xdr:rowOff>
    </xdr:to>
    <xdr:pic>
      <xdr:nvPicPr>
        <xdr:cNvPr id="576" name="Picture 575">
          <a:extLst>
            <a:ext uri="{FF2B5EF4-FFF2-40B4-BE49-F238E27FC236}">
              <a16:creationId xmlns:a16="http://schemas.microsoft.com/office/drawing/2014/main" id="{FC5E65DE-4F50-4E42-85DD-5CF5252DAC34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166</xdr:row>
      <xdr:rowOff>0</xdr:rowOff>
    </xdr:from>
    <xdr:to>
      <xdr:col>22</xdr:col>
      <xdr:colOff>546100</xdr:colOff>
      <xdr:row>166</xdr:row>
      <xdr:rowOff>101600</xdr:rowOff>
    </xdr:to>
    <xdr:pic>
      <xdr:nvPicPr>
        <xdr:cNvPr id="577" name="Picture 576">
          <a:extLst>
            <a:ext uri="{FF2B5EF4-FFF2-40B4-BE49-F238E27FC236}">
              <a16:creationId xmlns:a16="http://schemas.microsoft.com/office/drawing/2014/main" id="{29E84360-0850-4CA1-ACB3-4F4560CB2C8B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166</xdr:row>
      <xdr:rowOff>0</xdr:rowOff>
    </xdr:from>
    <xdr:to>
      <xdr:col>29</xdr:col>
      <xdr:colOff>546100</xdr:colOff>
      <xdr:row>166</xdr:row>
      <xdr:rowOff>101600</xdr:rowOff>
    </xdr:to>
    <xdr:pic>
      <xdr:nvPicPr>
        <xdr:cNvPr id="578" name="Picture 577">
          <a:extLst>
            <a:ext uri="{FF2B5EF4-FFF2-40B4-BE49-F238E27FC236}">
              <a16:creationId xmlns:a16="http://schemas.microsoft.com/office/drawing/2014/main" id="{8F8BC6DF-175E-4450-9B74-63DC796D363E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353425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166</xdr:row>
      <xdr:rowOff>0</xdr:rowOff>
    </xdr:from>
    <xdr:to>
      <xdr:col>33</xdr:col>
      <xdr:colOff>546100</xdr:colOff>
      <xdr:row>166</xdr:row>
      <xdr:rowOff>101600</xdr:rowOff>
    </xdr:to>
    <xdr:pic>
      <xdr:nvPicPr>
        <xdr:cNvPr id="579" name="Picture 578">
          <a:extLst>
            <a:ext uri="{FF2B5EF4-FFF2-40B4-BE49-F238E27FC236}">
              <a16:creationId xmlns:a16="http://schemas.microsoft.com/office/drawing/2014/main" id="{4339422E-C73D-4F64-8EBB-1D2FB50C2960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170</xdr:row>
      <xdr:rowOff>0</xdr:rowOff>
    </xdr:from>
    <xdr:to>
      <xdr:col>9</xdr:col>
      <xdr:colOff>546100</xdr:colOff>
      <xdr:row>170</xdr:row>
      <xdr:rowOff>101600</xdr:rowOff>
    </xdr:to>
    <xdr:pic>
      <xdr:nvPicPr>
        <xdr:cNvPr id="580" name="Picture 579">
          <a:extLst>
            <a:ext uri="{FF2B5EF4-FFF2-40B4-BE49-F238E27FC236}">
              <a16:creationId xmlns:a16="http://schemas.microsoft.com/office/drawing/2014/main" id="{2E5EA1C4-8DF1-4C2C-A32E-FEB1802FC951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170</xdr:row>
      <xdr:rowOff>0</xdr:rowOff>
    </xdr:from>
    <xdr:to>
      <xdr:col>13</xdr:col>
      <xdr:colOff>546100</xdr:colOff>
      <xdr:row>170</xdr:row>
      <xdr:rowOff>101600</xdr:rowOff>
    </xdr:to>
    <xdr:pic>
      <xdr:nvPicPr>
        <xdr:cNvPr id="581" name="Picture 580">
          <a:extLst>
            <a:ext uri="{FF2B5EF4-FFF2-40B4-BE49-F238E27FC236}">
              <a16:creationId xmlns:a16="http://schemas.microsoft.com/office/drawing/2014/main" id="{83F24927-5696-4D78-B797-925C7A4896F1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152900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170</xdr:row>
      <xdr:rowOff>0</xdr:rowOff>
    </xdr:from>
    <xdr:to>
      <xdr:col>22</xdr:col>
      <xdr:colOff>546100</xdr:colOff>
      <xdr:row>170</xdr:row>
      <xdr:rowOff>101600</xdr:rowOff>
    </xdr:to>
    <xdr:pic>
      <xdr:nvPicPr>
        <xdr:cNvPr id="582" name="Picture 581">
          <a:extLst>
            <a:ext uri="{FF2B5EF4-FFF2-40B4-BE49-F238E27FC236}">
              <a16:creationId xmlns:a16="http://schemas.microsoft.com/office/drawing/2014/main" id="{E5D500AF-5B0B-4297-A4D5-61D3D8471FCD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038850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170</xdr:row>
      <xdr:rowOff>0</xdr:rowOff>
    </xdr:from>
    <xdr:to>
      <xdr:col>29</xdr:col>
      <xdr:colOff>546100</xdr:colOff>
      <xdr:row>170</xdr:row>
      <xdr:rowOff>101600</xdr:rowOff>
    </xdr:to>
    <xdr:pic>
      <xdr:nvPicPr>
        <xdr:cNvPr id="583" name="Picture 582">
          <a:extLst>
            <a:ext uri="{FF2B5EF4-FFF2-40B4-BE49-F238E27FC236}">
              <a16:creationId xmlns:a16="http://schemas.microsoft.com/office/drawing/2014/main" id="{6A01B2A9-7748-4C66-B281-A8279AD8228E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170</xdr:row>
      <xdr:rowOff>0</xdr:rowOff>
    </xdr:from>
    <xdr:to>
      <xdr:col>33</xdr:col>
      <xdr:colOff>546100</xdr:colOff>
      <xdr:row>170</xdr:row>
      <xdr:rowOff>101600</xdr:rowOff>
    </xdr:to>
    <xdr:pic>
      <xdr:nvPicPr>
        <xdr:cNvPr id="584" name="Picture 583">
          <a:extLst>
            <a:ext uri="{FF2B5EF4-FFF2-40B4-BE49-F238E27FC236}">
              <a16:creationId xmlns:a16="http://schemas.microsoft.com/office/drawing/2014/main" id="{14175563-65F7-4794-8258-79FED9B8C2A3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1</xdr:col>
      <xdr:colOff>354971</xdr:colOff>
      <xdr:row>3</xdr:row>
      <xdr:rowOff>354971</xdr:rowOff>
    </xdr:to>
    <xdr:pic>
      <xdr:nvPicPr>
        <xdr:cNvPr id="585" name="Picture 584">
          <a:extLst>
            <a:ext uri="{FF2B5EF4-FFF2-40B4-BE49-F238E27FC236}">
              <a16:creationId xmlns:a16="http://schemas.microsoft.com/office/drawing/2014/main" id="{31B22808-EEFC-4E6B-90DA-25141BD04BB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95250"/>
          <a:ext cx="354971" cy="354971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</xdr:row>
      <xdr:rowOff>0</xdr:rowOff>
    </xdr:from>
    <xdr:to>
      <xdr:col>9</xdr:col>
      <xdr:colOff>546100</xdr:colOff>
      <xdr:row>14</xdr:row>
      <xdr:rowOff>101600</xdr:rowOff>
    </xdr:to>
    <xdr:pic>
      <xdr:nvPicPr>
        <xdr:cNvPr id="586" name="Picture 585">
          <a:extLst>
            <a:ext uri="{FF2B5EF4-FFF2-40B4-BE49-F238E27FC236}">
              <a16:creationId xmlns:a16="http://schemas.microsoft.com/office/drawing/2014/main" id="{7C17C1D4-4F2B-4F9C-8640-1B318A6155BF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</xdr:row>
      <xdr:rowOff>0</xdr:rowOff>
    </xdr:from>
    <xdr:to>
      <xdr:col>13</xdr:col>
      <xdr:colOff>546100</xdr:colOff>
      <xdr:row>14</xdr:row>
      <xdr:rowOff>101600</xdr:rowOff>
    </xdr:to>
    <xdr:pic>
      <xdr:nvPicPr>
        <xdr:cNvPr id="587" name="Picture 586">
          <a:extLst>
            <a:ext uri="{FF2B5EF4-FFF2-40B4-BE49-F238E27FC236}">
              <a16:creationId xmlns:a16="http://schemas.microsoft.com/office/drawing/2014/main" id="{A31D6465-EFC2-4ECC-A829-8F0BAAD170C2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</xdr:row>
      <xdr:rowOff>0</xdr:rowOff>
    </xdr:from>
    <xdr:to>
      <xdr:col>22</xdr:col>
      <xdr:colOff>546100</xdr:colOff>
      <xdr:row>14</xdr:row>
      <xdr:rowOff>101600</xdr:rowOff>
    </xdr:to>
    <xdr:pic>
      <xdr:nvPicPr>
        <xdr:cNvPr id="588" name="Picture 587">
          <a:extLst>
            <a:ext uri="{FF2B5EF4-FFF2-40B4-BE49-F238E27FC236}">
              <a16:creationId xmlns:a16="http://schemas.microsoft.com/office/drawing/2014/main" id="{94B49C45-705A-4C2F-A430-C0997A2A4E85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</xdr:row>
      <xdr:rowOff>0</xdr:rowOff>
    </xdr:from>
    <xdr:to>
      <xdr:col>29</xdr:col>
      <xdr:colOff>546100</xdr:colOff>
      <xdr:row>14</xdr:row>
      <xdr:rowOff>101600</xdr:rowOff>
    </xdr:to>
    <xdr:pic>
      <xdr:nvPicPr>
        <xdr:cNvPr id="589" name="Picture 588">
          <a:extLst>
            <a:ext uri="{FF2B5EF4-FFF2-40B4-BE49-F238E27FC236}">
              <a16:creationId xmlns:a16="http://schemas.microsoft.com/office/drawing/2014/main" id="{BDE674F5-6807-457F-8A3B-6FD80751FC25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</xdr:row>
      <xdr:rowOff>0</xdr:rowOff>
    </xdr:from>
    <xdr:to>
      <xdr:col>33</xdr:col>
      <xdr:colOff>546100</xdr:colOff>
      <xdr:row>14</xdr:row>
      <xdr:rowOff>101600</xdr:rowOff>
    </xdr:to>
    <xdr:pic>
      <xdr:nvPicPr>
        <xdr:cNvPr id="590" name="Picture 589">
          <a:extLst>
            <a:ext uri="{FF2B5EF4-FFF2-40B4-BE49-F238E27FC236}">
              <a16:creationId xmlns:a16="http://schemas.microsoft.com/office/drawing/2014/main" id="{1A8BF7FF-0DDB-4E30-8FF0-8E22767190A7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19</xdr:row>
      <xdr:rowOff>0</xdr:rowOff>
    </xdr:from>
    <xdr:to>
      <xdr:col>9</xdr:col>
      <xdr:colOff>546100</xdr:colOff>
      <xdr:row>19</xdr:row>
      <xdr:rowOff>101600</xdr:rowOff>
    </xdr:to>
    <xdr:pic>
      <xdr:nvPicPr>
        <xdr:cNvPr id="591" name="Picture 590">
          <a:extLst>
            <a:ext uri="{FF2B5EF4-FFF2-40B4-BE49-F238E27FC236}">
              <a16:creationId xmlns:a16="http://schemas.microsoft.com/office/drawing/2014/main" id="{4A0986E1-AD41-4443-A06E-CFC9E02B0F59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</xdr:row>
      <xdr:rowOff>0</xdr:rowOff>
    </xdr:from>
    <xdr:to>
      <xdr:col>13</xdr:col>
      <xdr:colOff>546100</xdr:colOff>
      <xdr:row>19</xdr:row>
      <xdr:rowOff>101600</xdr:rowOff>
    </xdr:to>
    <xdr:pic>
      <xdr:nvPicPr>
        <xdr:cNvPr id="592" name="Picture 591">
          <a:extLst>
            <a:ext uri="{FF2B5EF4-FFF2-40B4-BE49-F238E27FC236}">
              <a16:creationId xmlns:a16="http://schemas.microsoft.com/office/drawing/2014/main" id="{FEC1D0A3-CAFB-4F11-917F-F5FCF3FC2A0E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</xdr:row>
      <xdr:rowOff>0</xdr:rowOff>
    </xdr:from>
    <xdr:to>
      <xdr:col>22</xdr:col>
      <xdr:colOff>546100</xdr:colOff>
      <xdr:row>19</xdr:row>
      <xdr:rowOff>101600</xdr:rowOff>
    </xdr:to>
    <xdr:pic>
      <xdr:nvPicPr>
        <xdr:cNvPr id="593" name="Picture 592">
          <a:extLst>
            <a:ext uri="{FF2B5EF4-FFF2-40B4-BE49-F238E27FC236}">
              <a16:creationId xmlns:a16="http://schemas.microsoft.com/office/drawing/2014/main" id="{99C8D7B6-4C90-4AA6-9919-8CBCA793D029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19</xdr:row>
      <xdr:rowOff>0</xdr:rowOff>
    </xdr:from>
    <xdr:to>
      <xdr:col>29</xdr:col>
      <xdr:colOff>546100</xdr:colOff>
      <xdr:row>19</xdr:row>
      <xdr:rowOff>101600</xdr:rowOff>
    </xdr:to>
    <xdr:pic>
      <xdr:nvPicPr>
        <xdr:cNvPr id="594" name="Picture 593">
          <a:extLst>
            <a:ext uri="{FF2B5EF4-FFF2-40B4-BE49-F238E27FC236}">
              <a16:creationId xmlns:a16="http://schemas.microsoft.com/office/drawing/2014/main" id="{A0595549-F40A-461E-A49A-039742C82466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19</xdr:row>
      <xdr:rowOff>0</xdr:rowOff>
    </xdr:from>
    <xdr:to>
      <xdr:col>33</xdr:col>
      <xdr:colOff>546100</xdr:colOff>
      <xdr:row>19</xdr:row>
      <xdr:rowOff>101600</xdr:rowOff>
    </xdr:to>
    <xdr:pic>
      <xdr:nvPicPr>
        <xdr:cNvPr id="595" name="Picture 594">
          <a:extLst>
            <a:ext uri="{FF2B5EF4-FFF2-40B4-BE49-F238E27FC236}">
              <a16:creationId xmlns:a16="http://schemas.microsoft.com/office/drawing/2014/main" id="{2382A8FD-0697-48A0-BAF5-A97164623896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24</xdr:row>
      <xdr:rowOff>0</xdr:rowOff>
    </xdr:from>
    <xdr:to>
      <xdr:col>9</xdr:col>
      <xdr:colOff>546100</xdr:colOff>
      <xdr:row>24</xdr:row>
      <xdr:rowOff>101600</xdr:rowOff>
    </xdr:to>
    <xdr:pic>
      <xdr:nvPicPr>
        <xdr:cNvPr id="596" name="Picture 595">
          <a:extLst>
            <a:ext uri="{FF2B5EF4-FFF2-40B4-BE49-F238E27FC236}">
              <a16:creationId xmlns:a16="http://schemas.microsoft.com/office/drawing/2014/main" id="{97DC0A30-5842-4CD2-AC0A-9584386CA3CC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3552825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24</xdr:row>
      <xdr:rowOff>0</xdr:rowOff>
    </xdr:from>
    <xdr:to>
      <xdr:col>13</xdr:col>
      <xdr:colOff>546100</xdr:colOff>
      <xdr:row>24</xdr:row>
      <xdr:rowOff>101600</xdr:rowOff>
    </xdr:to>
    <xdr:pic>
      <xdr:nvPicPr>
        <xdr:cNvPr id="597" name="Picture 596">
          <a:extLst>
            <a:ext uri="{FF2B5EF4-FFF2-40B4-BE49-F238E27FC236}">
              <a16:creationId xmlns:a16="http://schemas.microsoft.com/office/drawing/2014/main" id="{2389082D-9CA9-4BA7-AFDE-FC80EA404C34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24</xdr:row>
      <xdr:rowOff>0</xdr:rowOff>
    </xdr:from>
    <xdr:to>
      <xdr:col>22</xdr:col>
      <xdr:colOff>546100</xdr:colOff>
      <xdr:row>24</xdr:row>
      <xdr:rowOff>101600</xdr:rowOff>
    </xdr:to>
    <xdr:pic>
      <xdr:nvPicPr>
        <xdr:cNvPr id="598" name="Picture 597">
          <a:extLst>
            <a:ext uri="{FF2B5EF4-FFF2-40B4-BE49-F238E27FC236}">
              <a16:creationId xmlns:a16="http://schemas.microsoft.com/office/drawing/2014/main" id="{06B02748-AC89-408E-8EC5-C0F45F351E0B}"/>
            </a:ext>
          </a:extLst>
        </xdr:cNvPr>
        <xdr:cNvPicPr/>
      </xdr:nvPicPr>
      <xdr:blipFill>
        <a:blip xmlns:r="http://schemas.openxmlformats.org/officeDocument/2006/relationships" r:embed="rId71" cstate="print"/>
        <a:stretch>
          <a:fillRect/>
        </a:stretch>
      </xdr:blipFill>
      <xdr:spPr>
        <a:xfrm>
          <a:off x="6038850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24</xdr:row>
      <xdr:rowOff>0</xdr:rowOff>
    </xdr:from>
    <xdr:to>
      <xdr:col>29</xdr:col>
      <xdr:colOff>546100</xdr:colOff>
      <xdr:row>24</xdr:row>
      <xdr:rowOff>101600</xdr:rowOff>
    </xdr:to>
    <xdr:pic>
      <xdr:nvPicPr>
        <xdr:cNvPr id="599" name="Picture 598">
          <a:extLst>
            <a:ext uri="{FF2B5EF4-FFF2-40B4-BE49-F238E27FC236}">
              <a16:creationId xmlns:a16="http://schemas.microsoft.com/office/drawing/2014/main" id="{F7E8B11C-8735-40BA-B0C5-C3CEC94B85D9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24</xdr:row>
      <xdr:rowOff>0</xdr:rowOff>
    </xdr:from>
    <xdr:to>
      <xdr:col>33</xdr:col>
      <xdr:colOff>546100</xdr:colOff>
      <xdr:row>24</xdr:row>
      <xdr:rowOff>101600</xdr:rowOff>
    </xdr:to>
    <xdr:pic>
      <xdr:nvPicPr>
        <xdr:cNvPr id="600" name="Picture 599">
          <a:extLst>
            <a:ext uri="{FF2B5EF4-FFF2-40B4-BE49-F238E27FC236}">
              <a16:creationId xmlns:a16="http://schemas.microsoft.com/office/drawing/2014/main" id="{9FF2BF59-DE21-473D-9BD9-772778508472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29</xdr:row>
      <xdr:rowOff>0</xdr:rowOff>
    </xdr:from>
    <xdr:to>
      <xdr:col>9</xdr:col>
      <xdr:colOff>546100</xdr:colOff>
      <xdr:row>29</xdr:row>
      <xdr:rowOff>101600</xdr:rowOff>
    </xdr:to>
    <xdr:pic>
      <xdr:nvPicPr>
        <xdr:cNvPr id="601" name="Picture 600">
          <a:extLst>
            <a:ext uri="{FF2B5EF4-FFF2-40B4-BE49-F238E27FC236}">
              <a16:creationId xmlns:a16="http://schemas.microsoft.com/office/drawing/2014/main" id="{37B1D142-B0B4-4BE5-BBE7-CD3585153A4A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29</xdr:row>
      <xdr:rowOff>0</xdr:rowOff>
    </xdr:from>
    <xdr:to>
      <xdr:col>13</xdr:col>
      <xdr:colOff>546100</xdr:colOff>
      <xdr:row>29</xdr:row>
      <xdr:rowOff>101600</xdr:rowOff>
    </xdr:to>
    <xdr:pic>
      <xdr:nvPicPr>
        <xdr:cNvPr id="602" name="Picture 601">
          <a:extLst>
            <a:ext uri="{FF2B5EF4-FFF2-40B4-BE49-F238E27FC236}">
              <a16:creationId xmlns:a16="http://schemas.microsoft.com/office/drawing/2014/main" id="{69805F77-D57F-41B4-9899-3C72507FB531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29</xdr:row>
      <xdr:rowOff>0</xdr:rowOff>
    </xdr:from>
    <xdr:to>
      <xdr:col>22</xdr:col>
      <xdr:colOff>546100</xdr:colOff>
      <xdr:row>29</xdr:row>
      <xdr:rowOff>101600</xdr:rowOff>
    </xdr:to>
    <xdr:pic>
      <xdr:nvPicPr>
        <xdr:cNvPr id="603" name="Picture 602">
          <a:extLst>
            <a:ext uri="{FF2B5EF4-FFF2-40B4-BE49-F238E27FC236}">
              <a16:creationId xmlns:a16="http://schemas.microsoft.com/office/drawing/2014/main" id="{3FFDFCA0-105C-4423-A0AD-B1B723E11007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29</xdr:row>
      <xdr:rowOff>0</xdr:rowOff>
    </xdr:from>
    <xdr:to>
      <xdr:col>29</xdr:col>
      <xdr:colOff>546100</xdr:colOff>
      <xdr:row>29</xdr:row>
      <xdr:rowOff>101600</xdr:rowOff>
    </xdr:to>
    <xdr:pic>
      <xdr:nvPicPr>
        <xdr:cNvPr id="604" name="Picture 603">
          <a:extLst>
            <a:ext uri="{FF2B5EF4-FFF2-40B4-BE49-F238E27FC236}">
              <a16:creationId xmlns:a16="http://schemas.microsoft.com/office/drawing/2014/main" id="{DC0C4EB4-1E94-4955-BA43-3773C542B58E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29</xdr:row>
      <xdr:rowOff>0</xdr:rowOff>
    </xdr:from>
    <xdr:to>
      <xdr:col>33</xdr:col>
      <xdr:colOff>546100</xdr:colOff>
      <xdr:row>29</xdr:row>
      <xdr:rowOff>101600</xdr:rowOff>
    </xdr:to>
    <xdr:pic>
      <xdr:nvPicPr>
        <xdr:cNvPr id="605" name="Picture 604">
          <a:extLst>
            <a:ext uri="{FF2B5EF4-FFF2-40B4-BE49-F238E27FC236}">
              <a16:creationId xmlns:a16="http://schemas.microsoft.com/office/drawing/2014/main" id="{CADFA2D4-25AD-4784-8010-99949FEA92D0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34</xdr:row>
      <xdr:rowOff>0</xdr:rowOff>
    </xdr:from>
    <xdr:to>
      <xdr:col>9</xdr:col>
      <xdr:colOff>546100</xdr:colOff>
      <xdr:row>34</xdr:row>
      <xdr:rowOff>101600</xdr:rowOff>
    </xdr:to>
    <xdr:pic>
      <xdr:nvPicPr>
        <xdr:cNvPr id="606" name="Picture 605">
          <a:extLst>
            <a:ext uri="{FF2B5EF4-FFF2-40B4-BE49-F238E27FC236}">
              <a16:creationId xmlns:a16="http://schemas.microsoft.com/office/drawing/2014/main" id="{31A043EA-2BBE-4779-B098-45321EB80F75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34</xdr:row>
      <xdr:rowOff>0</xdr:rowOff>
    </xdr:from>
    <xdr:to>
      <xdr:col>13</xdr:col>
      <xdr:colOff>546100</xdr:colOff>
      <xdr:row>34</xdr:row>
      <xdr:rowOff>101600</xdr:rowOff>
    </xdr:to>
    <xdr:pic>
      <xdr:nvPicPr>
        <xdr:cNvPr id="607" name="Picture 606">
          <a:extLst>
            <a:ext uri="{FF2B5EF4-FFF2-40B4-BE49-F238E27FC236}">
              <a16:creationId xmlns:a16="http://schemas.microsoft.com/office/drawing/2014/main" id="{1CDBE572-B248-4BBA-9925-CA0422376E84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34</xdr:row>
      <xdr:rowOff>0</xdr:rowOff>
    </xdr:from>
    <xdr:to>
      <xdr:col>22</xdr:col>
      <xdr:colOff>546100</xdr:colOff>
      <xdr:row>34</xdr:row>
      <xdr:rowOff>101600</xdr:rowOff>
    </xdr:to>
    <xdr:pic>
      <xdr:nvPicPr>
        <xdr:cNvPr id="608" name="Picture 607">
          <a:extLst>
            <a:ext uri="{FF2B5EF4-FFF2-40B4-BE49-F238E27FC236}">
              <a16:creationId xmlns:a16="http://schemas.microsoft.com/office/drawing/2014/main" id="{20C4DE5F-5E08-4DD8-BE0D-272B40C3ACAC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34</xdr:row>
      <xdr:rowOff>0</xdr:rowOff>
    </xdr:from>
    <xdr:to>
      <xdr:col>29</xdr:col>
      <xdr:colOff>546100</xdr:colOff>
      <xdr:row>34</xdr:row>
      <xdr:rowOff>101600</xdr:rowOff>
    </xdr:to>
    <xdr:pic>
      <xdr:nvPicPr>
        <xdr:cNvPr id="609" name="Picture 608">
          <a:extLst>
            <a:ext uri="{FF2B5EF4-FFF2-40B4-BE49-F238E27FC236}">
              <a16:creationId xmlns:a16="http://schemas.microsoft.com/office/drawing/2014/main" id="{354D7A26-E626-4DAC-9CDF-4CBA33D6FE72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34</xdr:row>
      <xdr:rowOff>0</xdr:rowOff>
    </xdr:from>
    <xdr:to>
      <xdr:col>33</xdr:col>
      <xdr:colOff>546100</xdr:colOff>
      <xdr:row>34</xdr:row>
      <xdr:rowOff>101600</xdr:rowOff>
    </xdr:to>
    <xdr:pic>
      <xdr:nvPicPr>
        <xdr:cNvPr id="610" name="Picture 609">
          <a:extLst>
            <a:ext uri="{FF2B5EF4-FFF2-40B4-BE49-F238E27FC236}">
              <a16:creationId xmlns:a16="http://schemas.microsoft.com/office/drawing/2014/main" id="{152DC124-786E-4ECD-A113-A9D5BE79EF11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38</xdr:row>
      <xdr:rowOff>0</xdr:rowOff>
    </xdr:from>
    <xdr:to>
      <xdr:col>9</xdr:col>
      <xdr:colOff>546100</xdr:colOff>
      <xdr:row>38</xdr:row>
      <xdr:rowOff>101600</xdr:rowOff>
    </xdr:to>
    <xdr:pic>
      <xdr:nvPicPr>
        <xdr:cNvPr id="611" name="Picture 610">
          <a:extLst>
            <a:ext uri="{FF2B5EF4-FFF2-40B4-BE49-F238E27FC236}">
              <a16:creationId xmlns:a16="http://schemas.microsoft.com/office/drawing/2014/main" id="{6954F26C-03A9-40CA-97A6-8F173844AE3D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3552825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38</xdr:row>
      <xdr:rowOff>0</xdr:rowOff>
    </xdr:from>
    <xdr:to>
      <xdr:col>13</xdr:col>
      <xdr:colOff>546100</xdr:colOff>
      <xdr:row>38</xdr:row>
      <xdr:rowOff>101600</xdr:rowOff>
    </xdr:to>
    <xdr:pic>
      <xdr:nvPicPr>
        <xdr:cNvPr id="612" name="Picture 611">
          <a:extLst>
            <a:ext uri="{FF2B5EF4-FFF2-40B4-BE49-F238E27FC236}">
              <a16:creationId xmlns:a16="http://schemas.microsoft.com/office/drawing/2014/main" id="{49838BF8-D060-44BF-93FA-E65399EAD94E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4152900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38</xdr:row>
      <xdr:rowOff>0</xdr:rowOff>
    </xdr:from>
    <xdr:to>
      <xdr:col>22</xdr:col>
      <xdr:colOff>546100</xdr:colOff>
      <xdr:row>38</xdr:row>
      <xdr:rowOff>101600</xdr:rowOff>
    </xdr:to>
    <xdr:pic>
      <xdr:nvPicPr>
        <xdr:cNvPr id="613" name="Picture 612">
          <a:extLst>
            <a:ext uri="{FF2B5EF4-FFF2-40B4-BE49-F238E27FC236}">
              <a16:creationId xmlns:a16="http://schemas.microsoft.com/office/drawing/2014/main" id="{D6034F5D-6ED9-47F8-8AD8-FDF1A33E93A7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038850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38</xdr:row>
      <xdr:rowOff>0</xdr:rowOff>
    </xdr:from>
    <xdr:to>
      <xdr:col>29</xdr:col>
      <xdr:colOff>546100</xdr:colOff>
      <xdr:row>38</xdr:row>
      <xdr:rowOff>101600</xdr:rowOff>
    </xdr:to>
    <xdr:pic>
      <xdr:nvPicPr>
        <xdr:cNvPr id="614" name="Picture 613">
          <a:extLst>
            <a:ext uri="{FF2B5EF4-FFF2-40B4-BE49-F238E27FC236}">
              <a16:creationId xmlns:a16="http://schemas.microsoft.com/office/drawing/2014/main" id="{14DAE5EF-6FE4-45BE-A163-64CBCB2AE716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38</xdr:row>
      <xdr:rowOff>0</xdr:rowOff>
    </xdr:from>
    <xdr:to>
      <xdr:col>33</xdr:col>
      <xdr:colOff>546100</xdr:colOff>
      <xdr:row>38</xdr:row>
      <xdr:rowOff>101600</xdr:rowOff>
    </xdr:to>
    <xdr:pic>
      <xdr:nvPicPr>
        <xdr:cNvPr id="615" name="Picture 614">
          <a:extLst>
            <a:ext uri="{FF2B5EF4-FFF2-40B4-BE49-F238E27FC236}">
              <a16:creationId xmlns:a16="http://schemas.microsoft.com/office/drawing/2014/main" id="{806CED99-D77B-4D6D-9439-87C0F110031A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42</xdr:row>
      <xdr:rowOff>0</xdr:rowOff>
    </xdr:from>
    <xdr:to>
      <xdr:col>9</xdr:col>
      <xdr:colOff>546100</xdr:colOff>
      <xdr:row>42</xdr:row>
      <xdr:rowOff>101600</xdr:rowOff>
    </xdr:to>
    <xdr:pic>
      <xdr:nvPicPr>
        <xdr:cNvPr id="616" name="Picture 615">
          <a:extLst>
            <a:ext uri="{FF2B5EF4-FFF2-40B4-BE49-F238E27FC236}">
              <a16:creationId xmlns:a16="http://schemas.microsoft.com/office/drawing/2014/main" id="{43375C0C-F42D-4F0E-A409-0A18F8EA5EE7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42</xdr:row>
      <xdr:rowOff>0</xdr:rowOff>
    </xdr:from>
    <xdr:to>
      <xdr:col>13</xdr:col>
      <xdr:colOff>546100</xdr:colOff>
      <xdr:row>42</xdr:row>
      <xdr:rowOff>101600</xdr:rowOff>
    </xdr:to>
    <xdr:pic>
      <xdr:nvPicPr>
        <xdr:cNvPr id="617" name="Picture 616">
          <a:extLst>
            <a:ext uri="{FF2B5EF4-FFF2-40B4-BE49-F238E27FC236}">
              <a16:creationId xmlns:a16="http://schemas.microsoft.com/office/drawing/2014/main" id="{0852EAE5-5069-45AA-970A-3389787FA905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546100</xdr:colOff>
      <xdr:row>42</xdr:row>
      <xdr:rowOff>101600</xdr:rowOff>
    </xdr:to>
    <xdr:pic>
      <xdr:nvPicPr>
        <xdr:cNvPr id="618" name="Picture 617">
          <a:extLst>
            <a:ext uri="{FF2B5EF4-FFF2-40B4-BE49-F238E27FC236}">
              <a16:creationId xmlns:a16="http://schemas.microsoft.com/office/drawing/2014/main" id="{B3D71C5F-67FB-40E0-9F4D-97DF4E620297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42</xdr:row>
      <xdr:rowOff>0</xdr:rowOff>
    </xdr:from>
    <xdr:to>
      <xdr:col>29</xdr:col>
      <xdr:colOff>546100</xdr:colOff>
      <xdr:row>42</xdr:row>
      <xdr:rowOff>101600</xdr:rowOff>
    </xdr:to>
    <xdr:pic>
      <xdr:nvPicPr>
        <xdr:cNvPr id="619" name="Picture 618">
          <a:extLst>
            <a:ext uri="{FF2B5EF4-FFF2-40B4-BE49-F238E27FC236}">
              <a16:creationId xmlns:a16="http://schemas.microsoft.com/office/drawing/2014/main" id="{302E4899-4378-4347-B8DB-1E5B30F05322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42</xdr:row>
      <xdr:rowOff>0</xdr:rowOff>
    </xdr:from>
    <xdr:to>
      <xdr:col>33</xdr:col>
      <xdr:colOff>546100</xdr:colOff>
      <xdr:row>42</xdr:row>
      <xdr:rowOff>101600</xdr:rowOff>
    </xdr:to>
    <xdr:pic>
      <xdr:nvPicPr>
        <xdr:cNvPr id="620" name="Picture 619">
          <a:extLst>
            <a:ext uri="{FF2B5EF4-FFF2-40B4-BE49-F238E27FC236}">
              <a16:creationId xmlns:a16="http://schemas.microsoft.com/office/drawing/2014/main" id="{ED49E06F-B487-4754-80BD-CD9A9F7A9AD6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46</xdr:row>
      <xdr:rowOff>0</xdr:rowOff>
    </xdr:from>
    <xdr:to>
      <xdr:col>9</xdr:col>
      <xdr:colOff>546100</xdr:colOff>
      <xdr:row>46</xdr:row>
      <xdr:rowOff>101600</xdr:rowOff>
    </xdr:to>
    <xdr:pic>
      <xdr:nvPicPr>
        <xdr:cNvPr id="621" name="Picture 620">
          <a:extLst>
            <a:ext uri="{FF2B5EF4-FFF2-40B4-BE49-F238E27FC236}">
              <a16:creationId xmlns:a16="http://schemas.microsoft.com/office/drawing/2014/main" id="{79A9A720-B077-4882-9D25-6C3E691DB873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3552825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46</xdr:row>
      <xdr:rowOff>0</xdr:rowOff>
    </xdr:from>
    <xdr:to>
      <xdr:col>13</xdr:col>
      <xdr:colOff>546100</xdr:colOff>
      <xdr:row>46</xdr:row>
      <xdr:rowOff>101600</xdr:rowOff>
    </xdr:to>
    <xdr:pic>
      <xdr:nvPicPr>
        <xdr:cNvPr id="622" name="Picture 621">
          <a:extLst>
            <a:ext uri="{FF2B5EF4-FFF2-40B4-BE49-F238E27FC236}">
              <a16:creationId xmlns:a16="http://schemas.microsoft.com/office/drawing/2014/main" id="{F06EEF49-1C5C-4432-8B55-F85AE4638CCF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152900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46</xdr:row>
      <xdr:rowOff>0</xdr:rowOff>
    </xdr:from>
    <xdr:to>
      <xdr:col>22</xdr:col>
      <xdr:colOff>546100</xdr:colOff>
      <xdr:row>46</xdr:row>
      <xdr:rowOff>101600</xdr:rowOff>
    </xdr:to>
    <xdr:pic>
      <xdr:nvPicPr>
        <xdr:cNvPr id="623" name="Picture 622">
          <a:extLst>
            <a:ext uri="{FF2B5EF4-FFF2-40B4-BE49-F238E27FC236}">
              <a16:creationId xmlns:a16="http://schemas.microsoft.com/office/drawing/2014/main" id="{5B4C4A1D-211C-445E-8DBA-E2F7104BF658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46</xdr:row>
      <xdr:rowOff>0</xdr:rowOff>
    </xdr:from>
    <xdr:to>
      <xdr:col>29</xdr:col>
      <xdr:colOff>546100</xdr:colOff>
      <xdr:row>46</xdr:row>
      <xdr:rowOff>101600</xdr:rowOff>
    </xdr:to>
    <xdr:pic>
      <xdr:nvPicPr>
        <xdr:cNvPr id="624" name="Picture 623">
          <a:extLst>
            <a:ext uri="{FF2B5EF4-FFF2-40B4-BE49-F238E27FC236}">
              <a16:creationId xmlns:a16="http://schemas.microsoft.com/office/drawing/2014/main" id="{A7E78BFF-D93B-4C98-A48C-06427F63AF56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46</xdr:row>
      <xdr:rowOff>0</xdr:rowOff>
    </xdr:from>
    <xdr:to>
      <xdr:col>33</xdr:col>
      <xdr:colOff>546100</xdr:colOff>
      <xdr:row>46</xdr:row>
      <xdr:rowOff>101600</xdr:rowOff>
    </xdr:to>
    <xdr:pic>
      <xdr:nvPicPr>
        <xdr:cNvPr id="625" name="Picture 624">
          <a:extLst>
            <a:ext uri="{FF2B5EF4-FFF2-40B4-BE49-F238E27FC236}">
              <a16:creationId xmlns:a16="http://schemas.microsoft.com/office/drawing/2014/main" id="{A679D335-7CCA-4C3D-817A-24477D70398A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8953500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50</xdr:row>
      <xdr:rowOff>0</xdr:rowOff>
    </xdr:from>
    <xdr:to>
      <xdr:col>9</xdr:col>
      <xdr:colOff>546100</xdr:colOff>
      <xdr:row>50</xdr:row>
      <xdr:rowOff>101600</xdr:rowOff>
    </xdr:to>
    <xdr:pic>
      <xdr:nvPicPr>
        <xdr:cNvPr id="626" name="Picture 625">
          <a:extLst>
            <a:ext uri="{FF2B5EF4-FFF2-40B4-BE49-F238E27FC236}">
              <a16:creationId xmlns:a16="http://schemas.microsoft.com/office/drawing/2014/main" id="{82CFD284-A1E4-4E14-8964-4CB5EC42989C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50</xdr:row>
      <xdr:rowOff>0</xdr:rowOff>
    </xdr:from>
    <xdr:to>
      <xdr:col>13</xdr:col>
      <xdr:colOff>546100</xdr:colOff>
      <xdr:row>50</xdr:row>
      <xdr:rowOff>101600</xdr:rowOff>
    </xdr:to>
    <xdr:pic>
      <xdr:nvPicPr>
        <xdr:cNvPr id="627" name="Picture 626">
          <a:extLst>
            <a:ext uri="{FF2B5EF4-FFF2-40B4-BE49-F238E27FC236}">
              <a16:creationId xmlns:a16="http://schemas.microsoft.com/office/drawing/2014/main" id="{94307162-1996-495C-B6EF-926345EA20AC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152900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50</xdr:row>
      <xdr:rowOff>0</xdr:rowOff>
    </xdr:from>
    <xdr:to>
      <xdr:col>22</xdr:col>
      <xdr:colOff>546100</xdr:colOff>
      <xdr:row>50</xdr:row>
      <xdr:rowOff>101600</xdr:rowOff>
    </xdr:to>
    <xdr:pic>
      <xdr:nvPicPr>
        <xdr:cNvPr id="628" name="Picture 627">
          <a:extLst>
            <a:ext uri="{FF2B5EF4-FFF2-40B4-BE49-F238E27FC236}">
              <a16:creationId xmlns:a16="http://schemas.microsoft.com/office/drawing/2014/main" id="{16DC11CE-C6A9-4158-8ABD-757AB3C42C0A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50</xdr:row>
      <xdr:rowOff>0</xdr:rowOff>
    </xdr:from>
    <xdr:to>
      <xdr:col>29</xdr:col>
      <xdr:colOff>546100</xdr:colOff>
      <xdr:row>50</xdr:row>
      <xdr:rowOff>101600</xdr:rowOff>
    </xdr:to>
    <xdr:pic>
      <xdr:nvPicPr>
        <xdr:cNvPr id="629" name="Picture 628">
          <a:extLst>
            <a:ext uri="{FF2B5EF4-FFF2-40B4-BE49-F238E27FC236}">
              <a16:creationId xmlns:a16="http://schemas.microsoft.com/office/drawing/2014/main" id="{E89F1AA8-6722-4566-9001-8E568CFFDEEA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50</xdr:row>
      <xdr:rowOff>0</xdr:rowOff>
    </xdr:from>
    <xdr:to>
      <xdr:col>33</xdr:col>
      <xdr:colOff>546100</xdr:colOff>
      <xdr:row>50</xdr:row>
      <xdr:rowOff>101600</xdr:rowOff>
    </xdr:to>
    <xdr:pic>
      <xdr:nvPicPr>
        <xdr:cNvPr id="630" name="Picture 629">
          <a:extLst>
            <a:ext uri="{FF2B5EF4-FFF2-40B4-BE49-F238E27FC236}">
              <a16:creationId xmlns:a16="http://schemas.microsoft.com/office/drawing/2014/main" id="{4B66C941-A875-4068-8AD2-D465630B79C6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54</xdr:row>
      <xdr:rowOff>0</xdr:rowOff>
    </xdr:from>
    <xdr:to>
      <xdr:col>9</xdr:col>
      <xdr:colOff>546100</xdr:colOff>
      <xdr:row>54</xdr:row>
      <xdr:rowOff>101600</xdr:rowOff>
    </xdr:to>
    <xdr:pic>
      <xdr:nvPicPr>
        <xdr:cNvPr id="631" name="Picture 630">
          <a:extLst>
            <a:ext uri="{FF2B5EF4-FFF2-40B4-BE49-F238E27FC236}">
              <a16:creationId xmlns:a16="http://schemas.microsoft.com/office/drawing/2014/main" id="{9C76F738-96C2-4405-B6F1-ADBA173592B4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54</xdr:row>
      <xdr:rowOff>0</xdr:rowOff>
    </xdr:from>
    <xdr:to>
      <xdr:col>13</xdr:col>
      <xdr:colOff>546100</xdr:colOff>
      <xdr:row>54</xdr:row>
      <xdr:rowOff>101600</xdr:rowOff>
    </xdr:to>
    <xdr:pic>
      <xdr:nvPicPr>
        <xdr:cNvPr id="632" name="Picture 631">
          <a:extLst>
            <a:ext uri="{FF2B5EF4-FFF2-40B4-BE49-F238E27FC236}">
              <a16:creationId xmlns:a16="http://schemas.microsoft.com/office/drawing/2014/main" id="{FF9F1320-A3AD-431C-8A2D-48B39A22FC0F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152900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54</xdr:row>
      <xdr:rowOff>0</xdr:rowOff>
    </xdr:from>
    <xdr:to>
      <xdr:col>22</xdr:col>
      <xdr:colOff>546100</xdr:colOff>
      <xdr:row>54</xdr:row>
      <xdr:rowOff>101600</xdr:rowOff>
    </xdr:to>
    <xdr:pic>
      <xdr:nvPicPr>
        <xdr:cNvPr id="633" name="Picture 632">
          <a:extLst>
            <a:ext uri="{FF2B5EF4-FFF2-40B4-BE49-F238E27FC236}">
              <a16:creationId xmlns:a16="http://schemas.microsoft.com/office/drawing/2014/main" id="{08E83AAC-B277-44BB-B462-95D8526C116D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54</xdr:row>
      <xdr:rowOff>0</xdr:rowOff>
    </xdr:from>
    <xdr:to>
      <xdr:col>29</xdr:col>
      <xdr:colOff>546100</xdr:colOff>
      <xdr:row>54</xdr:row>
      <xdr:rowOff>101600</xdr:rowOff>
    </xdr:to>
    <xdr:pic>
      <xdr:nvPicPr>
        <xdr:cNvPr id="634" name="Picture 633">
          <a:extLst>
            <a:ext uri="{FF2B5EF4-FFF2-40B4-BE49-F238E27FC236}">
              <a16:creationId xmlns:a16="http://schemas.microsoft.com/office/drawing/2014/main" id="{FC5D59B8-B49A-46D8-B228-65917831E8A0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54</xdr:row>
      <xdr:rowOff>0</xdr:rowOff>
    </xdr:from>
    <xdr:to>
      <xdr:col>33</xdr:col>
      <xdr:colOff>546100</xdr:colOff>
      <xdr:row>54</xdr:row>
      <xdr:rowOff>101600</xdr:rowOff>
    </xdr:to>
    <xdr:pic>
      <xdr:nvPicPr>
        <xdr:cNvPr id="635" name="Picture 634">
          <a:extLst>
            <a:ext uri="{FF2B5EF4-FFF2-40B4-BE49-F238E27FC236}">
              <a16:creationId xmlns:a16="http://schemas.microsoft.com/office/drawing/2014/main" id="{774CB169-3B73-4D73-8D2E-2C89DB51F0D7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58</xdr:row>
      <xdr:rowOff>0</xdr:rowOff>
    </xdr:from>
    <xdr:to>
      <xdr:col>9</xdr:col>
      <xdr:colOff>546100</xdr:colOff>
      <xdr:row>58</xdr:row>
      <xdr:rowOff>101600</xdr:rowOff>
    </xdr:to>
    <xdr:pic>
      <xdr:nvPicPr>
        <xdr:cNvPr id="636" name="Picture 635">
          <a:extLst>
            <a:ext uri="{FF2B5EF4-FFF2-40B4-BE49-F238E27FC236}">
              <a16:creationId xmlns:a16="http://schemas.microsoft.com/office/drawing/2014/main" id="{D1C0DAD1-F924-4CB7-8C21-3DE891F1E216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58</xdr:row>
      <xdr:rowOff>0</xdr:rowOff>
    </xdr:from>
    <xdr:to>
      <xdr:col>13</xdr:col>
      <xdr:colOff>546100</xdr:colOff>
      <xdr:row>58</xdr:row>
      <xdr:rowOff>101600</xdr:rowOff>
    </xdr:to>
    <xdr:pic>
      <xdr:nvPicPr>
        <xdr:cNvPr id="637" name="Picture 636">
          <a:extLst>
            <a:ext uri="{FF2B5EF4-FFF2-40B4-BE49-F238E27FC236}">
              <a16:creationId xmlns:a16="http://schemas.microsoft.com/office/drawing/2014/main" id="{0E7CB92F-7EBE-43A7-8511-BB85B558348B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152900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58</xdr:row>
      <xdr:rowOff>0</xdr:rowOff>
    </xdr:from>
    <xdr:to>
      <xdr:col>22</xdr:col>
      <xdr:colOff>546100</xdr:colOff>
      <xdr:row>58</xdr:row>
      <xdr:rowOff>101600</xdr:rowOff>
    </xdr:to>
    <xdr:pic>
      <xdr:nvPicPr>
        <xdr:cNvPr id="638" name="Picture 637">
          <a:extLst>
            <a:ext uri="{FF2B5EF4-FFF2-40B4-BE49-F238E27FC236}">
              <a16:creationId xmlns:a16="http://schemas.microsoft.com/office/drawing/2014/main" id="{E347F7C1-6B61-4709-A969-7D9F0B209B63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58</xdr:row>
      <xdr:rowOff>0</xdr:rowOff>
    </xdr:from>
    <xdr:to>
      <xdr:col>29</xdr:col>
      <xdr:colOff>546100</xdr:colOff>
      <xdr:row>58</xdr:row>
      <xdr:rowOff>101600</xdr:rowOff>
    </xdr:to>
    <xdr:pic>
      <xdr:nvPicPr>
        <xdr:cNvPr id="639" name="Picture 638">
          <a:extLst>
            <a:ext uri="{FF2B5EF4-FFF2-40B4-BE49-F238E27FC236}">
              <a16:creationId xmlns:a16="http://schemas.microsoft.com/office/drawing/2014/main" id="{2CCDED3A-F918-4DE7-9E1B-69E60EEADE3C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58</xdr:row>
      <xdr:rowOff>0</xdr:rowOff>
    </xdr:from>
    <xdr:to>
      <xdr:col>33</xdr:col>
      <xdr:colOff>546100</xdr:colOff>
      <xdr:row>58</xdr:row>
      <xdr:rowOff>101600</xdr:rowOff>
    </xdr:to>
    <xdr:pic>
      <xdr:nvPicPr>
        <xdr:cNvPr id="193" name="Picture 192">
          <a:extLst>
            <a:ext uri="{FF2B5EF4-FFF2-40B4-BE49-F238E27FC236}">
              <a16:creationId xmlns:a16="http://schemas.microsoft.com/office/drawing/2014/main" id="{3E19EB27-776D-40E3-9521-C5BC22219FCB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62</xdr:row>
      <xdr:rowOff>0</xdr:rowOff>
    </xdr:from>
    <xdr:to>
      <xdr:col>9</xdr:col>
      <xdr:colOff>546100</xdr:colOff>
      <xdr:row>62</xdr:row>
      <xdr:rowOff>101600</xdr:rowOff>
    </xdr:to>
    <xdr:pic>
      <xdr:nvPicPr>
        <xdr:cNvPr id="194" name="Picture 193">
          <a:extLst>
            <a:ext uri="{FF2B5EF4-FFF2-40B4-BE49-F238E27FC236}">
              <a16:creationId xmlns:a16="http://schemas.microsoft.com/office/drawing/2014/main" id="{EB118714-152F-4098-87C0-9EBF6615B461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62</xdr:row>
      <xdr:rowOff>0</xdr:rowOff>
    </xdr:from>
    <xdr:to>
      <xdr:col>13</xdr:col>
      <xdr:colOff>546100</xdr:colOff>
      <xdr:row>62</xdr:row>
      <xdr:rowOff>101600</xdr:rowOff>
    </xdr:to>
    <xdr:pic>
      <xdr:nvPicPr>
        <xdr:cNvPr id="195" name="Picture 194">
          <a:extLst>
            <a:ext uri="{FF2B5EF4-FFF2-40B4-BE49-F238E27FC236}">
              <a16:creationId xmlns:a16="http://schemas.microsoft.com/office/drawing/2014/main" id="{3796D2F9-BBF2-46FD-8BF5-7770992CCC21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62</xdr:row>
      <xdr:rowOff>0</xdr:rowOff>
    </xdr:from>
    <xdr:to>
      <xdr:col>22</xdr:col>
      <xdr:colOff>546100</xdr:colOff>
      <xdr:row>62</xdr:row>
      <xdr:rowOff>101600</xdr:rowOff>
    </xdr:to>
    <xdr:pic>
      <xdr:nvPicPr>
        <xdr:cNvPr id="196" name="Picture 195">
          <a:extLst>
            <a:ext uri="{FF2B5EF4-FFF2-40B4-BE49-F238E27FC236}">
              <a16:creationId xmlns:a16="http://schemas.microsoft.com/office/drawing/2014/main" id="{2092DA2F-6884-4943-89F2-7E6FA6F2875A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62</xdr:row>
      <xdr:rowOff>0</xdr:rowOff>
    </xdr:from>
    <xdr:to>
      <xdr:col>29</xdr:col>
      <xdr:colOff>546100</xdr:colOff>
      <xdr:row>62</xdr:row>
      <xdr:rowOff>101600</xdr:rowOff>
    </xdr:to>
    <xdr:pic>
      <xdr:nvPicPr>
        <xdr:cNvPr id="197" name="Picture 196">
          <a:extLst>
            <a:ext uri="{FF2B5EF4-FFF2-40B4-BE49-F238E27FC236}">
              <a16:creationId xmlns:a16="http://schemas.microsoft.com/office/drawing/2014/main" id="{2E025557-AC0D-47A8-8022-01E56C94D155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62</xdr:row>
      <xdr:rowOff>0</xdr:rowOff>
    </xdr:from>
    <xdr:to>
      <xdr:col>33</xdr:col>
      <xdr:colOff>546100</xdr:colOff>
      <xdr:row>62</xdr:row>
      <xdr:rowOff>101600</xdr:rowOff>
    </xdr:to>
    <xdr:pic>
      <xdr:nvPicPr>
        <xdr:cNvPr id="198" name="Picture 197">
          <a:extLst>
            <a:ext uri="{FF2B5EF4-FFF2-40B4-BE49-F238E27FC236}">
              <a16:creationId xmlns:a16="http://schemas.microsoft.com/office/drawing/2014/main" id="{1E7219A3-8F91-45A5-A181-3E0FB6614213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66</xdr:row>
      <xdr:rowOff>0</xdr:rowOff>
    </xdr:from>
    <xdr:to>
      <xdr:col>9</xdr:col>
      <xdr:colOff>546100</xdr:colOff>
      <xdr:row>66</xdr:row>
      <xdr:rowOff>101600</xdr:rowOff>
    </xdr:to>
    <xdr:pic>
      <xdr:nvPicPr>
        <xdr:cNvPr id="199" name="Picture 198">
          <a:extLst>
            <a:ext uri="{FF2B5EF4-FFF2-40B4-BE49-F238E27FC236}">
              <a16:creationId xmlns:a16="http://schemas.microsoft.com/office/drawing/2014/main" id="{3D5E2841-EF7F-499C-A505-DCB409B2BF74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66</xdr:row>
      <xdr:rowOff>0</xdr:rowOff>
    </xdr:from>
    <xdr:to>
      <xdr:col>13</xdr:col>
      <xdr:colOff>546100</xdr:colOff>
      <xdr:row>66</xdr:row>
      <xdr:rowOff>101600</xdr:rowOff>
    </xdr:to>
    <xdr:pic>
      <xdr:nvPicPr>
        <xdr:cNvPr id="200" name="Picture 199">
          <a:extLst>
            <a:ext uri="{FF2B5EF4-FFF2-40B4-BE49-F238E27FC236}">
              <a16:creationId xmlns:a16="http://schemas.microsoft.com/office/drawing/2014/main" id="{16DDBECE-EFD5-4607-A37F-811994CE1433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152900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66</xdr:row>
      <xdr:rowOff>0</xdr:rowOff>
    </xdr:from>
    <xdr:to>
      <xdr:col>22</xdr:col>
      <xdr:colOff>546100</xdr:colOff>
      <xdr:row>66</xdr:row>
      <xdr:rowOff>101600</xdr:rowOff>
    </xdr:to>
    <xdr:pic>
      <xdr:nvPicPr>
        <xdr:cNvPr id="201" name="Picture 200">
          <a:extLst>
            <a:ext uri="{FF2B5EF4-FFF2-40B4-BE49-F238E27FC236}">
              <a16:creationId xmlns:a16="http://schemas.microsoft.com/office/drawing/2014/main" id="{525194BC-A6C2-4CA9-B29C-F29511F7E66E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66</xdr:row>
      <xdr:rowOff>0</xdr:rowOff>
    </xdr:from>
    <xdr:to>
      <xdr:col>29</xdr:col>
      <xdr:colOff>546100</xdr:colOff>
      <xdr:row>66</xdr:row>
      <xdr:rowOff>101600</xdr:rowOff>
    </xdr:to>
    <xdr:pic>
      <xdr:nvPicPr>
        <xdr:cNvPr id="202" name="Picture 201">
          <a:extLst>
            <a:ext uri="{FF2B5EF4-FFF2-40B4-BE49-F238E27FC236}">
              <a16:creationId xmlns:a16="http://schemas.microsoft.com/office/drawing/2014/main" id="{DE2579D0-27E9-4897-9E37-27319AA10755}"/>
            </a:ext>
          </a:extLst>
        </xdr:cNvPr>
        <xdr:cNvPicPr/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8353425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66</xdr:row>
      <xdr:rowOff>0</xdr:rowOff>
    </xdr:from>
    <xdr:to>
      <xdr:col>33</xdr:col>
      <xdr:colOff>546100</xdr:colOff>
      <xdr:row>66</xdr:row>
      <xdr:rowOff>101600</xdr:rowOff>
    </xdr:to>
    <xdr:pic>
      <xdr:nvPicPr>
        <xdr:cNvPr id="203" name="Picture 202">
          <a:extLst>
            <a:ext uri="{FF2B5EF4-FFF2-40B4-BE49-F238E27FC236}">
              <a16:creationId xmlns:a16="http://schemas.microsoft.com/office/drawing/2014/main" id="{7F47DD8C-C048-4D4F-BD28-87F2A4D83693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70</xdr:row>
      <xdr:rowOff>0</xdr:rowOff>
    </xdr:from>
    <xdr:to>
      <xdr:col>9</xdr:col>
      <xdr:colOff>546100</xdr:colOff>
      <xdr:row>70</xdr:row>
      <xdr:rowOff>101600</xdr:rowOff>
    </xdr:to>
    <xdr:pic>
      <xdr:nvPicPr>
        <xdr:cNvPr id="204" name="Picture 203">
          <a:extLst>
            <a:ext uri="{FF2B5EF4-FFF2-40B4-BE49-F238E27FC236}">
              <a16:creationId xmlns:a16="http://schemas.microsoft.com/office/drawing/2014/main" id="{CFF0FF7C-D0B3-4C31-BA78-B7AD737A8067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3552825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70</xdr:row>
      <xdr:rowOff>0</xdr:rowOff>
    </xdr:from>
    <xdr:to>
      <xdr:col>13</xdr:col>
      <xdr:colOff>546100</xdr:colOff>
      <xdr:row>70</xdr:row>
      <xdr:rowOff>101600</xdr:rowOff>
    </xdr:to>
    <xdr:pic>
      <xdr:nvPicPr>
        <xdr:cNvPr id="205" name="Picture 204">
          <a:extLst>
            <a:ext uri="{FF2B5EF4-FFF2-40B4-BE49-F238E27FC236}">
              <a16:creationId xmlns:a16="http://schemas.microsoft.com/office/drawing/2014/main" id="{094F3283-45C2-4CD2-B33C-285A9A946A50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70</xdr:row>
      <xdr:rowOff>0</xdr:rowOff>
    </xdr:from>
    <xdr:to>
      <xdr:col>22</xdr:col>
      <xdr:colOff>546100</xdr:colOff>
      <xdr:row>70</xdr:row>
      <xdr:rowOff>101600</xdr:rowOff>
    </xdr:to>
    <xdr:pic>
      <xdr:nvPicPr>
        <xdr:cNvPr id="206" name="Picture 205">
          <a:extLst>
            <a:ext uri="{FF2B5EF4-FFF2-40B4-BE49-F238E27FC236}">
              <a16:creationId xmlns:a16="http://schemas.microsoft.com/office/drawing/2014/main" id="{8C437E06-075A-4B99-8D2C-281CBE030D30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70</xdr:row>
      <xdr:rowOff>0</xdr:rowOff>
    </xdr:from>
    <xdr:to>
      <xdr:col>29</xdr:col>
      <xdr:colOff>546100</xdr:colOff>
      <xdr:row>70</xdr:row>
      <xdr:rowOff>101600</xdr:rowOff>
    </xdr:to>
    <xdr:pic>
      <xdr:nvPicPr>
        <xdr:cNvPr id="207" name="Picture 206">
          <a:extLst>
            <a:ext uri="{FF2B5EF4-FFF2-40B4-BE49-F238E27FC236}">
              <a16:creationId xmlns:a16="http://schemas.microsoft.com/office/drawing/2014/main" id="{4F5D1B5C-8736-4E0A-9B0B-88ACC6D5AEAE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353425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70</xdr:row>
      <xdr:rowOff>0</xdr:rowOff>
    </xdr:from>
    <xdr:to>
      <xdr:col>33</xdr:col>
      <xdr:colOff>546100</xdr:colOff>
      <xdr:row>70</xdr:row>
      <xdr:rowOff>101600</xdr:rowOff>
    </xdr:to>
    <xdr:pic>
      <xdr:nvPicPr>
        <xdr:cNvPr id="208" name="Picture 207">
          <a:extLst>
            <a:ext uri="{FF2B5EF4-FFF2-40B4-BE49-F238E27FC236}">
              <a16:creationId xmlns:a16="http://schemas.microsoft.com/office/drawing/2014/main" id="{89EEBFE9-3637-4330-85BE-E2B357C6D0EA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74</xdr:row>
      <xdr:rowOff>0</xdr:rowOff>
    </xdr:from>
    <xdr:to>
      <xdr:col>9</xdr:col>
      <xdr:colOff>546100</xdr:colOff>
      <xdr:row>74</xdr:row>
      <xdr:rowOff>101600</xdr:rowOff>
    </xdr:to>
    <xdr:pic>
      <xdr:nvPicPr>
        <xdr:cNvPr id="209" name="Picture 208">
          <a:extLst>
            <a:ext uri="{FF2B5EF4-FFF2-40B4-BE49-F238E27FC236}">
              <a16:creationId xmlns:a16="http://schemas.microsoft.com/office/drawing/2014/main" id="{04F4E9A3-3B5B-48F1-9D87-693758A7D492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74</xdr:row>
      <xdr:rowOff>0</xdr:rowOff>
    </xdr:from>
    <xdr:to>
      <xdr:col>13</xdr:col>
      <xdr:colOff>546100</xdr:colOff>
      <xdr:row>74</xdr:row>
      <xdr:rowOff>101600</xdr:rowOff>
    </xdr:to>
    <xdr:pic>
      <xdr:nvPicPr>
        <xdr:cNvPr id="210" name="Picture 209">
          <a:extLst>
            <a:ext uri="{FF2B5EF4-FFF2-40B4-BE49-F238E27FC236}">
              <a16:creationId xmlns:a16="http://schemas.microsoft.com/office/drawing/2014/main" id="{0B8061D1-0F93-4FEA-9D54-033AF8F8EDD6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74</xdr:row>
      <xdr:rowOff>0</xdr:rowOff>
    </xdr:from>
    <xdr:to>
      <xdr:col>22</xdr:col>
      <xdr:colOff>546100</xdr:colOff>
      <xdr:row>74</xdr:row>
      <xdr:rowOff>101600</xdr:rowOff>
    </xdr:to>
    <xdr:pic>
      <xdr:nvPicPr>
        <xdr:cNvPr id="211" name="Picture 210">
          <a:extLst>
            <a:ext uri="{FF2B5EF4-FFF2-40B4-BE49-F238E27FC236}">
              <a16:creationId xmlns:a16="http://schemas.microsoft.com/office/drawing/2014/main" id="{A3F5F9FF-3BA7-407B-8114-07C652171078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74</xdr:row>
      <xdr:rowOff>0</xdr:rowOff>
    </xdr:from>
    <xdr:to>
      <xdr:col>29</xdr:col>
      <xdr:colOff>546100</xdr:colOff>
      <xdr:row>74</xdr:row>
      <xdr:rowOff>101600</xdr:rowOff>
    </xdr:to>
    <xdr:pic>
      <xdr:nvPicPr>
        <xdr:cNvPr id="212" name="Picture 211">
          <a:extLst>
            <a:ext uri="{FF2B5EF4-FFF2-40B4-BE49-F238E27FC236}">
              <a16:creationId xmlns:a16="http://schemas.microsoft.com/office/drawing/2014/main" id="{38AAB36F-F3AF-427F-AB4A-4C9AC90675E3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353425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74</xdr:row>
      <xdr:rowOff>0</xdr:rowOff>
    </xdr:from>
    <xdr:to>
      <xdr:col>33</xdr:col>
      <xdr:colOff>546100</xdr:colOff>
      <xdr:row>74</xdr:row>
      <xdr:rowOff>101600</xdr:rowOff>
    </xdr:to>
    <xdr:pic>
      <xdr:nvPicPr>
        <xdr:cNvPr id="213" name="Picture 212">
          <a:extLst>
            <a:ext uri="{FF2B5EF4-FFF2-40B4-BE49-F238E27FC236}">
              <a16:creationId xmlns:a16="http://schemas.microsoft.com/office/drawing/2014/main" id="{EC930969-3679-42B8-99A1-7E87021FAC00}"/>
            </a:ext>
          </a:extLst>
        </xdr:cNvPr>
        <xdr:cNvPicPr/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8953500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78</xdr:row>
      <xdr:rowOff>0</xdr:rowOff>
    </xdr:from>
    <xdr:to>
      <xdr:col>9</xdr:col>
      <xdr:colOff>546100</xdr:colOff>
      <xdr:row>78</xdr:row>
      <xdr:rowOff>101600</xdr:rowOff>
    </xdr:to>
    <xdr:pic>
      <xdr:nvPicPr>
        <xdr:cNvPr id="214" name="Picture 213">
          <a:extLst>
            <a:ext uri="{FF2B5EF4-FFF2-40B4-BE49-F238E27FC236}">
              <a16:creationId xmlns:a16="http://schemas.microsoft.com/office/drawing/2014/main" id="{D0D2791E-AC68-413F-AB18-B1F00E8220C3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3552825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78</xdr:row>
      <xdr:rowOff>0</xdr:rowOff>
    </xdr:from>
    <xdr:to>
      <xdr:col>13</xdr:col>
      <xdr:colOff>546100</xdr:colOff>
      <xdr:row>78</xdr:row>
      <xdr:rowOff>101600</xdr:rowOff>
    </xdr:to>
    <xdr:pic>
      <xdr:nvPicPr>
        <xdr:cNvPr id="215" name="Picture 214">
          <a:extLst>
            <a:ext uri="{FF2B5EF4-FFF2-40B4-BE49-F238E27FC236}">
              <a16:creationId xmlns:a16="http://schemas.microsoft.com/office/drawing/2014/main" id="{E23DD7C6-1D72-4185-A161-DC4EB914110D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78</xdr:row>
      <xdr:rowOff>0</xdr:rowOff>
    </xdr:from>
    <xdr:to>
      <xdr:col>22</xdr:col>
      <xdr:colOff>546100</xdr:colOff>
      <xdr:row>78</xdr:row>
      <xdr:rowOff>101600</xdr:rowOff>
    </xdr:to>
    <xdr:pic>
      <xdr:nvPicPr>
        <xdr:cNvPr id="216" name="Picture 215">
          <a:extLst>
            <a:ext uri="{FF2B5EF4-FFF2-40B4-BE49-F238E27FC236}">
              <a16:creationId xmlns:a16="http://schemas.microsoft.com/office/drawing/2014/main" id="{13E62682-BDF1-4A60-8F04-A876FF55C8EC}"/>
            </a:ext>
          </a:extLst>
        </xdr:cNvPr>
        <xdr:cNvPicPr/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6038850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78</xdr:row>
      <xdr:rowOff>0</xdr:rowOff>
    </xdr:from>
    <xdr:to>
      <xdr:col>29</xdr:col>
      <xdr:colOff>546100</xdr:colOff>
      <xdr:row>78</xdr:row>
      <xdr:rowOff>101600</xdr:rowOff>
    </xdr:to>
    <xdr:pic>
      <xdr:nvPicPr>
        <xdr:cNvPr id="217" name="Picture 216">
          <a:extLst>
            <a:ext uri="{FF2B5EF4-FFF2-40B4-BE49-F238E27FC236}">
              <a16:creationId xmlns:a16="http://schemas.microsoft.com/office/drawing/2014/main" id="{3B6F1A6D-BDC5-49B4-87FB-1C6891C66115}"/>
            </a:ext>
          </a:extLst>
        </xdr:cNvPr>
        <xdr:cNvPicPr/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8353425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78</xdr:row>
      <xdr:rowOff>0</xdr:rowOff>
    </xdr:from>
    <xdr:to>
      <xdr:col>33</xdr:col>
      <xdr:colOff>546100</xdr:colOff>
      <xdr:row>78</xdr:row>
      <xdr:rowOff>101600</xdr:rowOff>
    </xdr:to>
    <xdr:pic>
      <xdr:nvPicPr>
        <xdr:cNvPr id="218" name="Picture 217">
          <a:extLst>
            <a:ext uri="{FF2B5EF4-FFF2-40B4-BE49-F238E27FC236}">
              <a16:creationId xmlns:a16="http://schemas.microsoft.com/office/drawing/2014/main" id="{375A105F-3EC2-4009-B88D-685218012973}"/>
            </a:ext>
          </a:extLst>
        </xdr:cNvPr>
        <xdr:cNvPicPr/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8953500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82</xdr:row>
      <xdr:rowOff>0</xdr:rowOff>
    </xdr:from>
    <xdr:to>
      <xdr:col>9</xdr:col>
      <xdr:colOff>546100</xdr:colOff>
      <xdr:row>82</xdr:row>
      <xdr:rowOff>101600</xdr:rowOff>
    </xdr:to>
    <xdr:pic>
      <xdr:nvPicPr>
        <xdr:cNvPr id="219" name="Picture 218">
          <a:extLst>
            <a:ext uri="{FF2B5EF4-FFF2-40B4-BE49-F238E27FC236}">
              <a16:creationId xmlns:a16="http://schemas.microsoft.com/office/drawing/2014/main" id="{C1EB39FC-9A7C-438E-83D0-578A617B03EA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3552825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82</xdr:row>
      <xdr:rowOff>0</xdr:rowOff>
    </xdr:from>
    <xdr:to>
      <xdr:col>13</xdr:col>
      <xdr:colOff>546100</xdr:colOff>
      <xdr:row>82</xdr:row>
      <xdr:rowOff>101600</xdr:rowOff>
    </xdr:to>
    <xdr:pic>
      <xdr:nvPicPr>
        <xdr:cNvPr id="220" name="Picture 219">
          <a:extLst>
            <a:ext uri="{FF2B5EF4-FFF2-40B4-BE49-F238E27FC236}">
              <a16:creationId xmlns:a16="http://schemas.microsoft.com/office/drawing/2014/main" id="{B9EB04C3-B3FB-40C4-834C-D53C4A0D8AA2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82</xdr:row>
      <xdr:rowOff>0</xdr:rowOff>
    </xdr:from>
    <xdr:to>
      <xdr:col>22</xdr:col>
      <xdr:colOff>546100</xdr:colOff>
      <xdr:row>82</xdr:row>
      <xdr:rowOff>101600</xdr:rowOff>
    </xdr:to>
    <xdr:pic>
      <xdr:nvPicPr>
        <xdr:cNvPr id="221" name="Picture 220">
          <a:extLst>
            <a:ext uri="{FF2B5EF4-FFF2-40B4-BE49-F238E27FC236}">
              <a16:creationId xmlns:a16="http://schemas.microsoft.com/office/drawing/2014/main" id="{C23E2DCA-C557-485F-81EC-A60FDB75CCAE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6038850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82</xdr:row>
      <xdr:rowOff>0</xdr:rowOff>
    </xdr:from>
    <xdr:to>
      <xdr:col>29</xdr:col>
      <xdr:colOff>546100</xdr:colOff>
      <xdr:row>82</xdr:row>
      <xdr:rowOff>101600</xdr:rowOff>
    </xdr:to>
    <xdr:pic>
      <xdr:nvPicPr>
        <xdr:cNvPr id="222" name="Picture 221">
          <a:extLst>
            <a:ext uri="{FF2B5EF4-FFF2-40B4-BE49-F238E27FC236}">
              <a16:creationId xmlns:a16="http://schemas.microsoft.com/office/drawing/2014/main" id="{EE13BAFC-19F1-409E-9FF1-8C0DF0D459D2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8353425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82</xdr:row>
      <xdr:rowOff>0</xdr:rowOff>
    </xdr:from>
    <xdr:to>
      <xdr:col>33</xdr:col>
      <xdr:colOff>546100</xdr:colOff>
      <xdr:row>82</xdr:row>
      <xdr:rowOff>101600</xdr:rowOff>
    </xdr:to>
    <xdr:pic>
      <xdr:nvPicPr>
        <xdr:cNvPr id="223" name="Picture 222">
          <a:extLst>
            <a:ext uri="{FF2B5EF4-FFF2-40B4-BE49-F238E27FC236}">
              <a16:creationId xmlns:a16="http://schemas.microsoft.com/office/drawing/2014/main" id="{7E0C2BD5-DFEA-4492-BBBA-16FC824DAB76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8953500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86</xdr:row>
      <xdr:rowOff>0</xdr:rowOff>
    </xdr:from>
    <xdr:to>
      <xdr:col>9</xdr:col>
      <xdr:colOff>546100</xdr:colOff>
      <xdr:row>86</xdr:row>
      <xdr:rowOff>101600</xdr:rowOff>
    </xdr:to>
    <xdr:pic>
      <xdr:nvPicPr>
        <xdr:cNvPr id="224" name="Picture 223">
          <a:extLst>
            <a:ext uri="{FF2B5EF4-FFF2-40B4-BE49-F238E27FC236}">
              <a16:creationId xmlns:a16="http://schemas.microsoft.com/office/drawing/2014/main" id="{74036C1A-00F5-4C78-96AF-BD962E80163D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86</xdr:row>
      <xdr:rowOff>0</xdr:rowOff>
    </xdr:from>
    <xdr:to>
      <xdr:col>13</xdr:col>
      <xdr:colOff>546100</xdr:colOff>
      <xdr:row>86</xdr:row>
      <xdr:rowOff>101600</xdr:rowOff>
    </xdr:to>
    <xdr:pic>
      <xdr:nvPicPr>
        <xdr:cNvPr id="225" name="Picture 224">
          <a:extLst>
            <a:ext uri="{FF2B5EF4-FFF2-40B4-BE49-F238E27FC236}">
              <a16:creationId xmlns:a16="http://schemas.microsoft.com/office/drawing/2014/main" id="{68C7DE0E-9878-4D28-BC64-C1788A43F066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4152900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86</xdr:row>
      <xdr:rowOff>0</xdr:rowOff>
    </xdr:from>
    <xdr:to>
      <xdr:col>22</xdr:col>
      <xdr:colOff>546100</xdr:colOff>
      <xdr:row>86</xdr:row>
      <xdr:rowOff>101600</xdr:rowOff>
    </xdr:to>
    <xdr:pic>
      <xdr:nvPicPr>
        <xdr:cNvPr id="226" name="Picture 225">
          <a:extLst>
            <a:ext uri="{FF2B5EF4-FFF2-40B4-BE49-F238E27FC236}">
              <a16:creationId xmlns:a16="http://schemas.microsoft.com/office/drawing/2014/main" id="{8B8FAEFE-9A08-4BE8-B351-AD30B193D14F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86</xdr:row>
      <xdr:rowOff>0</xdr:rowOff>
    </xdr:from>
    <xdr:to>
      <xdr:col>29</xdr:col>
      <xdr:colOff>546100</xdr:colOff>
      <xdr:row>86</xdr:row>
      <xdr:rowOff>101600</xdr:rowOff>
    </xdr:to>
    <xdr:pic>
      <xdr:nvPicPr>
        <xdr:cNvPr id="227" name="Picture 226">
          <a:extLst>
            <a:ext uri="{FF2B5EF4-FFF2-40B4-BE49-F238E27FC236}">
              <a16:creationId xmlns:a16="http://schemas.microsoft.com/office/drawing/2014/main" id="{96D8F612-B936-4215-9C50-BF2E2695E1AD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86</xdr:row>
      <xdr:rowOff>0</xdr:rowOff>
    </xdr:from>
    <xdr:to>
      <xdr:col>33</xdr:col>
      <xdr:colOff>546100</xdr:colOff>
      <xdr:row>86</xdr:row>
      <xdr:rowOff>101600</xdr:rowOff>
    </xdr:to>
    <xdr:pic>
      <xdr:nvPicPr>
        <xdr:cNvPr id="228" name="Picture 227">
          <a:extLst>
            <a:ext uri="{FF2B5EF4-FFF2-40B4-BE49-F238E27FC236}">
              <a16:creationId xmlns:a16="http://schemas.microsoft.com/office/drawing/2014/main" id="{0F867351-BB07-44F5-8CF8-442E214F7507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90</xdr:row>
      <xdr:rowOff>0</xdr:rowOff>
    </xdr:from>
    <xdr:to>
      <xdr:col>9</xdr:col>
      <xdr:colOff>546100</xdr:colOff>
      <xdr:row>90</xdr:row>
      <xdr:rowOff>101600</xdr:rowOff>
    </xdr:to>
    <xdr:pic>
      <xdr:nvPicPr>
        <xdr:cNvPr id="229" name="Picture 228">
          <a:extLst>
            <a:ext uri="{FF2B5EF4-FFF2-40B4-BE49-F238E27FC236}">
              <a16:creationId xmlns:a16="http://schemas.microsoft.com/office/drawing/2014/main" id="{7A17C18B-F627-43BB-AA6D-0E9E6D216868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90</xdr:row>
      <xdr:rowOff>0</xdr:rowOff>
    </xdr:from>
    <xdr:to>
      <xdr:col>13</xdr:col>
      <xdr:colOff>546100</xdr:colOff>
      <xdr:row>90</xdr:row>
      <xdr:rowOff>101600</xdr:rowOff>
    </xdr:to>
    <xdr:pic>
      <xdr:nvPicPr>
        <xdr:cNvPr id="230" name="Picture 229">
          <a:extLst>
            <a:ext uri="{FF2B5EF4-FFF2-40B4-BE49-F238E27FC236}">
              <a16:creationId xmlns:a16="http://schemas.microsoft.com/office/drawing/2014/main" id="{AD6AAF15-9707-4989-817C-029D871FEDFB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90</xdr:row>
      <xdr:rowOff>0</xdr:rowOff>
    </xdr:from>
    <xdr:to>
      <xdr:col>22</xdr:col>
      <xdr:colOff>546100</xdr:colOff>
      <xdr:row>90</xdr:row>
      <xdr:rowOff>101600</xdr:rowOff>
    </xdr:to>
    <xdr:pic>
      <xdr:nvPicPr>
        <xdr:cNvPr id="231" name="Picture 230">
          <a:extLst>
            <a:ext uri="{FF2B5EF4-FFF2-40B4-BE49-F238E27FC236}">
              <a16:creationId xmlns:a16="http://schemas.microsoft.com/office/drawing/2014/main" id="{3A749C1D-9B9E-4CEC-9C5B-BDA184FC7876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90</xdr:row>
      <xdr:rowOff>0</xdr:rowOff>
    </xdr:from>
    <xdr:to>
      <xdr:col>29</xdr:col>
      <xdr:colOff>546100</xdr:colOff>
      <xdr:row>90</xdr:row>
      <xdr:rowOff>101600</xdr:rowOff>
    </xdr:to>
    <xdr:pic>
      <xdr:nvPicPr>
        <xdr:cNvPr id="232" name="Picture 231">
          <a:extLst>
            <a:ext uri="{FF2B5EF4-FFF2-40B4-BE49-F238E27FC236}">
              <a16:creationId xmlns:a16="http://schemas.microsoft.com/office/drawing/2014/main" id="{946FFFFE-0815-444A-9123-C3B965D9831E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90</xdr:row>
      <xdr:rowOff>0</xdr:rowOff>
    </xdr:from>
    <xdr:to>
      <xdr:col>33</xdr:col>
      <xdr:colOff>546100</xdr:colOff>
      <xdr:row>90</xdr:row>
      <xdr:rowOff>101600</xdr:rowOff>
    </xdr:to>
    <xdr:pic>
      <xdr:nvPicPr>
        <xdr:cNvPr id="233" name="Picture 232">
          <a:extLst>
            <a:ext uri="{FF2B5EF4-FFF2-40B4-BE49-F238E27FC236}">
              <a16:creationId xmlns:a16="http://schemas.microsoft.com/office/drawing/2014/main" id="{6BBD661D-8904-4519-A562-FA76ABB19474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94</xdr:row>
      <xdr:rowOff>0</xdr:rowOff>
    </xdr:from>
    <xdr:to>
      <xdr:col>9</xdr:col>
      <xdr:colOff>546100</xdr:colOff>
      <xdr:row>94</xdr:row>
      <xdr:rowOff>101600</xdr:rowOff>
    </xdr:to>
    <xdr:pic>
      <xdr:nvPicPr>
        <xdr:cNvPr id="234" name="Picture 233">
          <a:extLst>
            <a:ext uri="{FF2B5EF4-FFF2-40B4-BE49-F238E27FC236}">
              <a16:creationId xmlns:a16="http://schemas.microsoft.com/office/drawing/2014/main" id="{3372E949-B574-4544-ABA3-E52C93050836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94</xdr:row>
      <xdr:rowOff>0</xdr:rowOff>
    </xdr:from>
    <xdr:to>
      <xdr:col>13</xdr:col>
      <xdr:colOff>546100</xdr:colOff>
      <xdr:row>94</xdr:row>
      <xdr:rowOff>101600</xdr:rowOff>
    </xdr:to>
    <xdr:pic>
      <xdr:nvPicPr>
        <xdr:cNvPr id="235" name="Picture 234">
          <a:extLst>
            <a:ext uri="{FF2B5EF4-FFF2-40B4-BE49-F238E27FC236}">
              <a16:creationId xmlns:a16="http://schemas.microsoft.com/office/drawing/2014/main" id="{B7A1F895-B5A6-44E8-8A27-4A3D76120977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152900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94</xdr:row>
      <xdr:rowOff>0</xdr:rowOff>
    </xdr:from>
    <xdr:to>
      <xdr:col>22</xdr:col>
      <xdr:colOff>546100</xdr:colOff>
      <xdr:row>94</xdr:row>
      <xdr:rowOff>101600</xdr:rowOff>
    </xdr:to>
    <xdr:pic>
      <xdr:nvPicPr>
        <xdr:cNvPr id="236" name="Picture 235">
          <a:extLst>
            <a:ext uri="{FF2B5EF4-FFF2-40B4-BE49-F238E27FC236}">
              <a16:creationId xmlns:a16="http://schemas.microsoft.com/office/drawing/2014/main" id="{CDE2C469-2AEA-4FEA-BE0A-4010749194B3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94</xdr:row>
      <xdr:rowOff>0</xdr:rowOff>
    </xdr:from>
    <xdr:to>
      <xdr:col>29</xdr:col>
      <xdr:colOff>546100</xdr:colOff>
      <xdr:row>94</xdr:row>
      <xdr:rowOff>101600</xdr:rowOff>
    </xdr:to>
    <xdr:pic>
      <xdr:nvPicPr>
        <xdr:cNvPr id="237" name="Picture 236">
          <a:extLst>
            <a:ext uri="{FF2B5EF4-FFF2-40B4-BE49-F238E27FC236}">
              <a16:creationId xmlns:a16="http://schemas.microsoft.com/office/drawing/2014/main" id="{58F19E77-48B8-4BB3-97B8-1BDC6ABD9D26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94</xdr:row>
      <xdr:rowOff>0</xdr:rowOff>
    </xdr:from>
    <xdr:to>
      <xdr:col>33</xdr:col>
      <xdr:colOff>546100</xdr:colOff>
      <xdr:row>94</xdr:row>
      <xdr:rowOff>101600</xdr:rowOff>
    </xdr:to>
    <xdr:pic>
      <xdr:nvPicPr>
        <xdr:cNvPr id="238" name="Picture 237">
          <a:extLst>
            <a:ext uri="{FF2B5EF4-FFF2-40B4-BE49-F238E27FC236}">
              <a16:creationId xmlns:a16="http://schemas.microsoft.com/office/drawing/2014/main" id="{5ED9895D-3906-48AB-AA7F-FBB1C887AEA1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98</xdr:row>
      <xdr:rowOff>0</xdr:rowOff>
    </xdr:from>
    <xdr:to>
      <xdr:col>9</xdr:col>
      <xdr:colOff>546100</xdr:colOff>
      <xdr:row>98</xdr:row>
      <xdr:rowOff>101600</xdr:rowOff>
    </xdr:to>
    <xdr:pic>
      <xdr:nvPicPr>
        <xdr:cNvPr id="239" name="Picture 238">
          <a:extLst>
            <a:ext uri="{FF2B5EF4-FFF2-40B4-BE49-F238E27FC236}">
              <a16:creationId xmlns:a16="http://schemas.microsoft.com/office/drawing/2014/main" id="{F3721F4A-EADC-4550-85E9-081ADA58980A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3552825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98</xdr:row>
      <xdr:rowOff>0</xdr:rowOff>
    </xdr:from>
    <xdr:to>
      <xdr:col>13</xdr:col>
      <xdr:colOff>546100</xdr:colOff>
      <xdr:row>98</xdr:row>
      <xdr:rowOff>101600</xdr:rowOff>
    </xdr:to>
    <xdr:pic>
      <xdr:nvPicPr>
        <xdr:cNvPr id="240" name="Picture 239">
          <a:extLst>
            <a:ext uri="{FF2B5EF4-FFF2-40B4-BE49-F238E27FC236}">
              <a16:creationId xmlns:a16="http://schemas.microsoft.com/office/drawing/2014/main" id="{89839F7F-64ED-46B8-9D60-2FCBB3A48E70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98</xdr:row>
      <xdr:rowOff>0</xdr:rowOff>
    </xdr:from>
    <xdr:to>
      <xdr:col>22</xdr:col>
      <xdr:colOff>546100</xdr:colOff>
      <xdr:row>98</xdr:row>
      <xdr:rowOff>101600</xdr:rowOff>
    </xdr:to>
    <xdr:pic>
      <xdr:nvPicPr>
        <xdr:cNvPr id="241" name="Picture 240">
          <a:extLst>
            <a:ext uri="{FF2B5EF4-FFF2-40B4-BE49-F238E27FC236}">
              <a16:creationId xmlns:a16="http://schemas.microsoft.com/office/drawing/2014/main" id="{D42A55B0-6D11-4EE8-BDB1-410F669F7F2A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98</xdr:row>
      <xdr:rowOff>0</xdr:rowOff>
    </xdr:from>
    <xdr:to>
      <xdr:col>29</xdr:col>
      <xdr:colOff>546100</xdr:colOff>
      <xdr:row>98</xdr:row>
      <xdr:rowOff>101600</xdr:rowOff>
    </xdr:to>
    <xdr:pic>
      <xdr:nvPicPr>
        <xdr:cNvPr id="242" name="Picture 241">
          <a:extLst>
            <a:ext uri="{FF2B5EF4-FFF2-40B4-BE49-F238E27FC236}">
              <a16:creationId xmlns:a16="http://schemas.microsoft.com/office/drawing/2014/main" id="{BE6D2923-5195-4190-A1CB-E9EFFD996785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98</xdr:row>
      <xdr:rowOff>0</xdr:rowOff>
    </xdr:from>
    <xdr:to>
      <xdr:col>33</xdr:col>
      <xdr:colOff>546100</xdr:colOff>
      <xdr:row>98</xdr:row>
      <xdr:rowOff>101600</xdr:rowOff>
    </xdr:to>
    <xdr:pic>
      <xdr:nvPicPr>
        <xdr:cNvPr id="243" name="Picture 242">
          <a:extLst>
            <a:ext uri="{FF2B5EF4-FFF2-40B4-BE49-F238E27FC236}">
              <a16:creationId xmlns:a16="http://schemas.microsoft.com/office/drawing/2014/main" id="{39431B35-CD85-4073-9389-24118AC38CDD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102</xdr:row>
      <xdr:rowOff>0</xdr:rowOff>
    </xdr:from>
    <xdr:to>
      <xdr:col>9</xdr:col>
      <xdr:colOff>546100</xdr:colOff>
      <xdr:row>102</xdr:row>
      <xdr:rowOff>101600</xdr:rowOff>
    </xdr:to>
    <xdr:pic>
      <xdr:nvPicPr>
        <xdr:cNvPr id="244" name="Picture 243">
          <a:extLst>
            <a:ext uri="{FF2B5EF4-FFF2-40B4-BE49-F238E27FC236}">
              <a16:creationId xmlns:a16="http://schemas.microsoft.com/office/drawing/2014/main" id="{385928F1-2919-4979-921A-D693BC1FD5F0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102</xdr:row>
      <xdr:rowOff>0</xdr:rowOff>
    </xdr:from>
    <xdr:to>
      <xdr:col>13</xdr:col>
      <xdr:colOff>546100</xdr:colOff>
      <xdr:row>102</xdr:row>
      <xdr:rowOff>101600</xdr:rowOff>
    </xdr:to>
    <xdr:pic>
      <xdr:nvPicPr>
        <xdr:cNvPr id="245" name="Picture 244">
          <a:extLst>
            <a:ext uri="{FF2B5EF4-FFF2-40B4-BE49-F238E27FC236}">
              <a16:creationId xmlns:a16="http://schemas.microsoft.com/office/drawing/2014/main" id="{7F6D8F52-AA23-4604-9ED8-8393B34F9C0B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102</xdr:row>
      <xdr:rowOff>0</xdr:rowOff>
    </xdr:from>
    <xdr:to>
      <xdr:col>22</xdr:col>
      <xdr:colOff>546100</xdr:colOff>
      <xdr:row>102</xdr:row>
      <xdr:rowOff>101600</xdr:rowOff>
    </xdr:to>
    <xdr:pic>
      <xdr:nvPicPr>
        <xdr:cNvPr id="246" name="Picture 245">
          <a:extLst>
            <a:ext uri="{FF2B5EF4-FFF2-40B4-BE49-F238E27FC236}">
              <a16:creationId xmlns:a16="http://schemas.microsoft.com/office/drawing/2014/main" id="{83ECE139-2651-4C70-85D9-7EDD8679E76E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102</xdr:row>
      <xdr:rowOff>0</xdr:rowOff>
    </xdr:from>
    <xdr:to>
      <xdr:col>29</xdr:col>
      <xdr:colOff>546100</xdr:colOff>
      <xdr:row>102</xdr:row>
      <xdr:rowOff>101600</xdr:rowOff>
    </xdr:to>
    <xdr:pic>
      <xdr:nvPicPr>
        <xdr:cNvPr id="247" name="Picture 246">
          <a:extLst>
            <a:ext uri="{FF2B5EF4-FFF2-40B4-BE49-F238E27FC236}">
              <a16:creationId xmlns:a16="http://schemas.microsoft.com/office/drawing/2014/main" id="{9D94D9A5-45A8-432B-8730-CF7D218402AA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102</xdr:row>
      <xdr:rowOff>0</xdr:rowOff>
    </xdr:from>
    <xdr:to>
      <xdr:col>33</xdr:col>
      <xdr:colOff>546100</xdr:colOff>
      <xdr:row>102</xdr:row>
      <xdr:rowOff>101600</xdr:rowOff>
    </xdr:to>
    <xdr:pic>
      <xdr:nvPicPr>
        <xdr:cNvPr id="248" name="Picture 247">
          <a:extLst>
            <a:ext uri="{FF2B5EF4-FFF2-40B4-BE49-F238E27FC236}">
              <a16:creationId xmlns:a16="http://schemas.microsoft.com/office/drawing/2014/main" id="{433C6789-54BF-4BC3-97BA-0A1B979EFC0D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106</xdr:row>
      <xdr:rowOff>0</xdr:rowOff>
    </xdr:from>
    <xdr:to>
      <xdr:col>9</xdr:col>
      <xdr:colOff>546100</xdr:colOff>
      <xdr:row>106</xdr:row>
      <xdr:rowOff>101600</xdr:rowOff>
    </xdr:to>
    <xdr:pic>
      <xdr:nvPicPr>
        <xdr:cNvPr id="249" name="Picture 248">
          <a:extLst>
            <a:ext uri="{FF2B5EF4-FFF2-40B4-BE49-F238E27FC236}">
              <a16:creationId xmlns:a16="http://schemas.microsoft.com/office/drawing/2014/main" id="{A6B01B32-1D13-4617-9149-C9EF9DFE2773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3552825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106</xdr:row>
      <xdr:rowOff>0</xdr:rowOff>
    </xdr:from>
    <xdr:to>
      <xdr:col>13</xdr:col>
      <xdr:colOff>546100</xdr:colOff>
      <xdr:row>106</xdr:row>
      <xdr:rowOff>101600</xdr:rowOff>
    </xdr:to>
    <xdr:pic>
      <xdr:nvPicPr>
        <xdr:cNvPr id="250" name="Picture 249">
          <a:extLst>
            <a:ext uri="{FF2B5EF4-FFF2-40B4-BE49-F238E27FC236}">
              <a16:creationId xmlns:a16="http://schemas.microsoft.com/office/drawing/2014/main" id="{C978D266-ED4E-40E7-97C2-C4492F1F52DC}"/>
            </a:ext>
          </a:extLst>
        </xdr:cNvPr>
        <xdr:cNvPicPr/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4152900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106</xdr:row>
      <xdr:rowOff>0</xdr:rowOff>
    </xdr:from>
    <xdr:to>
      <xdr:col>22</xdr:col>
      <xdr:colOff>546100</xdr:colOff>
      <xdr:row>106</xdr:row>
      <xdr:rowOff>101600</xdr:rowOff>
    </xdr:to>
    <xdr:pic>
      <xdr:nvPicPr>
        <xdr:cNvPr id="251" name="Picture 250">
          <a:extLst>
            <a:ext uri="{FF2B5EF4-FFF2-40B4-BE49-F238E27FC236}">
              <a16:creationId xmlns:a16="http://schemas.microsoft.com/office/drawing/2014/main" id="{BDD2BD71-A170-46F6-935C-E81073B061A4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106</xdr:row>
      <xdr:rowOff>0</xdr:rowOff>
    </xdr:from>
    <xdr:to>
      <xdr:col>29</xdr:col>
      <xdr:colOff>546100</xdr:colOff>
      <xdr:row>106</xdr:row>
      <xdr:rowOff>101600</xdr:rowOff>
    </xdr:to>
    <xdr:pic>
      <xdr:nvPicPr>
        <xdr:cNvPr id="252" name="Picture 251">
          <a:extLst>
            <a:ext uri="{FF2B5EF4-FFF2-40B4-BE49-F238E27FC236}">
              <a16:creationId xmlns:a16="http://schemas.microsoft.com/office/drawing/2014/main" id="{5D1B521B-2FDB-4B65-BD75-8CA680E90819}"/>
            </a:ext>
          </a:extLst>
        </xdr:cNvPr>
        <xdr:cNvPicPr/>
      </xdr:nvPicPr>
      <xdr:blipFill>
        <a:blip xmlns:r="http://schemas.openxmlformats.org/officeDocument/2006/relationships" r:embed="rId52" cstate="print"/>
        <a:stretch>
          <a:fillRect/>
        </a:stretch>
      </xdr:blipFill>
      <xdr:spPr>
        <a:xfrm>
          <a:off x="8353425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106</xdr:row>
      <xdr:rowOff>0</xdr:rowOff>
    </xdr:from>
    <xdr:to>
      <xdr:col>33</xdr:col>
      <xdr:colOff>546100</xdr:colOff>
      <xdr:row>106</xdr:row>
      <xdr:rowOff>101600</xdr:rowOff>
    </xdr:to>
    <xdr:pic>
      <xdr:nvPicPr>
        <xdr:cNvPr id="253" name="Picture 252">
          <a:extLst>
            <a:ext uri="{FF2B5EF4-FFF2-40B4-BE49-F238E27FC236}">
              <a16:creationId xmlns:a16="http://schemas.microsoft.com/office/drawing/2014/main" id="{3D4E17EC-C5B1-4F69-A44E-96499C07DEE0}"/>
            </a:ext>
          </a:extLst>
        </xdr:cNvPr>
        <xdr:cNvPicPr/>
      </xdr:nvPicPr>
      <xdr:blipFill>
        <a:blip xmlns:r="http://schemas.openxmlformats.org/officeDocument/2006/relationships" r:embed="rId53" cstate="print"/>
        <a:stretch>
          <a:fillRect/>
        </a:stretch>
      </xdr:blipFill>
      <xdr:spPr>
        <a:xfrm>
          <a:off x="8953500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110</xdr:row>
      <xdr:rowOff>0</xdr:rowOff>
    </xdr:from>
    <xdr:to>
      <xdr:col>9</xdr:col>
      <xdr:colOff>546100</xdr:colOff>
      <xdr:row>110</xdr:row>
      <xdr:rowOff>101600</xdr:rowOff>
    </xdr:to>
    <xdr:pic>
      <xdr:nvPicPr>
        <xdr:cNvPr id="254" name="Picture 253">
          <a:extLst>
            <a:ext uri="{FF2B5EF4-FFF2-40B4-BE49-F238E27FC236}">
              <a16:creationId xmlns:a16="http://schemas.microsoft.com/office/drawing/2014/main" id="{545E2275-5A20-4EBD-A788-259F79BD2FE2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110</xdr:row>
      <xdr:rowOff>0</xdr:rowOff>
    </xdr:from>
    <xdr:to>
      <xdr:col>13</xdr:col>
      <xdr:colOff>546100</xdr:colOff>
      <xdr:row>110</xdr:row>
      <xdr:rowOff>101600</xdr:rowOff>
    </xdr:to>
    <xdr:pic>
      <xdr:nvPicPr>
        <xdr:cNvPr id="255" name="Picture 254">
          <a:extLst>
            <a:ext uri="{FF2B5EF4-FFF2-40B4-BE49-F238E27FC236}">
              <a16:creationId xmlns:a16="http://schemas.microsoft.com/office/drawing/2014/main" id="{A86C3EFF-3A83-46B3-979F-2306F1F9FCAE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110</xdr:row>
      <xdr:rowOff>0</xdr:rowOff>
    </xdr:from>
    <xdr:to>
      <xdr:col>22</xdr:col>
      <xdr:colOff>546100</xdr:colOff>
      <xdr:row>110</xdr:row>
      <xdr:rowOff>101600</xdr:rowOff>
    </xdr:to>
    <xdr:pic>
      <xdr:nvPicPr>
        <xdr:cNvPr id="384" name="Picture 383">
          <a:extLst>
            <a:ext uri="{FF2B5EF4-FFF2-40B4-BE49-F238E27FC236}">
              <a16:creationId xmlns:a16="http://schemas.microsoft.com/office/drawing/2014/main" id="{96E42A5C-7AA8-477C-878D-D1250BC62142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110</xdr:row>
      <xdr:rowOff>0</xdr:rowOff>
    </xdr:from>
    <xdr:to>
      <xdr:col>29</xdr:col>
      <xdr:colOff>546100</xdr:colOff>
      <xdr:row>110</xdr:row>
      <xdr:rowOff>101600</xdr:rowOff>
    </xdr:to>
    <xdr:pic>
      <xdr:nvPicPr>
        <xdr:cNvPr id="385" name="Picture 384">
          <a:extLst>
            <a:ext uri="{FF2B5EF4-FFF2-40B4-BE49-F238E27FC236}">
              <a16:creationId xmlns:a16="http://schemas.microsoft.com/office/drawing/2014/main" id="{9F08B325-DC11-4CD7-8E8B-8F9C2E6E69EA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110</xdr:row>
      <xdr:rowOff>0</xdr:rowOff>
    </xdr:from>
    <xdr:to>
      <xdr:col>33</xdr:col>
      <xdr:colOff>546100</xdr:colOff>
      <xdr:row>110</xdr:row>
      <xdr:rowOff>101600</xdr:rowOff>
    </xdr:to>
    <xdr:pic>
      <xdr:nvPicPr>
        <xdr:cNvPr id="386" name="Picture 385">
          <a:extLst>
            <a:ext uri="{FF2B5EF4-FFF2-40B4-BE49-F238E27FC236}">
              <a16:creationId xmlns:a16="http://schemas.microsoft.com/office/drawing/2014/main" id="{2D8EDF3D-59DB-4ADD-B467-8575E54EE939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114</xdr:row>
      <xdr:rowOff>0</xdr:rowOff>
    </xdr:from>
    <xdr:to>
      <xdr:col>9</xdr:col>
      <xdr:colOff>546100</xdr:colOff>
      <xdr:row>114</xdr:row>
      <xdr:rowOff>101600</xdr:rowOff>
    </xdr:to>
    <xdr:pic>
      <xdr:nvPicPr>
        <xdr:cNvPr id="387" name="Picture 386">
          <a:extLst>
            <a:ext uri="{FF2B5EF4-FFF2-40B4-BE49-F238E27FC236}">
              <a16:creationId xmlns:a16="http://schemas.microsoft.com/office/drawing/2014/main" id="{9C35DE81-B33E-4739-930F-E066F5F4388D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114</xdr:row>
      <xdr:rowOff>0</xdr:rowOff>
    </xdr:from>
    <xdr:to>
      <xdr:col>13</xdr:col>
      <xdr:colOff>546100</xdr:colOff>
      <xdr:row>114</xdr:row>
      <xdr:rowOff>101600</xdr:rowOff>
    </xdr:to>
    <xdr:pic>
      <xdr:nvPicPr>
        <xdr:cNvPr id="388" name="Picture 387">
          <a:extLst>
            <a:ext uri="{FF2B5EF4-FFF2-40B4-BE49-F238E27FC236}">
              <a16:creationId xmlns:a16="http://schemas.microsoft.com/office/drawing/2014/main" id="{1FC75861-612A-4092-BB12-963E5695F5AB}"/>
            </a:ext>
          </a:extLst>
        </xdr:cNvPr>
        <xdr:cNvPicPr/>
      </xdr:nvPicPr>
      <xdr:blipFill>
        <a:blip xmlns:r="http://schemas.openxmlformats.org/officeDocument/2006/relationships" r:embed="rId54" cstate="print"/>
        <a:stretch>
          <a:fillRect/>
        </a:stretch>
      </xdr:blipFill>
      <xdr:spPr>
        <a:xfrm>
          <a:off x="4152900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114</xdr:row>
      <xdr:rowOff>0</xdr:rowOff>
    </xdr:from>
    <xdr:to>
      <xdr:col>22</xdr:col>
      <xdr:colOff>546100</xdr:colOff>
      <xdr:row>114</xdr:row>
      <xdr:rowOff>101600</xdr:rowOff>
    </xdr:to>
    <xdr:pic>
      <xdr:nvPicPr>
        <xdr:cNvPr id="640" name="Picture 639">
          <a:extLst>
            <a:ext uri="{FF2B5EF4-FFF2-40B4-BE49-F238E27FC236}">
              <a16:creationId xmlns:a16="http://schemas.microsoft.com/office/drawing/2014/main" id="{79CBB6F9-3058-41AC-B6E6-82BF754B4780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038850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114</xdr:row>
      <xdr:rowOff>0</xdr:rowOff>
    </xdr:from>
    <xdr:to>
      <xdr:col>29</xdr:col>
      <xdr:colOff>546100</xdr:colOff>
      <xdr:row>114</xdr:row>
      <xdr:rowOff>101600</xdr:rowOff>
    </xdr:to>
    <xdr:pic>
      <xdr:nvPicPr>
        <xdr:cNvPr id="641" name="Picture 640">
          <a:extLst>
            <a:ext uri="{FF2B5EF4-FFF2-40B4-BE49-F238E27FC236}">
              <a16:creationId xmlns:a16="http://schemas.microsoft.com/office/drawing/2014/main" id="{A578AB20-9ADA-4977-BDC4-9402EF852D41}"/>
            </a:ext>
          </a:extLst>
        </xdr:cNvPr>
        <xdr:cNvPicPr/>
      </xdr:nvPicPr>
      <xdr:blipFill>
        <a:blip xmlns:r="http://schemas.openxmlformats.org/officeDocument/2006/relationships" r:embed="rId56" cstate="print"/>
        <a:stretch>
          <a:fillRect/>
        </a:stretch>
      </xdr:blipFill>
      <xdr:spPr>
        <a:xfrm>
          <a:off x="8353425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114</xdr:row>
      <xdr:rowOff>0</xdr:rowOff>
    </xdr:from>
    <xdr:to>
      <xdr:col>33</xdr:col>
      <xdr:colOff>546100</xdr:colOff>
      <xdr:row>114</xdr:row>
      <xdr:rowOff>101600</xdr:rowOff>
    </xdr:to>
    <xdr:pic>
      <xdr:nvPicPr>
        <xdr:cNvPr id="642" name="Picture 641">
          <a:extLst>
            <a:ext uri="{FF2B5EF4-FFF2-40B4-BE49-F238E27FC236}">
              <a16:creationId xmlns:a16="http://schemas.microsoft.com/office/drawing/2014/main" id="{E40DD460-59C6-4F19-A855-191C0D162F40}"/>
            </a:ext>
          </a:extLst>
        </xdr:cNvPr>
        <xdr:cNvPicPr/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8953500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118</xdr:row>
      <xdr:rowOff>0</xdr:rowOff>
    </xdr:from>
    <xdr:to>
      <xdr:col>9</xdr:col>
      <xdr:colOff>546100</xdr:colOff>
      <xdr:row>118</xdr:row>
      <xdr:rowOff>101600</xdr:rowOff>
    </xdr:to>
    <xdr:pic>
      <xdr:nvPicPr>
        <xdr:cNvPr id="643" name="Picture 642">
          <a:extLst>
            <a:ext uri="{FF2B5EF4-FFF2-40B4-BE49-F238E27FC236}">
              <a16:creationId xmlns:a16="http://schemas.microsoft.com/office/drawing/2014/main" id="{2C769F75-3892-49B5-9E14-C2B6F0A20423}"/>
            </a:ext>
          </a:extLst>
        </xdr:cNvPr>
        <xdr:cNvPicPr/>
      </xdr:nvPicPr>
      <xdr:blipFill>
        <a:blip xmlns:r="http://schemas.openxmlformats.org/officeDocument/2006/relationships" r:embed="rId58" cstate="print"/>
        <a:stretch>
          <a:fillRect/>
        </a:stretch>
      </xdr:blipFill>
      <xdr:spPr>
        <a:xfrm>
          <a:off x="3552825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118</xdr:row>
      <xdr:rowOff>0</xdr:rowOff>
    </xdr:from>
    <xdr:to>
      <xdr:col>13</xdr:col>
      <xdr:colOff>546100</xdr:colOff>
      <xdr:row>118</xdr:row>
      <xdr:rowOff>101600</xdr:rowOff>
    </xdr:to>
    <xdr:pic>
      <xdr:nvPicPr>
        <xdr:cNvPr id="644" name="Picture 643">
          <a:extLst>
            <a:ext uri="{FF2B5EF4-FFF2-40B4-BE49-F238E27FC236}">
              <a16:creationId xmlns:a16="http://schemas.microsoft.com/office/drawing/2014/main" id="{2A2F22EC-1A77-4B56-B161-209C91505019}"/>
            </a:ext>
          </a:extLst>
        </xdr:cNvPr>
        <xdr:cNvPicPr/>
      </xdr:nvPicPr>
      <xdr:blipFill>
        <a:blip xmlns:r="http://schemas.openxmlformats.org/officeDocument/2006/relationships" r:embed="rId59" cstate="print"/>
        <a:stretch>
          <a:fillRect/>
        </a:stretch>
      </xdr:blipFill>
      <xdr:spPr>
        <a:xfrm>
          <a:off x="4152900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118</xdr:row>
      <xdr:rowOff>0</xdr:rowOff>
    </xdr:from>
    <xdr:to>
      <xdr:col>22</xdr:col>
      <xdr:colOff>546100</xdr:colOff>
      <xdr:row>118</xdr:row>
      <xdr:rowOff>101600</xdr:rowOff>
    </xdr:to>
    <xdr:pic>
      <xdr:nvPicPr>
        <xdr:cNvPr id="645" name="Picture 644">
          <a:extLst>
            <a:ext uri="{FF2B5EF4-FFF2-40B4-BE49-F238E27FC236}">
              <a16:creationId xmlns:a16="http://schemas.microsoft.com/office/drawing/2014/main" id="{A9C544F8-A8A1-43BC-B5F4-899FD7C70135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118</xdr:row>
      <xdr:rowOff>0</xdr:rowOff>
    </xdr:from>
    <xdr:to>
      <xdr:col>29</xdr:col>
      <xdr:colOff>546100</xdr:colOff>
      <xdr:row>118</xdr:row>
      <xdr:rowOff>101600</xdr:rowOff>
    </xdr:to>
    <xdr:pic>
      <xdr:nvPicPr>
        <xdr:cNvPr id="646" name="Picture 645">
          <a:extLst>
            <a:ext uri="{FF2B5EF4-FFF2-40B4-BE49-F238E27FC236}">
              <a16:creationId xmlns:a16="http://schemas.microsoft.com/office/drawing/2014/main" id="{BFE09E59-AE35-4717-B468-735355BC3002}"/>
            </a:ext>
          </a:extLst>
        </xdr:cNvPr>
        <xdr:cNvPicPr/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8353425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118</xdr:row>
      <xdr:rowOff>0</xdr:rowOff>
    </xdr:from>
    <xdr:to>
      <xdr:col>33</xdr:col>
      <xdr:colOff>546100</xdr:colOff>
      <xdr:row>118</xdr:row>
      <xdr:rowOff>101600</xdr:rowOff>
    </xdr:to>
    <xdr:pic>
      <xdr:nvPicPr>
        <xdr:cNvPr id="647" name="Picture 646">
          <a:extLst>
            <a:ext uri="{FF2B5EF4-FFF2-40B4-BE49-F238E27FC236}">
              <a16:creationId xmlns:a16="http://schemas.microsoft.com/office/drawing/2014/main" id="{B4063154-B598-4EE5-B3CA-49D553002EA4}"/>
            </a:ext>
          </a:extLst>
        </xdr:cNvPr>
        <xdr:cNvPicPr/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8953500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122</xdr:row>
      <xdr:rowOff>0</xdr:rowOff>
    </xdr:from>
    <xdr:to>
      <xdr:col>9</xdr:col>
      <xdr:colOff>546100</xdr:colOff>
      <xdr:row>122</xdr:row>
      <xdr:rowOff>101600</xdr:rowOff>
    </xdr:to>
    <xdr:pic>
      <xdr:nvPicPr>
        <xdr:cNvPr id="648" name="Picture 647">
          <a:extLst>
            <a:ext uri="{FF2B5EF4-FFF2-40B4-BE49-F238E27FC236}">
              <a16:creationId xmlns:a16="http://schemas.microsoft.com/office/drawing/2014/main" id="{E0FC8328-6276-4B82-BE88-C9CEE3FC93C0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122</xdr:row>
      <xdr:rowOff>0</xdr:rowOff>
    </xdr:from>
    <xdr:to>
      <xdr:col>13</xdr:col>
      <xdr:colOff>546100</xdr:colOff>
      <xdr:row>122</xdr:row>
      <xdr:rowOff>101600</xdr:rowOff>
    </xdr:to>
    <xdr:pic>
      <xdr:nvPicPr>
        <xdr:cNvPr id="649" name="Picture 648">
          <a:extLst>
            <a:ext uri="{FF2B5EF4-FFF2-40B4-BE49-F238E27FC236}">
              <a16:creationId xmlns:a16="http://schemas.microsoft.com/office/drawing/2014/main" id="{23B4F3F3-9E0D-4C9A-8375-050C9108708B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4152900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122</xdr:row>
      <xdr:rowOff>0</xdr:rowOff>
    </xdr:from>
    <xdr:to>
      <xdr:col>22</xdr:col>
      <xdr:colOff>546100</xdr:colOff>
      <xdr:row>122</xdr:row>
      <xdr:rowOff>101600</xdr:rowOff>
    </xdr:to>
    <xdr:pic>
      <xdr:nvPicPr>
        <xdr:cNvPr id="650" name="Picture 649">
          <a:extLst>
            <a:ext uri="{FF2B5EF4-FFF2-40B4-BE49-F238E27FC236}">
              <a16:creationId xmlns:a16="http://schemas.microsoft.com/office/drawing/2014/main" id="{4B2B0B9F-713E-43F6-BAA3-7290E40AAFA1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122</xdr:row>
      <xdr:rowOff>0</xdr:rowOff>
    </xdr:from>
    <xdr:to>
      <xdr:col>29</xdr:col>
      <xdr:colOff>546100</xdr:colOff>
      <xdr:row>122</xdr:row>
      <xdr:rowOff>101600</xdr:rowOff>
    </xdr:to>
    <xdr:pic>
      <xdr:nvPicPr>
        <xdr:cNvPr id="651" name="Picture 650">
          <a:extLst>
            <a:ext uri="{FF2B5EF4-FFF2-40B4-BE49-F238E27FC236}">
              <a16:creationId xmlns:a16="http://schemas.microsoft.com/office/drawing/2014/main" id="{F8C1AB3B-535C-47C0-917E-C62149A62177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8353425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122</xdr:row>
      <xdr:rowOff>0</xdr:rowOff>
    </xdr:from>
    <xdr:to>
      <xdr:col>33</xdr:col>
      <xdr:colOff>546100</xdr:colOff>
      <xdr:row>122</xdr:row>
      <xdr:rowOff>101600</xdr:rowOff>
    </xdr:to>
    <xdr:pic>
      <xdr:nvPicPr>
        <xdr:cNvPr id="652" name="Picture 651">
          <a:extLst>
            <a:ext uri="{FF2B5EF4-FFF2-40B4-BE49-F238E27FC236}">
              <a16:creationId xmlns:a16="http://schemas.microsoft.com/office/drawing/2014/main" id="{5A4E0DEF-1B9D-4F79-917D-7294AA77E47A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8953500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126</xdr:row>
      <xdr:rowOff>0</xdr:rowOff>
    </xdr:from>
    <xdr:to>
      <xdr:col>9</xdr:col>
      <xdr:colOff>546100</xdr:colOff>
      <xdr:row>126</xdr:row>
      <xdr:rowOff>101600</xdr:rowOff>
    </xdr:to>
    <xdr:pic>
      <xdr:nvPicPr>
        <xdr:cNvPr id="653" name="Picture 652">
          <a:extLst>
            <a:ext uri="{FF2B5EF4-FFF2-40B4-BE49-F238E27FC236}">
              <a16:creationId xmlns:a16="http://schemas.microsoft.com/office/drawing/2014/main" id="{37EE191F-011A-461F-842C-BF82C25595AC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3552825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126</xdr:row>
      <xdr:rowOff>0</xdr:rowOff>
    </xdr:from>
    <xdr:to>
      <xdr:col>13</xdr:col>
      <xdr:colOff>546100</xdr:colOff>
      <xdr:row>126</xdr:row>
      <xdr:rowOff>101600</xdr:rowOff>
    </xdr:to>
    <xdr:pic>
      <xdr:nvPicPr>
        <xdr:cNvPr id="654" name="Picture 653">
          <a:extLst>
            <a:ext uri="{FF2B5EF4-FFF2-40B4-BE49-F238E27FC236}">
              <a16:creationId xmlns:a16="http://schemas.microsoft.com/office/drawing/2014/main" id="{A4A7D599-62B8-46DC-B732-9E441611B6D1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126</xdr:row>
      <xdr:rowOff>0</xdr:rowOff>
    </xdr:from>
    <xdr:to>
      <xdr:col>22</xdr:col>
      <xdr:colOff>546100</xdr:colOff>
      <xdr:row>126</xdr:row>
      <xdr:rowOff>101600</xdr:rowOff>
    </xdr:to>
    <xdr:pic>
      <xdr:nvPicPr>
        <xdr:cNvPr id="655" name="Picture 654">
          <a:extLst>
            <a:ext uri="{FF2B5EF4-FFF2-40B4-BE49-F238E27FC236}">
              <a16:creationId xmlns:a16="http://schemas.microsoft.com/office/drawing/2014/main" id="{3FBA90B1-7511-4D96-9A7B-F6D0FCC6B023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6038850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126</xdr:row>
      <xdr:rowOff>0</xdr:rowOff>
    </xdr:from>
    <xdr:to>
      <xdr:col>29</xdr:col>
      <xdr:colOff>546100</xdr:colOff>
      <xdr:row>126</xdr:row>
      <xdr:rowOff>101600</xdr:rowOff>
    </xdr:to>
    <xdr:pic>
      <xdr:nvPicPr>
        <xdr:cNvPr id="656" name="Picture 655">
          <a:extLst>
            <a:ext uri="{FF2B5EF4-FFF2-40B4-BE49-F238E27FC236}">
              <a16:creationId xmlns:a16="http://schemas.microsoft.com/office/drawing/2014/main" id="{02C4B076-8329-49CD-8ADA-FEE0E43FFD0C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126</xdr:row>
      <xdr:rowOff>0</xdr:rowOff>
    </xdr:from>
    <xdr:to>
      <xdr:col>33</xdr:col>
      <xdr:colOff>546100</xdr:colOff>
      <xdr:row>126</xdr:row>
      <xdr:rowOff>101600</xdr:rowOff>
    </xdr:to>
    <xdr:pic>
      <xdr:nvPicPr>
        <xdr:cNvPr id="657" name="Picture 656">
          <a:extLst>
            <a:ext uri="{FF2B5EF4-FFF2-40B4-BE49-F238E27FC236}">
              <a16:creationId xmlns:a16="http://schemas.microsoft.com/office/drawing/2014/main" id="{4D607FAD-2A2F-41B7-B9AB-B2C6248209CD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546100</xdr:colOff>
      <xdr:row>130</xdr:row>
      <xdr:rowOff>101600</xdr:rowOff>
    </xdr:to>
    <xdr:pic>
      <xdr:nvPicPr>
        <xdr:cNvPr id="658" name="Picture 657">
          <a:extLst>
            <a:ext uri="{FF2B5EF4-FFF2-40B4-BE49-F238E27FC236}">
              <a16:creationId xmlns:a16="http://schemas.microsoft.com/office/drawing/2014/main" id="{A7548404-7A18-4627-B484-E545A2FB1CD6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130</xdr:row>
      <xdr:rowOff>0</xdr:rowOff>
    </xdr:from>
    <xdr:to>
      <xdr:col>13</xdr:col>
      <xdr:colOff>546100</xdr:colOff>
      <xdr:row>130</xdr:row>
      <xdr:rowOff>101600</xdr:rowOff>
    </xdr:to>
    <xdr:pic>
      <xdr:nvPicPr>
        <xdr:cNvPr id="659" name="Picture 658">
          <a:extLst>
            <a:ext uri="{FF2B5EF4-FFF2-40B4-BE49-F238E27FC236}">
              <a16:creationId xmlns:a16="http://schemas.microsoft.com/office/drawing/2014/main" id="{45473358-419B-4E9E-8CB5-0C99F697EEEA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130</xdr:row>
      <xdr:rowOff>0</xdr:rowOff>
    </xdr:from>
    <xdr:to>
      <xdr:col>22</xdr:col>
      <xdr:colOff>546100</xdr:colOff>
      <xdr:row>130</xdr:row>
      <xdr:rowOff>101600</xdr:rowOff>
    </xdr:to>
    <xdr:pic>
      <xdr:nvPicPr>
        <xdr:cNvPr id="660" name="Picture 659">
          <a:extLst>
            <a:ext uri="{FF2B5EF4-FFF2-40B4-BE49-F238E27FC236}">
              <a16:creationId xmlns:a16="http://schemas.microsoft.com/office/drawing/2014/main" id="{65E8124F-7839-4D0E-8DE6-9B2252F4C0B0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130</xdr:row>
      <xdr:rowOff>0</xdr:rowOff>
    </xdr:from>
    <xdr:to>
      <xdr:col>29</xdr:col>
      <xdr:colOff>546100</xdr:colOff>
      <xdr:row>130</xdr:row>
      <xdr:rowOff>101600</xdr:rowOff>
    </xdr:to>
    <xdr:pic>
      <xdr:nvPicPr>
        <xdr:cNvPr id="661" name="Picture 660">
          <a:extLst>
            <a:ext uri="{FF2B5EF4-FFF2-40B4-BE49-F238E27FC236}">
              <a16:creationId xmlns:a16="http://schemas.microsoft.com/office/drawing/2014/main" id="{59DCBAA8-761B-4B38-9B29-EFBC02C12F92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353425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130</xdr:row>
      <xdr:rowOff>0</xdr:rowOff>
    </xdr:from>
    <xdr:to>
      <xdr:col>33</xdr:col>
      <xdr:colOff>546100</xdr:colOff>
      <xdr:row>130</xdr:row>
      <xdr:rowOff>101600</xdr:rowOff>
    </xdr:to>
    <xdr:pic>
      <xdr:nvPicPr>
        <xdr:cNvPr id="662" name="Picture 661">
          <a:extLst>
            <a:ext uri="{FF2B5EF4-FFF2-40B4-BE49-F238E27FC236}">
              <a16:creationId xmlns:a16="http://schemas.microsoft.com/office/drawing/2014/main" id="{2FC21579-3BA6-4104-A72C-22523A64211D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134</xdr:row>
      <xdr:rowOff>0</xdr:rowOff>
    </xdr:from>
    <xdr:to>
      <xdr:col>9</xdr:col>
      <xdr:colOff>546100</xdr:colOff>
      <xdr:row>134</xdr:row>
      <xdr:rowOff>101600</xdr:rowOff>
    </xdr:to>
    <xdr:pic>
      <xdr:nvPicPr>
        <xdr:cNvPr id="663" name="Picture 662">
          <a:extLst>
            <a:ext uri="{FF2B5EF4-FFF2-40B4-BE49-F238E27FC236}">
              <a16:creationId xmlns:a16="http://schemas.microsoft.com/office/drawing/2014/main" id="{7711978B-495E-4806-B6E7-27013A366679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3552825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134</xdr:row>
      <xdr:rowOff>0</xdr:rowOff>
    </xdr:from>
    <xdr:to>
      <xdr:col>13</xdr:col>
      <xdr:colOff>546100</xdr:colOff>
      <xdr:row>134</xdr:row>
      <xdr:rowOff>101600</xdr:rowOff>
    </xdr:to>
    <xdr:pic>
      <xdr:nvPicPr>
        <xdr:cNvPr id="664" name="Picture 663">
          <a:extLst>
            <a:ext uri="{FF2B5EF4-FFF2-40B4-BE49-F238E27FC236}">
              <a16:creationId xmlns:a16="http://schemas.microsoft.com/office/drawing/2014/main" id="{F70D76A4-0B5E-4988-A8AF-6F625F302394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134</xdr:row>
      <xdr:rowOff>0</xdr:rowOff>
    </xdr:from>
    <xdr:to>
      <xdr:col>22</xdr:col>
      <xdr:colOff>546100</xdr:colOff>
      <xdr:row>134</xdr:row>
      <xdr:rowOff>101600</xdr:rowOff>
    </xdr:to>
    <xdr:pic>
      <xdr:nvPicPr>
        <xdr:cNvPr id="665" name="Picture 664">
          <a:extLst>
            <a:ext uri="{FF2B5EF4-FFF2-40B4-BE49-F238E27FC236}">
              <a16:creationId xmlns:a16="http://schemas.microsoft.com/office/drawing/2014/main" id="{F84DFCD3-0413-452F-8846-101269F00DAB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134</xdr:row>
      <xdr:rowOff>0</xdr:rowOff>
    </xdr:from>
    <xdr:to>
      <xdr:col>29</xdr:col>
      <xdr:colOff>546100</xdr:colOff>
      <xdr:row>134</xdr:row>
      <xdr:rowOff>101600</xdr:rowOff>
    </xdr:to>
    <xdr:pic>
      <xdr:nvPicPr>
        <xdr:cNvPr id="666" name="Picture 665">
          <a:extLst>
            <a:ext uri="{FF2B5EF4-FFF2-40B4-BE49-F238E27FC236}">
              <a16:creationId xmlns:a16="http://schemas.microsoft.com/office/drawing/2014/main" id="{C9CFA371-AA5C-4629-B1E7-AEBE250DE048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8353425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134</xdr:row>
      <xdr:rowOff>0</xdr:rowOff>
    </xdr:from>
    <xdr:to>
      <xdr:col>33</xdr:col>
      <xdr:colOff>546100</xdr:colOff>
      <xdr:row>134</xdr:row>
      <xdr:rowOff>101600</xdr:rowOff>
    </xdr:to>
    <xdr:pic>
      <xdr:nvPicPr>
        <xdr:cNvPr id="667" name="Picture 666">
          <a:extLst>
            <a:ext uri="{FF2B5EF4-FFF2-40B4-BE49-F238E27FC236}">
              <a16:creationId xmlns:a16="http://schemas.microsoft.com/office/drawing/2014/main" id="{E21C7A79-834C-4A5E-ACD8-A737F7368B23}"/>
            </a:ext>
          </a:extLst>
        </xdr:cNvPr>
        <xdr:cNvPicPr/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8953500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138</xdr:row>
      <xdr:rowOff>0</xdr:rowOff>
    </xdr:from>
    <xdr:to>
      <xdr:col>9</xdr:col>
      <xdr:colOff>546100</xdr:colOff>
      <xdr:row>138</xdr:row>
      <xdr:rowOff>101600</xdr:rowOff>
    </xdr:to>
    <xdr:pic>
      <xdr:nvPicPr>
        <xdr:cNvPr id="668" name="Picture 667">
          <a:extLst>
            <a:ext uri="{FF2B5EF4-FFF2-40B4-BE49-F238E27FC236}">
              <a16:creationId xmlns:a16="http://schemas.microsoft.com/office/drawing/2014/main" id="{4F53FF66-F599-4968-A915-4615A244BBC2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138</xdr:row>
      <xdr:rowOff>0</xdr:rowOff>
    </xdr:from>
    <xdr:to>
      <xdr:col>13</xdr:col>
      <xdr:colOff>546100</xdr:colOff>
      <xdr:row>138</xdr:row>
      <xdr:rowOff>101600</xdr:rowOff>
    </xdr:to>
    <xdr:pic>
      <xdr:nvPicPr>
        <xdr:cNvPr id="669" name="Picture 668">
          <a:extLst>
            <a:ext uri="{FF2B5EF4-FFF2-40B4-BE49-F238E27FC236}">
              <a16:creationId xmlns:a16="http://schemas.microsoft.com/office/drawing/2014/main" id="{E332360A-6918-4D47-B0AD-274669A27E3E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152900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138</xdr:row>
      <xdr:rowOff>0</xdr:rowOff>
    </xdr:from>
    <xdr:to>
      <xdr:col>22</xdr:col>
      <xdr:colOff>546100</xdr:colOff>
      <xdr:row>138</xdr:row>
      <xdr:rowOff>101600</xdr:rowOff>
    </xdr:to>
    <xdr:pic>
      <xdr:nvPicPr>
        <xdr:cNvPr id="670" name="Picture 669">
          <a:extLst>
            <a:ext uri="{FF2B5EF4-FFF2-40B4-BE49-F238E27FC236}">
              <a16:creationId xmlns:a16="http://schemas.microsoft.com/office/drawing/2014/main" id="{F4FB309C-145E-4D80-A9F4-D1B5546DAE1E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138</xdr:row>
      <xdr:rowOff>0</xdr:rowOff>
    </xdr:from>
    <xdr:to>
      <xdr:col>29</xdr:col>
      <xdr:colOff>546100</xdr:colOff>
      <xdr:row>138</xdr:row>
      <xdr:rowOff>101600</xdr:rowOff>
    </xdr:to>
    <xdr:pic>
      <xdr:nvPicPr>
        <xdr:cNvPr id="671" name="Picture 670">
          <a:extLst>
            <a:ext uri="{FF2B5EF4-FFF2-40B4-BE49-F238E27FC236}">
              <a16:creationId xmlns:a16="http://schemas.microsoft.com/office/drawing/2014/main" id="{5864AA90-1814-44C6-A41B-8D2676D200DA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138</xdr:row>
      <xdr:rowOff>0</xdr:rowOff>
    </xdr:from>
    <xdr:to>
      <xdr:col>33</xdr:col>
      <xdr:colOff>546100</xdr:colOff>
      <xdr:row>138</xdr:row>
      <xdr:rowOff>101600</xdr:rowOff>
    </xdr:to>
    <xdr:pic>
      <xdr:nvPicPr>
        <xdr:cNvPr id="672" name="Picture 671">
          <a:extLst>
            <a:ext uri="{FF2B5EF4-FFF2-40B4-BE49-F238E27FC236}">
              <a16:creationId xmlns:a16="http://schemas.microsoft.com/office/drawing/2014/main" id="{1C955A7D-C366-4020-8876-BFEC5F84B66A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142</xdr:row>
      <xdr:rowOff>0</xdr:rowOff>
    </xdr:from>
    <xdr:to>
      <xdr:col>9</xdr:col>
      <xdr:colOff>546100</xdr:colOff>
      <xdr:row>142</xdr:row>
      <xdr:rowOff>101600</xdr:rowOff>
    </xdr:to>
    <xdr:pic>
      <xdr:nvPicPr>
        <xdr:cNvPr id="673" name="Picture 672">
          <a:extLst>
            <a:ext uri="{FF2B5EF4-FFF2-40B4-BE49-F238E27FC236}">
              <a16:creationId xmlns:a16="http://schemas.microsoft.com/office/drawing/2014/main" id="{F02436DB-7BFA-4A7C-A2AA-CD33338B2D30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142</xdr:row>
      <xdr:rowOff>0</xdr:rowOff>
    </xdr:from>
    <xdr:to>
      <xdr:col>13</xdr:col>
      <xdr:colOff>546100</xdr:colOff>
      <xdr:row>142</xdr:row>
      <xdr:rowOff>101600</xdr:rowOff>
    </xdr:to>
    <xdr:pic>
      <xdr:nvPicPr>
        <xdr:cNvPr id="674" name="Picture 673">
          <a:extLst>
            <a:ext uri="{FF2B5EF4-FFF2-40B4-BE49-F238E27FC236}">
              <a16:creationId xmlns:a16="http://schemas.microsoft.com/office/drawing/2014/main" id="{4E01AEB1-3380-4A2F-B3DB-BFB1EEAE1F2E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142</xdr:row>
      <xdr:rowOff>0</xdr:rowOff>
    </xdr:from>
    <xdr:to>
      <xdr:col>22</xdr:col>
      <xdr:colOff>546100</xdr:colOff>
      <xdr:row>142</xdr:row>
      <xdr:rowOff>101600</xdr:rowOff>
    </xdr:to>
    <xdr:pic>
      <xdr:nvPicPr>
        <xdr:cNvPr id="675" name="Picture 674">
          <a:extLst>
            <a:ext uri="{FF2B5EF4-FFF2-40B4-BE49-F238E27FC236}">
              <a16:creationId xmlns:a16="http://schemas.microsoft.com/office/drawing/2014/main" id="{B6BFFF7E-D56D-4BEB-B225-611993EEC3DB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038850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142</xdr:row>
      <xdr:rowOff>0</xdr:rowOff>
    </xdr:from>
    <xdr:to>
      <xdr:col>29</xdr:col>
      <xdr:colOff>546100</xdr:colOff>
      <xdr:row>142</xdr:row>
      <xdr:rowOff>101600</xdr:rowOff>
    </xdr:to>
    <xdr:pic>
      <xdr:nvPicPr>
        <xdr:cNvPr id="676" name="Picture 675">
          <a:extLst>
            <a:ext uri="{FF2B5EF4-FFF2-40B4-BE49-F238E27FC236}">
              <a16:creationId xmlns:a16="http://schemas.microsoft.com/office/drawing/2014/main" id="{FFB8AE98-6130-4EF3-9E84-0790E4A4F1EC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353425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142</xdr:row>
      <xdr:rowOff>0</xdr:rowOff>
    </xdr:from>
    <xdr:to>
      <xdr:col>33</xdr:col>
      <xdr:colOff>546100</xdr:colOff>
      <xdr:row>142</xdr:row>
      <xdr:rowOff>101600</xdr:rowOff>
    </xdr:to>
    <xdr:pic>
      <xdr:nvPicPr>
        <xdr:cNvPr id="677" name="Picture 676">
          <a:extLst>
            <a:ext uri="{FF2B5EF4-FFF2-40B4-BE49-F238E27FC236}">
              <a16:creationId xmlns:a16="http://schemas.microsoft.com/office/drawing/2014/main" id="{1B23FFC4-A173-416C-970A-594FD2FFDF1C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146</xdr:row>
      <xdr:rowOff>0</xdr:rowOff>
    </xdr:from>
    <xdr:to>
      <xdr:col>9</xdr:col>
      <xdr:colOff>546100</xdr:colOff>
      <xdr:row>146</xdr:row>
      <xdr:rowOff>101600</xdr:rowOff>
    </xdr:to>
    <xdr:pic>
      <xdr:nvPicPr>
        <xdr:cNvPr id="678" name="Picture 677">
          <a:extLst>
            <a:ext uri="{FF2B5EF4-FFF2-40B4-BE49-F238E27FC236}">
              <a16:creationId xmlns:a16="http://schemas.microsoft.com/office/drawing/2014/main" id="{F8A640B8-77B4-4D33-9DEF-DA35F5AD77B3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146</xdr:row>
      <xdr:rowOff>0</xdr:rowOff>
    </xdr:from>
    <xdr:to>
      <xdr:col>13</xdr:col>
      <xdr:colOff>546100</xdr:colOff>
      <xdr:row>146</xdr:row>
      <xdr:rowOff>101600</xdr:rowOff>
    </xdr:to>
    <xdr:pic>
      <xdr:nvPicPr>
        <xdr:cNvPr id="679" name="Picture 678">
          <a:extLst>
            <a:ext uri="{FF2B5EF4-FFF2-40B4-BE49-F238E27FC236}">
              <a16:creationId xmlns:a16="http://schemas.microsoft.com/office/drawing/2014/main" id="{475316F1-9604-41F9-B32A-B1E46EE9244B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146</xdr:row>
      <xdr:rowOff>0</xdr:rowOff>
    </xdr:from>
    <xdr:to>
      <xdr:col>22</xdr:col>
      <xdr:colOff>546100</xdr:colOff>
      <xdr:row>146</xdr:row>
      <xdr:rowOff>101600</xdr:rowOff>
    </xdr:to>
    <xdr:pic>
      <xdr:nvPicPr>
        <xdr:cNvPr id="680" name="Picture 679">
          <a:extLst>
            <a:ext uri="{FF2B5EF4-FFF2-40B4-BE49-F238E27FC236}">
              <a16:creationId xmlns:a16="http://schemas.microsoft.com/office/drawing/2014/main" id="{23072714-8A3E-49E3-B932-E582101F3652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146</xdr:row>
      <xdr:rowOff>0</xdr:rowOff>
    </xdr:from>
    <xdr:to>
      <xdr:col>29</xdr:col>
      <xdr:colOff>546100</xdr:colOff>
      <xdr:row>146</xdr:row>
      <xdr:rowOff>101600</xdr:rowOff>
    </xdr:to>
    <xdr:pic>
      <xdr:nvPicPr>
        <xdr:cNvPr id="681" name="Picture 680">
          <a:extLst>
            <a:ext uri="{FF2B5EF4-FFF2-40B4-BE49-F238E27FC236}">
              <a16:creationId xmlns:a16="http://schemas.microsoft.com/office/drawing/2014/main" id="{92F5E22C-20F8-486B-84A7-526BBA17D6F7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146</xdr:row>
      <xdr:rowOff>0</xdr:rowOff>
    </xdr:from>
    <xdr:to>
      <xdr:col>33</xdr:col>
      <xdr:colOff>546100</xdr:colOff>
      <xdr:row>146</xdr:row>
      <xdr:rowOff>101600</xdr:rowOff>
    </xdr:to>
    <xdr:pic>
      <xdr:nvPicPr>
        <xdr:cNvPr id="682" name="Picture 681">
          <a:extLst>
            <a:ext uri="{FF2B5EF4-FFF2-40B4-BE49-F238E27FC236}">
              <a16:creationId xmlns:a16="http://schemas.microsoft.com/office/drawing/2014/main" id="{987AF900-4A09-4AB8-B34F-E471A51031F3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150</xdr:row>
      <xdr:rowOff>0</xdr:rowOff>
    </xdr:from>
    <xdr:to>
      <xdr:col>9</xdr:col>
      <xdr:colOff>546100</xdr:colOff>
      <xdr:row>150</xdr:row>
      <xdr:rowOff>101600</xdr:rowOff>
    </xdr:to>
    <xdr:pic>
      <xdr:nvPicPr>
        <xdr:cNvPr id="683" name="Picture 682">
          <a:extLst>
            <a:ext uri="{FF2B5EF4-FFF2-40B4-BE49-F238E27FC236}">
              <a16:creationId xmlns:a16="http://schemas.microsoft.com/office/drawing/2014/main" id="{A2A51D31-5368-40F1-8A8E-4153D43FDD90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3552825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150</xdr:row>
      <xdr:rowOff>0</xdr:rowOff>
    </xdr:from>
    <xdr:to>
      <xdr:col>13</xdr:col>
      <xdr:colOff>546100</xdr:colOff>
      <xdr:row>150</xdr:row>
      <xdr:rowOff>101600</xdr:rowOff>
    </xdr:to>
    <xdr:pic>
      <xdr:nvPicPr>
        <xdr:cNvPr id="684" name="Picture 683">
          <a:extLst>
            <a:ext uri="{FF2B5EF4-FFF2-40B4-BE49-F238E27FC236}">
              <a16:creationId xmlns:a16="http://schemas.microsoft.com/office/drawing/2014/main" id="{DB5B4F96-D10D-4712-99D3-F441D2835CF4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150</xdr:row>
      <xdr:rowOff>0</xdr:rowOff>
    </xdr:from>
    <xdr:to>
      <xdr:col>22</xdr:col>
      <xdr:colOff>546100</xdr:colOff>
      <xdr:row>150</xdr:row>
      <xdr:rowOff>101600</xdr:rowOff>
    </xdr:to>
    <xdr:pic>
      <xdr:nvPicPr>
        <xdr:cNvPr id="685" name="Picture 684">
          <a:extLst>
            <a:ext uri="{FF2B5EF4-FFF2-40B4-BE49-F238E27FC236}">
              <a16:creationId xmlns:a16="http://schemas.microsoft.com/office/drawing/2014/main" id="{22FFB5B0-6FCD-4E74-8B69-83BB3BE07EE0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150</xdr:row>
      <xdr:rowOff>0</xdr:rowOff>
    </xdr:from>
    <xdr:to>
      <xdr:col>29</xdr:col>
      <xdr:colOff>546100</xdr:colOff>
      <xdr:row>150</xdr:row>
      <xdr:rowOff>101600</xdr:rowOff>
    </xdr:to>
    <xdr:pic>
      <xdr:nvPicPr>
        <xdr:cNvPr id="686" name="Picture 685">
          <a:extLst>
            <a:ext uri="{FF2B5EF4-FFF2-40B4-BE49-F238E27FC236}">
              <a16:creationId xmlns:a16="http://schemas.microsoft.com/office/drawing/2014/main" id="{305F4CEB-D274-4E53-B382-E30D75215778}"/>
            </a:ext>
          </a:extLst>
        </xdr:cNvPr>
        <xdr:cNvPicPr/>
      </xdr:nvPicPr>
      <xdr:blipFill>
        <a:blip xmlns:r="http://schemas.openxmlformats.org/officeDocument/2006/relationships" r:embed="rId67" cstate="print"/>
        <a:stretch>
          <a:fillRect/>
        </a:stretch>
      </xdr:blipFill>
      <xdr:spPr>
        <a:xfrm>
          <a:off x="8353425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150</xdr:row>
      <xdr:rowOff>0</xdr:rowOff>
    </xdr:from>
    <xdr:to>
      <xdr:col>33</xdr:col>
      <xdr:colOff>546100</xdr:colOff>
      <xdr:row>150</xdr:row>
      <xdr:rowOff>101600</xdr:rowOff>
    </xdr:to>
    <xdr:pic>
      <xdr:nvPicPr>
        <xdr:cNvPr id="687" name="Picture 686">
          <a:extLst>
            <a:ext uri="{FF2B5EF4-FFF2-40B4-BE49-F238E27FC236}">
              <a16:creationId xmlns:a16="http://schemas.microsoft.com/office/drawing/2014/main" id="{DA9C4C42-66A7-4A05-8941-B6FC99999CD8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154</xdr:row>
      <xdr:rowOff>0</xdr:rowOff>
    </xdr:from>
    <xdr:to>
      <xdr:col>9</xdr:col>
      <xdr:colOff>546100</xdr:colOff>
      <xdr:row>154</xdr:row>
      <xdr:rowOff>101600</xdr:rowOff>
    </xdr:to>
    <xdr:pic>
      <xdr:nvPicPr>
        <xdr:cNvPr id="688" name="Picture 687">
          <a:extLst>
            <a:ext uri="{FF2B5EF4-FFF2-40B4-BE49-F238E27FC236}">
              <a16:creationId xmlns:a16="http://schemas.microsoft.com/office/drawing/2014/main" id="{02CC58A7-7239-47CA-8461-E411ACDBEEC5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3552825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154</xdr:row>
      <xdr:rowOff>0</xdr:rowOff>
    </xdr:from>
    <xdr:to>
      <xdr:col>13</xdr:col>
      <xdr:colOff>546100</xdr:colOff>
      <xdr:row>154</xdr:row>
      <xdr:rowOff>101600</xdr:rowOff>
    </xdr:to>
    <xdr:pic>
      <xdr:nvPicPr>
        <xdr:cNvPr id="689" name="Picture 688">
          <a:extLst>
            <a:ext uri="{FF2B5EF4-FFF2-40B4-BE49-F238E27FC236}">
              <a16:creationId xmlns:a16="http://schemas.microsoft.com/office/drawing/2014/main" id="{18EF233F-53DD-42C0-B5FC-AA21E96C6EB4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154</xdr:row>
      <xdr:rowOff>0</xdr:rowOff>
    </xdr:from>
    <xdr:to>
      <xdr:col>22</xdr:col>
      <xdr:colOff>546100</xdr:colOff>
      <xdr:row>154</xdr:row>
      <xdr:rowOff>101600</xdr:rowOff>
    </xdr:to>
    <xdr:pic>
      <xdr:nvPicPr>
        <xdr:cNvPr id="690" name="Picture 689">
          <a:extLst>
            <a:ext uri="{FF2B5EF4-FFF2-40B4-BE49-F238E27FC236}">
              <a16:creationId xmlns:a16="http://schemas.microsoft.com/office/drawing/2014/main" id="{B5F13F84-E5DF-4B5E-A83A-836B00BB6086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154</xdr:row>
      <xdr:rowOff>0</xdr:rowOff>
    </xdr:from>
    <xdr:to>
      <xdr:col>29</xdr:col>
      <xdr:colOff>546100</xdr:colOff>
      <xdr:row>154</xdr:row>
      <xdr:rowOff>101600</xdr:rowOff>
    </xdr:to>
    <xdr:pic>
      <xdr:nvPicPr>
        <xdr:cNvPr id="691" name="Picture 690">
          <a:extLst>
            <a:ext uri="{FF2B5EF4-FFF2-40B4-BE49-F238E27FC236}">
              <a16:creationId xmlns:a16="http://schemas.microsoft.com/office/drawing/2014/main" id="{EF79EA93-ADB0-459E-8C1C-60164440ACC6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8353425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154</xdr:row>
      <xdr:rowOff>0</xdr:rowOff>
    </xdr:from>
    <xdr:to>
      <xdr:col>33</xdr:col>
      <xdr:colOff>546100</xdr:colOff>
      <xdr:row>154</xdr:row>
      <xdr:rowOff>101600</xdr:rowOff>
    </xdr:to>
    <xdr:pic>
      <xdr:nvPicPr>
        <xdr:cNvPr id="692" name="Picture 691">
          <a:extLst>
            <a:ext uri="{FF2B5EF4-FFF2-40B4-BE49-F238E27FC236}">
              <a16:creationId xmlns:a16="http://schemas.microsoft.com/office/drawing/2014/main" id="{43BA90AE-B994-4307-A5E5-A4ED92D1AEAA}"/>
            </a:ext>
          </a:extLst>
        </xdr:cNvPr>
        <xdr:cNvPicPr/>
      </xdr:nvPicPr>
      <xdr:blipFill>
        <a:blip xmlns:r="http://schemas.openxmlformats.org/officeDocument/2006/relationships" r:embed="rId68" cstate="print"/>
        <a:stretch>
          <a:fillRect/>
        </a:stretch>
      </xdr:blipFill>
      <xdr:spPr>
        <a:xfrm>
          <a:off x="8953500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158</xdr:row>
      <xdr:rowOff>0</xdr:rowOff>
    </xdr:from>
    <xdr:to>
      <xdr:col>9</xdr:col>
      <xdr:colOff>546100</xdr:colOff>
      <xdr:row>158</xdr:row>
      <xdr:rowOff>101600</xdr:rowOff>
    </xdr:to>
    <xdr:pic>
      <xdr:nvPicPr>
        <xdr:cNvPr id="693" name="Picture 692">
          <a:extLst>
            <a:ext uri="{FF2B5EF4-FFF2-40B4-BE49-F238E27FC236}">
              <a16:creationId xmlns:a16="http://schemas.microsoft.com/office/drawing/2014/main" id="{A0D6DB0F-B958-4A63-8009-CC4039E37CE1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158</xdr:row>
      <xdr:rowOff>0</xdr:rowOff>
    </xdr:from>
    <xdr:to>
      <xdr:col>13</xdr:col>
      <xdr:colOff>546100</xdr:colOff>
      <xdr:row>158</xdr:row>
      <xdr:rowOff>101600</xdr:rowOff>
    </xdr:to>
    <xdr:pic>
      <xdr:nvPicPr>
        <xdr:cNvPr id="694" name="Picture 693">
          <a:extLst>
            <a:ext uri="{FF2B5EF4-FFF2-40B4-BE49-F238E27FC236}">
              <a16:creationId xmlns:a16="http://schemas.microsoft.com/office/drawing/2014/main" id="{E7044E07-F2D2-47BE-A680-6A4C412E8433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158</xdr:row>
      <xdr:rowOff>0</xdr:rowOff>
    </xdr:from>
    <xdr:to>
      <xdr:col>22</xdr:col>
      <xdr:colOff>546100</xdr:colOff>
      <xdr:row>158</xdr:row>
      <xdr:rowOff>101600</xdr:rowOff>
    </xdr:to>
    <xdr:pic>
      <xdr:nvPicPr>
        <xdr:cNvPr id="695" name="Picture 694">
          <a:extLst>
            <a:ext uri="{FF2B5EF4-FFF2-40B4-BE49-F238E27FC236}">
              <a16:creationId xmlns:a16="http://schemas.microsoft.com/office/drawing/2014/main" id="{B52DFCA2-767E-440C-83F1-55A98FE269B2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158</xdr:row>
      <xdr:rowOff>0</xdr:rowOff>
    </xdr:from>
    <xdr:to>
      <xdr:col>29</xdr:col>
      <xdr:colOff>546100</xdr:colOff>
      <xdr:row>158</xdr:row>
      <xdr:rowOff>101600</xdr:rowOff>
    </xdr:to>
    <xdr:pic>
      <xdr:nvPicPr>
        <xdr:cNvPr id="696" name="Picture 695">
          <a:extLst>
            <a:ext uri="{FF2B5EF4-FFF2-40B4-BE49-F238E27FC236}">
              <a16:creationId xmlns:a16="http://schemas.microsoft.com/office/drawing/2014/main" id="{D72AF197-2C50-4ADA-9F31-93483CCE3D70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158</xdr:row>
      <xdr:rowOff>0</xdr:rowOff>
    </xdr:from>
    <xdr:to>
      <xdr:col>33</xdr:col>
      <xdr:colOff>546100</xdr:colOff>
      <xdr:row>158</xdr:row>
      <xdr:rowOff>101600</xdr:rowOff>
    </xdr:to>
    <xdr:pic>
      <xdr:nvPicPr>
        <xdr:cNvPr id="697" name="Picture 696">
          <a:extLst>
            <a:ext uri="{FF2B5EF4-FFF2-40B4-BE49-F238E27FC236}">
              <a16:creationId xmlns:a16="http://schemas.microsoft.com/office/drawing/2014/main" id="{5E9A1B78-DAF0-4B4E-9019-2D2FAB94FCF3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162</xdr:row>
      <xdr:rowOff>0</xdr:rowOff>
    </xdr:from>
    <xdr:to>
      <xdr:col>9</xdr:col>
      <xdr:colOff>546100</xdr:colOff>
      <xdr:row>162</xdr:row>
      <xdr:rowOff>101600</xdr:rowOff>
    </xdr:to>
    <xdr:pic>
      <xdr:nvPicPr>
        <xdr:cNvPr id="698" name="Picture 697">
          <a:extLst>
            <a:ext uri="{FF2B5EF4-FFF2-40B4-BE49-F238E27FC236}">
              <a16:creationId xmlns:a16="http://schemas.microsoft.com/office/drawing/2014/main" id="{C1C38BAC-A05D-4FC6-8A20-B85859188971}"/>
            </a:ext>
          </a:extLst>
        </xdr:cNvPr>
        <xdr:cNvPicPr/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3552825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162</xdr:row>
      <xdr:rowOff>0</xdr:rowOff>
    </xdr:from>
    <xdr:to>
      <xdr:col>13</xdr:col>
      <xdr:colOff>546100</xdr:colOff>
      <xdr:row>162</xdr:row>
      <xdr:rowOff>101600</xdr:rowOff>
    </xdr:to>
    <xdr:pic>
      <xdr:nvPicPr>
        <xdr:cNvPr id="699" name="Picture 698">
          <a:extLst>
            <a:ext uri="{FF2B5EF4-FFF2-40B4-BE49-F238E27FC236}">
              <a16:creationId xmlns:a16="http://schemas.microsoft.com/office/drawing/2014/main" id="{66B9C388-0A1E-4FC3-BBD4-C60C4AFC56F5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162</xdr:row>
      <xdr:rowOff>0</xdr:rowOff>
    </xdr:from>
    <xdr:to>
      <xdr:col>22</xdr:col>
      <xdr:colOff>546100</xdr:colOff>
      <xdr:row>162</xdr:row>
      <xdr:rowOff>101600</xdr:rowOff>
    </xdr:to>
    <xdr:pic>
      <xdr:nvPicPr>
        <xdr:cNvPr id="700" name="Picture 699">
          <a:extLst>
            <a:ext uri="{FF2B5EF4-FFF2-40B4-BE49-F238E27FC236}">
              <a16:creationId xmlns:a16="http://schemas.microsoft.com/office/drawing/2014/main" id="{639F9FE6-F2B8-4FC2-995F-42A9202C6159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162</xdr:row>
      <xdr:rowOff>0</xdr:rowOff>
    </xdr:from>
    <xdr:to>
      <xdr:col>29</xdr:col>
      <xdr:colOff>546100</xdr:colOff>
      <xdr:row>162</xdr:row>
      <xdr:rowOff>101600</xdr:rowOff>
    </xdr:to>
    <xdr:pic>
      <xdr:nvPicPr>
        <xdr:cNvPr id="701" name="Picture 700">
          <a:extLst>
            <a:ext uri="{FF2B5EF4-FFF2-40B4-BE49-F238E27FC236}">
              <a16:creationId xmlns:a16="http://schemas.microsoft.com/office/drawing/2014/main" id="{CE794B6E-6FFC-42AA-BE55-43389E349707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162</xdr:row>
      <xdr:rowOff>0</xdr:rowOff>
    </xdr:from>
    <xdr:to>
      <xdr:col>33</xdr:col>
      <xdr:colOff>546100</xdr:colOff>
      <xdr:row>162</xdr:row>
      <xdr:rowOff>101600</xdr:rowOff>
    </xdr:to>
    <xdr:pic>
      <xdr:nvPicPr>
        <xdr:cNvPr id="702" name="Picture 701">
          <a:extLst>
            <a:ext uri="{FF2B5EF4-FFF2-40B4-BE49-F238E27FC236}">
              <a16:creationId xmlns:a16="http://schemas.microsoft.com/office/drawing/2014/main" id="{7D3E9F0A-7EBA-4FBF-8A4B-40CB5CE47425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8953500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166</xdr:row>
      <xdr:rowOff>0</xdr:rowOff>
    </xdr:from>
    <xdr:to>
      <xdr:col>9</xdr:col>
      <xdr:colOff>546100</xdr:colOff>
      <xdr:row>166</xdr:row>
      <xdr:rowOff>101600</xdr:rowOff>
    </xdr:to>
    <xdr:pic>
      <xdr:nvPicPr>
        <xdr:cNvPr id="703" name="Picture 702">
          <a:extLst>
            <a:ext uri="{FF2B5EF4-FFF2-40B4-BE49-F238E27FC236}">
              <a16:creationId xmlns:a16="http://schemas.microsoft.com/office/drawing/2014/main" id="{1CF90756-EF20-46E0-8FA8-FE595C656997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166</xdr:row>
      <xdr:rowOff>0</xdr:rowOff>
    </xdr:from>
    <xdr:to>
      <xdr:col>13</xdr:col>
      <xdr:colOff>546100</xdr:colOff>
      <xdr:row>166</xdr:row>
      <xdr:rowOff>101600</xdr:rowOff>
    </xdr:to>
    <xdr:pic>
      <xdr:nvPicPr>
        <xdr:cNvPr id="704" name="Picture 703">
          <a:extLst>
            <a:ext uri="{FF2B5EF4-FFF2-40B4-BE49-F238E27FC236}">
              <a16:creationId xmlns:a16="http://schemas.microsoft.com/office/drawing/2014/main" id="{72FB9F11-D8D1-4659-A280-974AE5C98211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166</xdr:row>
      <xdr:rowOff>0</xdr:rowOff>
    </xdr:from>
    <xdr:to>
      <xdr:col>22</xdr:col>
      <xdr:colOff>546100</xdr:colOff>
      <xdr:row>166</xdr:row>
      <xdr:rowOff>101600</xdr:rowOff>
    </xdr:to>
    <xdr:pic>
      <xdr:nvPicPr>
        <xdr:cNvPr id="705" name="Picture 704">
          <a:extLst>
            <a:ext uri="{FF2B5EF4-FFF2-40B4-BE49-F238E27FC236}">
              <a16:creationId xmlns:a16="http://schemas.microsoft.com/office/drawing/2014/main" id="{6944D5FC-7753-4746-9555-69BDA9253729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166</xdr:row>
      <xdr:rowOff>0</xdr:rowOff>
    </xdr:from>
    <xdr:to>
      <xdr:col>29</xdr:col>
      <xdr:colOff>546100</xdr:colOff>
      <xdr:row>166</xdr:row>
      <xdr:rowOff>101600</xdr:rowOff>
    </xdr:to>
    <xdr:pic>
      <xdr:nvPicPr>
        <xdr:cNvPr id="706" name="Picture 705">
          <a:extLst>
            <a:ext uri="{FF2B5EF4-FFF2-40B4-BE49-F238E27FC236}">
              <a16:creationId xmlns:a16="http://schemas.microsoft.com/office/drawing/2014/main" id="{F3ECD63E-7DA3-4E98-96A2-382629F808EF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353425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166</xdr:row>
      <xdr:rowOff>0</xdr:rowOff>
    </xdr:from>
    <xdr:to>
      <xdr:col>33</xdr:col>
      <xdr:colOff>546100</xdr:colOff>
      <xdr:row>166</xdr:row>
      <xdr:rowOff>101600</xdr:rowOff>
    </xdr:to>
    <xdr:pic>
      <xdr:nvPicPr>
        <xdr:cNvPr id="707" name="Picture 706">
          <a:extLst>
            <a:ext uri="{FF2B5EF4-FFF2-40B4-BE49-F238E27FC236}">
              <a16:creationId xmlns:a16="http://schemas.microsoft.com/office/drawing/2014/main" id="{7B3BCB4E-42C3-4BF8-9B34-0B570EFCEC14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170</xdr:row>
      <xdr:rowOff>0</xdr:rowOff>
    </xdr:from>
    <xdr:to>
      <xdr:col>9</xdr:col>
      <xdr:colOff>546100</xdr:colOff>
      <xdr:row>170</xdr:row>
      <xdr:rowOff>101600</xdr:rowOff>
    </xdr:to>
    <xdr:pic>
      <xdr:nvPicPr>
        <xdr:cNvPr id="708" name="Picture 707">
          <a:extLst>
            <a:ext uri="{FF2B5EF4-FFF2-40B4-BE49-F238E27FC236}">
              <a16:creationId xmlns:a16="http://schemas.microsoft.com/office/drawing/2014/main" id="{261AC780-D95A-40AC-ADDA-317ABA62831B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170</xdr:row>
      <xdr:rowOff>0</xdr:rowOff>
    </xdr:from>
    <xdr:to>
      <xdr:col>13</xdr:col>
      <xdr:colOff>546100</xdr:colOff>
      <xdr:row>170</xdr:row>
      <xdr:rowOff>101600</xdr:rowOff>
    </xdr:to>
    <xdr:pic>
      <xdr:nvPicPr>
        <xdr:cNvPr id="709" name="Picture 708">
          <a:extLst>
            <a:ext uri="{FF2B5EF4-FFF2-40B4-BE49-F238E27FC236}">
              <a16:creationId xmlns:a16="http://schemas.microsoft.com/office/drawing/2014/main" id="{1FBF55D7-FCBF-4E6B-9C1A-4ED693D40877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152900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170</xdr:row>
      <xdr:rowOff>0</xdr:rowOff>
    </xdr:from>
    <xdr:to>
      <xdr:col>22</xdr:col>
      <xdr:colOff>546100</xdr:colOff>
      <xdr:row>170</xdr:row>
      <xdr:rowOff>101600</xdr:rowOff>
    </xdr:to>
    <xdr:pic>
      <xdr:nvPicPr>
        <xdr:cNvPr id="710" name="Picture 709">
          <a:extLst>
            <a:ext uri="{FF2B5EF4-FFF2-40B4-BE49-F238E27FC236}">
              <a16:creationId xmlns:a16="http://schemas.microsoft.com/office/drawing/2014/main" id="{C8B50944-F7A4-4A76-AD81-FBC200AF3383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038850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170</xdr:row>
      <xdr:rowOff>0</xdr:rowOff>
    </xdr:from>
    <xdr:to>
      <xdr:col>29</xdr:col>
      <xdr:colOff>546100</xdr:colOff>
      <xdr:row>170</xdr:row>
      <xdr:rowOff>101600</xdr:rowOff>
    </xdr:to>
    <xdr:pic>
      <xdr:nvPicPr>
        <xdr:cNvPr id="711" name="Picture 710">
          <a:extLst>
            <a:ext uri="{FF2B5EF4-FFF2-40B4-BE49-F238E27FC236}">
              <a16:creationId xmlns:a16="http://schemas.microsoft.com/office/drawing/2014/main" id="{1E24FAC5-3C33-4E4A-AB6E-32A3C9E0F37B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170</xdr:row>
      <xdr:rowOff>0</xdr:rowOff>
    </xdr:from>
    <xdr:to>
      <xdr:col>33</xdr:col>
      <xdr:colOff>546100</xdr:colOff>
      <xdr:row>170</xdr:row>
      <xdr:rowOff>101600</xdr:rowOff>
    </xdr:to>
    <xdr:pic>
      <xdr:nvPicPr>
        <xdr:cNvPr id="712" name="Picture 711">
          <a:extLst>
            <a:ext uri="{FF2B5EF4-FFF2-40B4-BE49-F238E27FC236}">
              <a16:creationId xmlns:a16="http://schemas.microsoft.com/office/drawing/2014/main" id="{95D4446C-F27D-4C84-B760-3C6BC9B06D36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1</xdr:col>
      <xdr:colOff>354971</xdr:colOff>
      <xdr:row>3</xdr:row>
      <xdr:rowOff>354971</xdr:rowOff>
    </xdr:to>
    <xdr:pic>
      <xdr:nvPicPr>
        <xdr:cNvPr id="713" name="Picture 712">
          <a:extLst>
            <a:ext uri="{FF2B5EF4-FFF2-40B4-BE49-F238E27FC236}">
              <a16:creationId xmlns:a16="http://schemas.microsoft.com/office/drawing/2014/main" id="{0F3883DA-1737-4198-A1F3-0FA8BBE234D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95250"/>
          <a:ext cx="351796" cy="351796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</xdr:row>
      <xdr:rowOff>0</xdr:rowOff>
    </xdr:from>
    <xdr:to>
      <xdr:col>9</xdr:col>
      <xdr:colOff>546100</xdr:colOff>
      <xdr:row>14</xdr:row>
      <xdr:rowOff>101600</xdr:rowOff>
    </xdr:to>
    <xdr:pic>
      <xdr:nvPicPr>
        <xdr:cNvPr id="714" name="Picture 713">
          <a:extLst>
            <a:ext uri="{FF2B5EF4-FFF2-40B4-BE49-F238E27FC236}">
              <a16:creationId xmlns:a16="http://schemas.microsoft.com/office/drawing/2014/main" id="{707C4156-1209-49A0-98E8-144C43D3C297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714750" y="17811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</xdr:row>
      <xdr:rowOff>0</xdr:rowOff>
    </xdr:from>
    <xdr:to>
      <xdr:col>13</xdr:col>
      <xdr:colOff>546100</xdr:colOff>
      <xdr:row>14</xdr:row>
      <xdr:rowOff>101600</xdr:rowOff>
    </xdr:to>
    <xdr:pic>
      <xdr:nvPicPr>
        <xdr:cNvPr id="715" name="Picture 714">
          <a:extLst>
            <a:ext uri="{FF2B5EF4-FFF2-40B4-BE49-F238E27FC236}">
              <a16:creationId xmlns:a16="http://schemas.microsoft.com/office/drawing/2014/main" id="{E433D60D-F2B2-4A52-99BC-F4555ED8CA2A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333875" y="17811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</xdr:row>
      <xdr:rowOff>0</xdr:rowOff>
    </xdr:from>
    <xdr:to>
      <xdr:col>22</xdr:col>
      <xdr:colOff>546100</xdr:colOff>
      <xdr:row>14</xdr:row>
      <xdr:rowOff>101600</xdr:rowOff>
    </xdr:to>
    <xdr:pic>
      <xdr:nvPicPr>
        <xdr:cNvPr id="716" name="Picture 715">
          <a:extLst>
            <a:ext uri="{FF2B5EF4-FFF2-40B4-BE49-F238E27FC236}">
              <a16:creationId xmlns:a16="http://schemas.microsoft.com/office/drawing/2014/main" id="{51B18A34-DF76-490B-B02B-A78632D7AF73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305550" y="17811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</xdr:row>
      <xdr:rowOff>0</xdr:rowOff>
    </xdr:from>
    <xdr:to>
      <xdr:col>29</xdr:col>
      <xdr:colOff>546100</xdr:colOff>
      <xdr:row>14</xdr:row>
      <xdr:rowOff>101600</xdr:rowOff>
    </xdr:to>
    <xdr:pic>
      <xdr:nvPicPr>
        <xdr:cNvPr id="717" name="Picture 716">
          <a:extLst>
            <a:ext uri="{FF2B5EF4-FFF2-40B4-BE49-F238E27FC236}">
              <a16:creationId xmlns:a16="http://schemas.microsoft.com/office/drawing/2014/main" id="{CBBBE133-77D3-4FDB-9783-57428B9E5166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715375" y="17811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</xdr:row>
      <xdr:rowOff>0</xdr:rowOff>
    </xdr:from>
    <xdr:to>
      <xdr:col>33</xdr:col>
      <xdr:colOff>546100</xdr:colOff>
      <xdr:row>14</xdr:row>
      <xdr:rowOff>101600</xdr:rowOff>
    </xdr:to>
    <xdr:pic>
      <xdr:nvPicPr>
        <xdr:cNvPr id="718" name="Picture 717">
          <a:extLst>
            <a:ext uri="{FF2B5EF4-FFF2-40B4-BE49-F238E27FC236}">
              <a16:creationId xmlns:a16="http://schemas.microsoft.com/office/drawing/2014/main" id="{041316FC-6976-4715-916A-0E1DA64A36A9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9334500" y="17811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19</xdr:row>
      <xdr:rowOff>0</xdr:rowOff>
    </xdr:from>
    <xdr:to>
      <xdr:col>9</xdr:col>
      <xdr:colOff>546100</xdr:colOff>
      <xdr:row>19</xdr:row>
      <xdr:rowOff>101600</xdr:rowOff>
    </xdr:to>
    <xdr:pic>
      <xdr:nvPicPr>
        <xdr:cNvPr id="719" name="Picture 718">
          <a:extLst>
            <a:ext uri="{FF2B5EF4-FFF2-40B4-BE49-F238E27FC236}">
              <a16:creationId xmlns:a16="http://schemas.microsoft.com/office/drawing/2014/main" id="{B7232C35-3E75-4D68-A29D-ACD2B9085E2C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714750" y="2609850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</xdr:row>
      <xdr:rowOff>0</xdr:rowOff>
    </xdr:from>
    <xdr:to>
      <xdr:col>13</xdr:col>
      <xdr:colOff>546100</xdr:colOff>
      <xdr:row>19</xdr:row>
      <xdr:rowOff>101600</xdr:rowOff>
    </xdr:to>
    <xdr:pic>
      <xdr:nvPicPr>
        <xdr:cNvPr id="720" name="Picture 719">
          <a:extLst>
            <a:ext uri="{FF2B5EF4-FFF2-40B4-BE49-F238E27FC236}">
              <a16:creationId xmlns:a16="http://schemas.microsoft.com/office/drawing/2014/main" id="{8EC5AF03-20F8-4372-920B-CE4BB43B9575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333875" y="2609850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</xdr:row>
      <xdr:rowOff>0</xdr:rowOff>
    </xdr:from>
    <xdr:to>
      <xdr:col>22</xdr:col>
      <xdr:colOff>546100</xdr:colOff>
      <xdr:row>19</xdr:row>
      <xdr:rowOff>101600</xdr:rowOff>
    </xdr:to>
    <xdr:pic>
      <xdr:nvPicPr>
        <xdr:cNvPr id="721" name="Picture 720">
          <a:extLst>
            <a:ext uri="{FF2B5EF4-FFF2-40B4-BE49-F238E27FC236}">
              <a16:creationId xmlns:a16="http://schemas.microsoft.com/office/drawing/2014/main" id="{5E210623-E707-465C-81A2-EBD4E6351F7B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305550" y="2609850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19</xdr:row>
      <xdr:rowOff>0</xdr:rowOff>
    </xdr:from>
    <xdr:to>
      <xdr:col>29</xdr:col>
      <xdr:colOff>546100</xdr:colOff>
      <xdr:row>19</xdr:row>
      <xdr:rowOff>101600</xdr:rowOff>
    </xdr:to>
    <xdr:pic>
      <xdr:nvPicPr>
        <xdr:cNvPr id="722" name="Picture 721">
          <a:extLst>
            <a:ext uri="{FF2B5EF4-FFF2-40B4-BE49-F238E27FC236}">
              <a16:creationId xmlns:a16="http://schemas.microsoft.com/office/drawing/2014/main" id="{69CEFA59-7727-4E1C-AD80-68A34F1AD587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715375" y="2609850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19</xdr:row>
      <xdr:rowOff>0</xdr:rowOff>
    </xdr:from>
    <xdr:to>
      <xdr:col>33</xdr:col>
      <xdr:colOff>546100</xdr:colOff>
      <xdr:row>19</xdr:row>
      <xdr:rowOff>101600</xdr:rowOff>
    </xdr:to>
    <xdr:pic>
      <xdr:nvPicPr>
        <xdr:cNvPr id="723" name="Picture 722">
          <a:extLst>
            <a:ext uri="{FF2B5EF4-FFF2-40B4-BE49-F238E27FC236}">
              <a16:creationId xmlns:a16="http://schemas.microsoft.com/office/drawing/2014/main" id="{89DD71D3-5E59-4BE9-9E19-BD30FC637D8B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9334500" y="2609850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24</xdr:row>
      <xdr:rowOff>0</xdr:rowOff>
    </xdr:from>
    <xdr:to>
      <xdr:col>9</xdr:col>
      <xdr:colOff>546100</xdr:colOff>
      <xdr:row>24</xdr:row>
      <xdr:rowOff>101600</xdr:rowOff>
    </xdr:to>
    <xdr:pic>
      <xdr:nvPicPr>
        <xdr:cNvPr id="724" name="Picture 723">
          <a:extLst>
            <a:ext uri="{FF2B5EF4-FFF2-40B4-BE49-F238E27FC236}">
              <a16:creationId xmlns:a16="http://schemas.microsoft.com/office/drawing/2014/main" id="{2D8BD8F2-90EF-41A7-ABDF-79F77EC094C2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3714750" y="343852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24</xdr:row>
      <xdr:rowOff>0</xdr:rowOff>
    </xdr:from>
    <xdr:to>
      <xdr:col>13</xdr:col>
      <xdr:colOff>546100</xdr:colOff>
      <xdr:row>24</xdr:row>
      <xdr:rowOff>101600</xdr:rowOff>
    </xdr:to>
    <xdr:pic>
      <xdr:nvPicPr>
        <xdr:cNvPr id="725" name="Picture 724">
          <a:extLst>
            <a:ext uri="{FF2B5EF4-FFF2-40B4-BE49-F238E27FC236}">
              <a16:creationId xmlns:a16="http://schemas.microsoft.com/office/drawing/2014/main" id="{5ABE2350-871D-43AD-8A36-D8E71965027C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333875" y="343852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24</xdr:row>
      <xdr:rowOff>0</xdr:rowOff>
    </xdr:from>
    <xdr:to>
      <xdr:col>22</xdr:col>
      <xdr:colOff>546100</xdr:colOff>
      <xdr:row>24</xdr:row>
      <xdr:rowOff>101600</xdr:rowOff>
    </xdr:to>
    <xdr:pic>
      <xdr:nvPicPr>
        <xdr:cNvPr id="726" name="Picture 725">
          <a:extLst>
            <a:ext uri="{FF2B5EF4-FFF2-40B4-BE49-F238E27FC236}">
              <a16:creationId xmlns:a16="http://schemas.microsoft.com/office/drawing/2014/main" id="{0CFC15C1-6A19-49D0-887A-C3A3AC1B3373}"/>
            </a:ext>
          </a:extLst>
        </xdr:cNvPr>
        <xdr:cNvPicPr/>
      </xdr:nvPicPr>
      <xdr:blipFill>
        <a:blip xmlns:r="http://schemas.openxmlformats.org/officeDocument/2006/relationships" r:embed="rId71" cstate="print"/>
        <a:stretch>
          <a:fillRect/>
        </a:stretch>
      </xdr:blipFill>
      <xdr:spPr>
        <a:xfrm>
          <a:off x="6305550" y="343852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24</xdr:row>
      <xdr:rowOff>0</xdr:rowOff>
    </xdr:from>
    <xdr:to>
      <xdr:col>29</xdr:col>
      <xdr:colOff>546100</xdr:colOff>
      <xdr:row>24</xdr:row>
      <xdr:rowOff>101600</xdr:rowOff>
    </xdr:to>
    <xdr:pic>
      <xdr:nvPicPr>
        <xdr:cNvPr id="727" name="Picture 726">
          <a:extLst>
            <a:ext uri="{FF2B5EF4-FFF2-40B4-BE49-F238E27FC236}">
              <a16:creationId xmlns:a16="http://schemas.microsoft.com/office/drawing/2014/main" id="{32283B34-838F-494B-BABC-45E2F9CE7160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715375" y="343852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24</xdr:row>
      <xdr:rowOff>0</xdr:rowOff>
    </xdr:from>
    <xdr:to>
      <xdr:col>33</xdr:col>
      <xdr:colOff>546100</xdr:colOff>
      <xdr:row>24</xdr:row>
      <xdr:rowOff>101600</xdr:rowOff>
    </xdr:to>
    <xdr:pic>
      <xdr:nvPicPr>
        <xdr:cNvPr id="728" name="Picture 727">
          <a:extLst>
            <a:ext uri="{FF2B5EF4-FFF2-40B4-BE49-F238E27FC236}">
              <a16:creationId xmlns:a16="http://schemas.microsoft.com/office/drawing/2014/main" id="{096817CD-377F-4412-961E-B952D34FF5F0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9334500" y="343852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29</xdr:row>
      <xdr:rowOff>0</xdr:rowOff>
    </xdr:from>
    <xdr:to>
      <xdr:col>9</xdr:col>
      <xdr:colOff>546100</xdr:colOff>
      <xdr:row>29</xdr:row>
      <xdr:rowOff>101600</xdr:rowOff>
    </xdr:to>
    <xdr:pic>
      <xdr:nvPicPr>
        <xdr:cNvPr id="729" name="Picture 728">
          <a:extLst>
            <a:ext uri="{FF2B5EF4-FFF2-40B4-BE49-F238E27FC236}">
              <a16:creationId xmlns:a16="http://schemas.microsoft.com/office/drawing/2014/main" id="{75267200-1518-484E-A9CD-B621734B2A9E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3714750" y="4267200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29</xdr:row>
      <xdr:rowOff>0</xdr:rowOff>
    </xdr:from>
    <xdr:to>
      <xdr:col>13</xdr:col>
      <xdr:colOff>546100</xdr:colOff>
      <xdr:row>29</xdr:row>
      <xdr:rowOff>101600</xdr:rowOff>
    </xdr:to>
    <xdr:pic>
      <xdr:nvPicPr>
        <xdr:cNvPr id="730" name="Picture 729">
          <a:extLst>
            <a:ext uri="{FF2B5EF4-FFF2-40B4-BE49-F238E27FC236}">
              <a16:creationId xmlns:a16="http://schemas.microsoft.com/office/drawing/2014/main" id="{3A383B94-4DAA-4C96-8FE7-3CC98FD19A42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333875" y="4267200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29</xdr:row>
      <xdr:rowOff>0</xdr:rowOff>
    </xdr:from>
    <xdr:to>
      <xdr:col>22</xdr:col>
      <xdr:colOff>546100</xdr:colOff>
      <xdr:row>29</xdr:row>
      <xdr:rowOff>101600</xdr:rowOff>
    </xdr:to>
    <xdr:pic>
      <xdr:nvPicPr>
        <xdr:cNvPr id="731" name="Picture 730">
          <a:extLst>
            <a:ext uri="{FF2B5EF4-FFF2-40B4-BE49-F238E27FC236}">
              <a16:creationId xmlns:a16="http://schemas.microsoft.com/office/drawing/2014/main" id="{C085FF09-E3B3-4905-8CF1-C51BC372047E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305550" y="4267200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29</xdr:row>
      <xdr:rowOff>0</xdr:rowOff>
    </xdr:from>
    <xdr:to>
      <xdr:col>29</xdr:col>
      <xdr:colOff>546100</xdr:colOff>
      <xdr:row>29</xdr:row>
      <xdr:rowOff>101600</xdr:rowOff>
    </xdr:to>
    <xdr:pic>
      <xdr:nvPicPr>
        <xdr:cNvPr id="732" name="Picture 731">
          <a:extLst>
            <a:ext uri="{FF2B5EF4-FFF2-40B4-BE49-F238E27FC236}">
              <a16:creationId xmlns:a16="http://schemas.microsoft.com/office/drawing/2014/main" id="{0BC2D312-5C20-4CA7-83E9-3811AEC714E4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715375" y="4267200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29</xdr:row>
      <xdr:rowOff>0</xdr:rowOff>
    </xdr:from>
    <xdr:to>
      <xdr:col>33</xdr:col>
      <xdr:colOff>546100</xdr:colOff>
      <xdr:row>29</xdr:row>
      <xdr:rowOff>101600</xdr:rowOff>
    </xdr:to>
    <xdr:pic>
      <xdr:nvPicPr>
        <xdr:cNvPr id="733" name="Picture 732">
          <a:extLst>
            <a:ext uri="{FF2B5EF4-FFF2-40B4-BE49-F238E27FC236}">
              <a16:creationId xmlns:a16="http://schemas.microsoft.com/office/drawing/2014/main" id="{48256B04-76F8-4DE6-80EF-BB57A8D984B6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9334500" y="4267200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34</xdr:row>
      <xdr:rowOff>0</xdr:rowOff>
    </xdr:from>
    <xdr:to>
      <xdr:col>9</xdr:col>
      <xdr:colOff>546100</xdr:colOff>
      <xdr:row>34</xdr:row>
      <xdr:rowOff>101600</xdr:rowOff>
    </xdr:to>
    <xdr:pic>
      <xdr:nvPicPr>
        <xdr:cNvPr id="734" name="Picture 733">
          <a:extLst>
            <a:ext uri="{FF2B5EF4-FFF2-40B4-BE49-F238E27FC236}">
              <a16:creationId xmlns:a16="http://schemas.microsoft.com/office/drawing/2014/main" id="{229B5AC4-AFD9-47A7-A67D-51B57B0CA1EF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714750" y="50958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34</xdr:row>
      <xdr:rowOff>0</xdr:rowOff>
    </xdr:from>
    <xdr:to>
      <xdr:col>13</xdr:col>
      <xdr:colOff>546100</xdr:colOff>
      <xdr:row>34</xdr:row>
      <xdr:rowOff>101600</xdr:rowOff>
    </xdr:to>
    <xdr:pic>
      <xdr:nvPicPr>
        <xdr:cNvPr id="735" name="Picture 734">
          <a:extLst>
            <a:ext uri="{FF2B5EF4-FFF2-40B4-BE49-F238E27FC236}">
              <a16:creationId xmlns:a16="http://schemas.microsoft.com/office/drawing/2014/main" id="{4CA38AE0-288D-4141-8AB3-810625563474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333875" y="50958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34</xdr:row>
      <xdr:rowOff>0</xdr:rowOff>
    </xdr:from>
    <xdr:to>
      <xdr:col>22</xdr:col>
      <xdr:colOff>546100</xdr:colOff>
      <xdr:row>34</xdr:row>
      <xdr:rowOff>101600</xdr:rowOff>
    </xdr:to>
    <xdr:pic>
      <xdr:nvPicPr>
        <xdr:cNvPr id="736" name="Picture 735">
          <a:extLst>
            <a:ext uri="{FF2B5EF4-FFF2-40B4-BE49-F238E27FC236}">
              <a16:creationId xmlns:a16="http://schemas.microsoft.com/office/drawing/2014/main" id="{ED930E7D-520A-445F-A072-54341D0A9F6B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305550" y="50958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34</xdr:row>
      <xdr:rowOff>0</xdr:rowOff>
    </xdr:from>
    <xdr:to>
      <xdr:col>29</xdr:col>
      <xdr:colOff>546100</xdr:colOff>
      <xdr:row>34</xdr:row>
      <xdr:rowOff>101600</xdr:rowOff>
    </xdr:to>
    <xdr:pic>
      <xdr:nvPicPr>
        <xdr:cNvPr id="737" name="Picture 736">
          <a:extLst>
            <a:ext uri="{FF2B5EF4-FFF2-40B4-BE49-F238E27FC236}">
              <a16:creationId xmlns:a16="http://schemas.microsoft.com/office/drawing/2014/main" id="{379454A4-A6B9-42B1-9780-4117760F92E3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715375" y="50958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34</xdr:row>
      <xdr:rowOff>0</xdr:rowOff>
    </xdr:from>
    <xdr:to>
      <xdr:col>33</xdr:col>
      <xdr:colOff>546100</xdr:colOff>
      <xdr:row>34</xdr:row>
      <xdr:rowOff>101600</xdr:rowOff>
    </xdr:to>
    <xdr:pic>
      <xdr:nvPicPr>
        <xdr:cNvPr id="738" name="Picture 737">
          <a:extLst>
            <a:ext uri="{FF2B5EF4-FFF2-40B4-BE49-F238E27FC236}">
              <a16:creationId xmlns:a16="http://schemas.microsoft.com/office/drawing/2014/main" id="{061772AE-66EA-41D7-9BFD-9221D1D41D3E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9334500" y="50958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38</xdr:row>
      <xdr:rowOff>0</xdr:rowOff>
    </xdr:from>
    <xdr:to>
      <xdr:col>9</xdr:col>
      <xdr:colOff>546100</xdr:colOff>
      <xdr:row>38</xdr:row>
      <xdr:rowOff>101600</xdr:rowOff>
    </xdr:to>
    <xdr:pic>
      <xdr:nvPicPr>
        <xdr:cNvPr id="739" name="Picture 738">
          <a:extLst>
            <a:ext uri="{FF2B5EF4-FFF2-40B4-BE49-F238E27FC236}">
              <a16:creationId xmlns:a16="http://schemas.microsoft.com/office/drawing/2014/main" id="{F80C6C39-D527-4965-B856-44672B664483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3714750" y="57435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38</xdr:row>
      <xdr:rowOff>0</xdr:rowOff>
    </xdr:from>
    <xdr:to>
      <xdr:col>13</xdr:col>
      <xdr:colOff>546100</xdr:colOff>
      <xdr:row>38</xdr:row>
      <xdr:rowOff>101600</xdr:rowOff>
    </xdr:to>
    <xdr:pic>
      <xdr:nvPicPr>
        <xdr:cNvPr id="740" name="Picture 739">
          <a:extLst>
            <a:ext uri="{FF2B5EF4-FFF2-40B4-BE49-F238E27FC236}">
              <a16:creationId xmlns:a16="http://schemas.microsoft.com/office/drawing/2014/main" id="{3ECADBA9-FE58-46EC-B545-E4B9F0D8C1C6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4333875" y="57435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38</xdr:row>
      <xdr:rowOff>0</xdr:rowOff>
    </xdr:from>
    <xdr:to>
      <xdr:col>22</xdr:col>
      <xdr:colOff>546100</xdr:colOff>
      <xdr:row>38</xdr:row>
      <xdr:rowOff>101600</xdr:rowOff>
    </xdr:to>
    <xdr:pic>
      <xdr:nvPicPr>
        <xdr:cNvPr id="741" name="Picture 740">
          <a:extLst>
            <a:ext uri="{FF2B5EF4-FFF2-40B4-BE49-F238E27FC236}">
              <a16:creationId xmlns:a16="http://schemas.microsoft.com/office/drawing/2014/main" id="{9E5A2CB5-E671-4EC8-B0D3-5C5292EE1C48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305550" y="57435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38</xdr:row>
      <xdr:rowOff>0</xdr:rowOff>
    </xdr:from>
    <xdr:to>
      <xdr:col>29</xdr:col>
      <xdr:colOff>546100</xdr:colOff>
      <xdr:row>38</xdr:row>
      <xdr:rowOff>101600</xdr:rowOff>
    </xdr:to>
    <xdr:pic>
      <xdr:nvPicPr>
        <xdr:cNvPr id="742" name="Picture 741">
          <a:extLst>
            <a:ext uri="{FF2B5EF4-FFF2-40B4-BE49-F238E27FC236}">
              <a16:creationId xmlns:a16="http://schemas.microsoft.com/office/drawing/2014/main" id="{6862F97F-D6CF-46AC-BFC1-FB3D22C3FFA8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715375" y="57435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38</xdr:row>
      <xdr:rowOff>0</xdr:rowOff>
    </xdr:from>
    <xdr:to>
      <xdr:col>33</xdr:col>
      <xdr:colOff>546100</xdr:colOff>
      <xdr:row>38</xdr:row>
      <xdr:rowOff>101600</xdr:rowOff>
    </xdr:to>
    <xdr:pic>
      <xdr:nvPicPr>
        <xdr:cNvPr id="743" name="Picture 742">
          <a:extLst>
            <a:ext uri="{FF2B5EF4-FFF2-40B4-BE49-F238E27FC236}">
              <a16:creationId xmlns:a16="http://schemas.microsoft.com/office/drawing/2014/main" id="{5A357A4B-8708-48E3-B3AD-CF44B668574D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9334500" y="57435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42</xdr:row>
      <xdr:rowOff>0</xdr:rowOff>
    </xdr:from>
    <xdr:to>
      <xdr:col>9</xdr:col>
      <xdr:colOff>546100</xdr:colOff>
      <xdr:row>42</xdr:row>
      <xdr:rowOff>101600</xdr:rowOff>
    </xdr:to>
    <xdr:pic>
      <xdr:nvPicPr>
        <xdr:cNvPr id="744" name="Picture 743">
          <a:extLst>
            <a:ext uri="{FF2B5EF4-FFF2-40B4-BE49-F238E27FC236}">
              <a16:creationId xmlns:a16="http://schemas.microsoft.com/office/drawing/2014/main" id="{DD76B69F-D62F-4860-A1F4-2797D2487007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714750" y="63912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42</xdr:row>
      <xdr:rowOff>0</xdr:rowOff>
    </xdr:from>
    <xdr:to>
      <xdr:col>13</xdr:col>
      <xdr:colOff>546100</xdr:colOff>
      <xdr:row>42</xdr:row>
      <xdr:rowOff>101600</xdr:rowOff>
    </xdr:to>
    <xdr:pic>
      <xdr:nvPicPr>
        <xdr:cNvPr id="745" name="Picture 744">
          <a:extLst>
            <a:ext uri="{FF2B5EF4-FFF2-40B4-BE49-F238E27FC236}">
              <a16:creationId xmlns:a16="http://schemas.microsoft.com/office/drawing/2014/main" id="{35EDB858-E7DD-40F3-A635-8FC44C9D26AE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333875" y="63912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546100</xdr:colOff>
      <xdr:row>42</xdr:row>
      <xdr:rowOff>101600</xdr:rowOff>
    </xdr:to>
    <xdr:pic>
      <xdr:nvPicPr>
        <xdr:cNvPr id="746" name="Picture 745">
          <a:extLst>
            <a:ext uri="{FF2B5EF4-FFF2-40B4-BE49-F238E27FC236}">
              <a16:creationId xmlns:a16="http://schemas.microsoft.com/office/drawing/2014/main" id="{8D63A336-7695-422B-8E9A-F08EE68B9592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305550" y="63912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42</xdr:row>
      <xdr:rowOff>0</xdr:rowOff>
    </xdr:from>
    <xdr:to>
      <xdr:col>29</xdr:col>
      <xdr:colOff>546100</xdr:colOff>
      <xdr:row>42</xdr:row>
      <xdr:rowOff>101600</xdr:rowOff>
    </xdr:to>
    <xdr:pic>
      <xdr:nvPicPr>
        <xdr:cNvPr id="747" name="Picture 746">
          <a:extLst>
            <a:ext uri="{FF2B5EF4-FFF2-40B4-BE49-F238E27FC236}">
              <a16:creationId xmlns:a16="http://schemas.microsoft.com/office/drawing/2014/main" id="{5705D75F-74F6-4275-88EB-3C2EB92E2580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715375" y="63912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42</xdr:row>
      <xdr:rowOff>0</xdr:rowOff>
    </xdr:from>
    <xdr:to>
      <xdr:col>33</xdr:col>
      <xdr:colOff>546100</xdr:colOff>
      <xdr:row>42</xdr:row>
      <xdr:rowOff>101600</xdr:rowOff>
    </xdr:to>
    <xdr:pic>
      <xdr:nvPicPr>
        <xdr:cNvPr id="748" name="Picture 747">
          <a:extLst>
            <a:ext uri="{FF2B5EF4-FFF2-40B4-BE49-F238E27FC236}">
              <a16:creationId xmlns:a16="http://schemas.microsoft.com/office/drawing/2014/main" id="{EB1B4956-77BA-4E80-88D2-DCA0D5F21577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9334500" y="63912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46</xdr:row>
      <xdr:rowOff>0</xdr:rowOff>
    </xdr:from>
    <xdr:to>
      <xdr:col>9</xdr:col>
      <xdr:colOff>546100</xdr:colOff>
      <xdr:row>46</xdr:row>
      <xdr:rowOff>101600</xdr:rowOff>
    </xdr:to>
    <xdr:pic>
      <xdr:nvPicPr>
        <xdr:cNvPr id="749" name="Picture 748">
          <a:extLst>
            <a:ext uri="{FF2B5EF4-FFF2-40B4-BE49-F238E27FC236}">
              <a16:creationId xmlns:a16="http://schemas.microsoft.com/office/drawing/2014/main" id="{A08A3E3A-A154-4F70-A75C-13F7E91890C5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3714750" y="70389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46</xdr:row>
      <xdr:rowOff>0</xdr:rowOff>
    </xdr:from>
    <xdr:to>
      <xdr:col>13</xdr:col>
      <xdr:colOff>546100</xdr:colOff>
      <xdr:row>46</xdr:row>
      <xdr:rowOff>101600</xdr:rowOff>
    </xdr:to>
    <xdr:pic>
      <xdr:nvPicPr>
        <xdr:cNvPr id="750" name="Picture 749">
          <a:extLst>
            <a:ext uri="{FF2B5EF4-FFF2-40B4-BE49-F238E27FC236}">
              <a16:creationId xmlns:a16="http://schemas.microsoft.com/office/drawing/2014/main" id="{F3D7BE34-6816-452A-BC83-417FDF750A01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333875" y="70389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46</xdr:row>
      <xdr:rowOff>0</xdr:rowOff>
    </xdr:from>
    <xdr:to>
      <xdr:col>22</xdr:col>
      <xdr:colOff>546100</xdr:colOff>
      <xdr:row>46</xdr:row>
      <xdr:rowOff>101600</xdr:rowOff>
    </xdr:to>
    <xdr:pic>
      <xdr:nvPicPr>
        <xdr:cNvPr id="751" name="Picture 750">
          <a:extLst>
            <a:ext uri="{FF2B5EF4-FFF2-40B4-BE49-F238E27FC236}">
              <a16:creationId xmlns:a16="http://schemas.microsoft.com/office/drawing/2014/main" id="{59B4D7B1-6E05-450D-B740-E3319BECC297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305550" y="70389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46</xdr:row>
      <xdr:rowOff>0</xdr:rowOff>
    </xdr:from>
    <xdr:to>
      <xdr:col>29</xdr:col>
      <xdr:colOff>546100</xdr:colOff>
      <xdr:row>46</xdr:row>
      <xdr:rowOff>101600</xdr:rowOff>
    </xdr:to>
    <xdr:pic>
      <xdr:nvPicPr>
        <xdr:cNvPr id="752" name="Picture 751">
          <a:extLst>
            <a:ext uri="{FF2B5EF4-FFF2-40B4-BE49-F238E27FC236}">
              <a16:creationId xmlns:a16="http://schemas.microsoft.com/office/drawing/2014/main" id="{3CD00AD3-3DA9-4109-B261-8584C0ED0143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715375" y="70389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46</xdr:row>
      <xdr:rowOff>0</xdr:rowOff>
    </xdr:from>
    <xdr:to>
      <xdr:col>33</xdr:col>
      <xdr:colOff>546100</xdr:colOff>
      <xdr:row>46</xdr:row>
      <xdr:rowOff>101600</xdr:rowOff>
    </xdr:to>
    <xdr:pic>
      <xdr:nvPicPr>
        <xdr:cNvPr id="753" name="Picture 752">
          <a:extLst>
            <a:ext uri="{FF2B5EF4-FFF2-40B4-BE49-F238E27FC236}">
              <a16:creationId xmlns:a16="http://schemas.microsoft.com/office/drawing/2014/main" id="{34EE28D2-8F6D-4C12-B3CD-FD545619D735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9334500" y="70389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50</xdr:row>
      <xdr:rowOff>0</xdr:rowOff>
    </xdr:from>
    <xdr:to>
      <xdr:col>9</xdr:col>
      <xdr:colOff>546100</xdr:colOff>
      <xdr:row>50</xdr:row>
      <xdr:rowOff>101600</xdr:rowOff>
    </xdr:to>
    <xdr:pic>
      <xdr:nvPicPr>
        <xdr:cNvPr id="754" name="Picture 753">
          <a:extLst>
            <a:ext uri="{FF2B5EF4-FFF2-40B4-BE49-F238E27FC236}">
              <a16:creationId xmlns:a16="http://schemas.microsoft.com/office/drawing/2014/main" id="{4FAFC722-2E27-4D31-8F45-A1F3CA0E56E2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714750" y="76866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50</xdr:row>
      <xdr:rowOff>0</xdr:rowOff>
    </xdr:from>
    <xdr:to>
      <xdr:col>13</xdr:col>
      <xdr:colOff>546100</xdr:colOff>
      <xdr:row>50</xdr:row>
      <xdr:rowOff>101600</xdr:rowOff>
    </xdr:to>
    <xdr:pic>
      <xdr:nvPicPr>
        <xdr:cNvPr id="755" name="Picture 754">
          <a:extLst>
            <a:ext uri="{FF2B5EF4-FFF2-40B4-BE49-F238E27FC236}">
              <a16:creationId xmlns:a16="http://schemas.microsoft.com/office/drawing/2014/main" id="{1B5239B5-75AB-4FF7-9563-B34DF4482112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333875" y="76866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50</xdr:row>
      <xdr:rowOff>0</xdr:rowOff>
    </xdr:from>
    <xdr:to>
      <xdr:col>22</xdr:col>
      <xdr:colOff>546100</xdr:colOff>
      <xdr:row>50</xdr:row>
      <xdr:rowOff>101600</xdr:rowOff>
    </xdr:to>
    <xdr:pic>
      <xdr:nvPicPr>
        <xdr:cNvPr id="756" name="Picture 755">
          <a:extLst>
            <a:ext uri="{FF2B5EF4-FFF2-40B4-BE49-F238E27FC236}">
              <a16:creationId xmlns:a16="http://schemas.microsoft.com/office/drawing/2014/main" id="{4EF1B2A8-19AB-4A3C-B85D-D640815442CF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305550" y="76866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50</xdr:row>
      <xdr:rowOff>0</xdr:rowOff>
    </xdr:from>
    <xdr:to>
      <xdr:col>29</xdr:col>
      <xdr:colOff>546100</xdr:colOff>
      <xdr:row>50</xdr:row>
      <xdr:rowOff>101600</xdr:rowOff>
    </xdr:to>
    <xdr:pic>
      <xdr:nvPicPr>
        <xdr:cNvPr id="757" name="Picture 756">
          <a:extLst>
            <a:ext uri="{FF2B5EF4-FFF2-40B4-BE49-F238E27FC236}">
              <a16:creationId xmlns:a16="http://schemas.microsoft.com/office/drawing/2014/main" id="{148015AD-9003-45E6-898E-29DE675F77C3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715375" y="76866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50</xdr:row>
      <xdr:rowOff>0</xdr:rowOff>
    </xdr:from>
    <xdr:to>
      <xdr:col>33</xdr:col>
      <xdr:colOff>546100</xdr:colOff>
      <xdr:row>50</xdr:row>
      <xdr:rowOff>101600</xdr:rowOff>
    </xdr:to>
    <xdr:pic>
      <xdr:nvPicPr>
        <xdr:cNvPr id="758" name="Picture 757">
          <a:extLst>
            <a:ext uri="{FF2B5EF4-FFF2-40B4-BE49-F238E27FC236}">
              <a16:creationId xmlns:a16="http://schemas.microsoft.com/office/drawing/2014/main" id="{C82BD069-F9F9-4209-BCE9-6BD11FF45813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9334500" y="76866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54</xdr:row>
      <xdr:rowOff>0</xdr:rowOff>
    </xdr:from>
    <xdr:to>
      <xdr:col>9</xdr:col>
      <xdr:colOff>546100</xdr:colOff>
      <xdr:row>54</xdr:row>
      <xdr:rowOff>101600</xdr:rowOff>
    </xdr:to>
    <xdr:pic>
      <xdr:nvPicPr>
        <xdr:cNvPr id="759" name="Picture 758">
          <a:extLst>
            <a:ext uri="{FF2B5EF4-FFF2-40B4-BE49-F238E27FC236}">
              <a16:creationId xmlns:a16="http://schemas.microsoft.com/office/drawing/2014/main" id="{39DA9755-A424-4070-8F45-28EF7C116D85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714750" y="83343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54</xdr:row>
      <xdr:rowOff>0</xdr:rowOff>
    </xdr:from>
    <xdr:to>
      <xdr:col>13</xdr:col>
      <xdr:colOff>546100</xdr:colOff>
      <xdr:row>54</xdr:row>
      <xdr:rowOff>101600</xdr:rowOff>
    </xdr:to>
    <xdr:pic>
      <xdr:nvPicPr>
        <xdr:cNvPr id="760" name="Picture 759">
          <a:extLst>
            <a:ext uri="{FF2B5EF4-FFF2-40B4-BE49-F238E27FC236}">
              <a16:creationId xmlns:a16="http://schemas.microsoft.com/office/drawing/2014/main" id="{9676A30B-A95B-43E9-8148-260D1B79B48B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333875" y="83343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54</xdr:row>
      <xdr:rowOff>0</xdr:rowOff>
    </xdr:from>
    <xdr:to>
      <xdr:col>22</xdr:col>
      <xdr:colOff>546100</xdr:colOff>
      <xdr:row>54</xdr:row>
      <xdr:rowOff>101600</xdr:rowOff>
    </xdr:to>
    <xdr:pic>
      <xdr:nvPicPr>
        <xdr:cNvPr id="761" name="Picture 760">
          <a:extLst>
            <a:ext uri="{FF2B5EF4-FFF2-40B4-BE49-F238E27FC236}">
              <a16:creationId xmlns:a16="http://schemas.microsoft.com/office/drawing/2014/main" id="{133005CB-FA73-45AC-A23B-7E70F06F1AEB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305550" y="83343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54</xdr:row>
      <xdr:rowOff>0</xdr:rowOff>
    </xdr:from>
    <xdr:to>
      <xdr:col>29</xdr:col>
      <xdr:colOff>546100</xdr:colOff>
      <xdr:row>54</xdr:row>
      <xdr:rowOff>101600</xdr:rowOff>
    </xdr:to>
    <xdr:pic>
      <xdr:nvPicPr>
        <xdr:cNvPr id="762" name="Picture 761">
          <a:extLst>
            <a:ext uri="{FF2B5EF4-FFF2-40B4-BE49-F238E27FC236}">
              <a16:creationId xmlns:a16="http://schemas.microsoft.com/office/drawing/2014/main" id="{2FBDE171-5B5B-4911-A095-4548FAE2BB0F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715375" y="83343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54</xdr:row>
      <xdr:rowOff>0</xdr:rowOff>
    </xdr:from>
    <xdr:to>
      <xdr:col>33</xdr:col>
      <xdr:colOff>546100</xdr:colOff>
      <xdr:row>54</xdr:row>
      <xdr:rowOff>101600</xdr:rowOff>
    </xdr:to>
    <xdr:pic>
      <xdr:nvPicPr>
        <xdr:cNvPr id="763" name="Picture 762">
          <a:extLst>
            <a:ext uri="{FF2B5EF4-FFF2-40B4-BE49-F238E27FC236}">
              <a16:creationId xmlns:a16="http://schemas.microsoft.com/office/drawing/2014/main" id="{CBB3CAD5-A1A8-42BB-948B-8F5260F3F60A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9334500" y="83343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58</xdr:row>
      <xdr:rowOff>0</xdr:rowOff>
    </xdr:from>
    <xdr:to>
      <xdr:col>9</xdr:col>
      <xdr:colOff>546100</xdr:colOff>
      <xdr:row>58</xdr:row>
      <xdr:rowOff>101600</xdr:rowOff>
    </xdr:to>
    <xdr:pic>
      <xdr:nvPicPr>
        <xdr:cNvPr id="764" name="Picture 763">
          <a:extLst>
            <a:ext uri="{FF2B5EF4-FFF2-40B4-BE49-F238E27FC236}">
              <a16:creationId xmlns:a16="http://schemas.microsoft.com/office/drawing/2014/main" id="{0A353663-4EA6-4AF9-A0AC-739CB40CD0B0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714750" y="89820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58</xdr:row>
      <xdr:rowOff>0</xdr:rowOff>
    </xdr:from>
    <xdr:to>
      <xdr:col>13</xdr:col>
      <xdr:colOff>546100</xdr:colOff>
      <xdr:row>58</xdr:row>
      <xdr:rowOff>101600</xdr:rowOff>
    </xdr:to>
    <xdr:pic>
      <xdr:nvPicPr>
        <xdr:cNvPr id="765" name="Picture 764">
          <a:extLst>
            <a:ext uri="{FF2B5EF4-FFF2-40B4-BE49-F238E27FC236}">
              <a16:creationId xmlns:a16="http://schemas.microsoft.com/office/drawing/2014/main" id="{EB55955C-6800-4E03-9A2D-72B311D487A1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333875" y="89820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58</xdr:row>
      <xdr:rowOff>0</xdr:rowOff>
    </xdr:from>
    <xdr:to>
      <xdr:col>22</xdr:col>
      <xdr:colOff>546100</xdr:colOff>
      <xdr:row>58</xdr:row>
      <xdr:rowOff>101600</xdr:rowOff>
    </xdr:to>
    <xdr:pic>
      <xdr:nvPicPr>
        <xdr:cNvPr id="766" name="Picture 765">
          <a:extLst>
            <a:ext uri="{FF2B5EF4-FFF2-40B4-BE49-F238E27FC236}">
              <a16:creationId xmlns:a16="http://schemas.microsoft.com/office/drawing/2014/main" id="{A4C998E1-160A-4F6F-83B3-312F80E3CAF6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305550" y="89820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58</xdr:row>
      <xdr:rowOff>0</xdr:rowOff>
    </xdr:from>
    <xdr:to>
      <xdr:col>29</xdr:col>
      <xdr:colOff>546100</xdr:colOff>
      <xdr:row>58</xdr:row>
      <xdr:rowOff>101600</xdr:rowOff>
    </xdr:to>
    <xdr:pic>
      <xdr:nvPicPr>
        <xdr:cNvPr id="767" name="Picture 766">
          <a:extLst>
            <a:ext uri="{FF2B5EF4-FFF2-40B4-BE49-F238E27FC236}">
              <a16:creationId xmlns:a16="http://schemas.microsoft.com/office/drawing/2014/main" id="{B88F22A2-F081-44B3-8072-0B07066A6EF9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715375" y="89820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58</xdr:row>
      <xdr:rowOff>0</xdr:rowOff>
    </xdr:from>
    <xdr:to>
      <xdr:col>33</xdr:col>
      <xdr:colOff>546100</xdr:colOff>
      <xdr:row>58</xdr:row>
      <xdr:rowOff>101600</xdr:rowOff>
    </xdr:to>
    <xdr:pic>
      <xdr:nvPicPr>
        <xdr:cNvPr id="768" name="Picture 767">
          <a:extLst>
            <a:ext uri="{FF2B5EF4-FFF2-40B4-BE49-F238E27FC236}">
              <a16:creationId xmlns:a16="http://schemas.microsoft.com/office/drawing/2014/main" id="{BE0C8690-2872-46F7-8383-14AD6C796810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9334500" y="89820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62</xdr:row>
      <xdr:rowOff>0</xdr:rowOff>
    </xdr:from>
    <xdr:to>
      <xdr:col>9</xdr:col>
      <xdr:colOff>546100</xdr:colOff>
      <xdr:row>62</xdr:row>
      <xdr:rowOff>101600</xdr:rowOff>
    </xdr:to>
    <xdr:pic>
      <xdr:nvPicPr>
        <xdr:cNvPr id="769" name="Picture 768">
          <a:extLst>
            <a:ext uri="{FF2B5EF4-FFF2-40B4-BE49-F238E27FC236}">
              <a16:creationId xmlns:a16="http://schemas.microsoft.com/office/drawing/2014/main" id="{3E62263B-B605-4814-904F-E62415DCAA2E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714750" y="96297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62</xdr:row>
      <xdr:rowOff>0</xdr:rowOff>
    </xdr:from>
    <xdr:to>
      <xdr:col>13</xdr:col>
      <xdr:colOff>546100</xdr:colOff>
      <xdr:row>62</xdr:row>
      <xdr:rowOff>101600</xdr:rowOff>
    </xdr:to>
    <xdr:pic>
      <xdr:nvPicPr>
        <xdr:cNvPr id="770" name="Picture 769">
          <a:extLst>
            <a:ext uri="{FF2B5EF4-FFF2-40B4-BE49-F238E27FC236}">
              <a16:creationId xmlns:a16="http://schemas.microsoft.com/office/drawing/2014/main" id="{595EB4D2-D176-4248-A1AD-2363E89B2C83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333875" y="96297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62</xdr:row>
      <xdr:rowOff>0</xdr:rowOff>
    </xdr:from>
    <xdr:to>
      <xdr:col>22</xdr:col>
      <xdr:colOff>546100</xdr:colOff>
      <xdr:row>62</xdr:row>
      <xdr:rowOff>101600</xdr:rowOff>
    </xdr:to>
    <xdr:pic>
      <xdr:nvPicPr>
        <xdr:cNvPr id="771" name="Picture 770">
          <a:extLst>
            <a:ext uri="{FF2B5EF4-FFF2-40B4-BE49-F238E27FC236}">
              <a16:creationId xmlns:a16="http://schemas.microsoft.com/office/drawing/2014/main" id="{5C8A826C-50D2-4F36-AAF6-5FFE0E658C0B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305550" y="96297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62</xdr:row>
      <xdr:rowOff>0</xdr:rowOff>
    </xdr:from>
    <xdr:to>
      <xdr:col>29</xdr:col>
      <xdr:colOff>546100</xdr:colOff>
      <xdr:row>62</xdr:row>
      <xdr:rowOff>101600</xdr:rowOff>
    </xdr:to>
    <xdr:pic>
      <xdr:nvPicPr>
        <xdr:cNvPr id="772" name="Picture 771">
          <a:extLst>
            <a:ext uri="{FF2B5EF4-FFF2-40B4-BE49-F238E27FC236}">
              <a16:creationId xmlns:a16="http://schemas.microsoft.com/office/drawing/2014/main" id="{5EEBF004-9B07-4F32-ADAE-233B93ACFBC8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715375" y="96297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62</xdr:row>
      <xdr:rowOff>0</xdr:rowOff>
    </xdr:from>
    <xdr:to>
      <xdr:col>33</xdr:col>
      <xdr:colOff>546100</xdr:colOff>
      <xdr:row>62</xdr:row>
      <xdr:rowOff>101600</xdr:rowOff>
    </xdr:to>
    <xdr:pic>
      <xdr:nvPicPr>
        <xdr:cNvPr id="773" name="Picture 772">
          <a:extLst>
            <a:ext uri="{FF2B5EF4-FFF2-40B4-BE49-F238E27FC236}">
              <a16:creationId xmlns:a16="http://schemas.microsoft.com/office/drawing/2014/main" id="{162510F1-D564-4CA6-A817-CE209B6CCB5B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9334500" y="96297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66</xdr:row>
      <xdr:rowOff>0</xdr:rowOff>
    </xdr:from>
    <xdr:to>
      <xdr:col>9</xdr:col>
      <xdr:colOff>546100</xdr:colOff>
      <xdr:row>66</xdr:row>
      <xdr:rowOff>101600</xdr:rowOff>
    </xdr:to>
    <xdr:pic>
      <xdr:nvPicPr>
        <xdr:cNvPr id="774" name="Picture 773">
          <a:extLst>
            <a:ext uri="{FF2B5EF4-FFF2-40B4-BE49-F238E27FC236}">
              <a16:creationId xmlns:a16="http://schemas.microsoft.com/office/drawing/2014/main" id="{F6DCD348-290F-4A52-AC4B-761F83CCB324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714750" y="102774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66</xdr:row>
      <xdr:rowOff>0</xdr:rowOff>
    </xdr:from>
    <xdr:to>
      <xdr:col>13</xdr:col>
      <xdr:colOff>546100</xdr:colOff>
      <xdr:row>66</xdr:row>
      <xdr:rowOff>101600</xdr:rowOff>
    </xdr:to>
    <xdr:pic>
      <xdr:nvPicPr>
        <xdr:cNvPr id="775" name="Picture 774">
          <a:extLst>
            <a:ext uri="{FF2B5EF4-FFF2-40B4-BE49-F238E27FC236}">
              <a16:creationId xmlns:a16="http://schemas.microsoft.com/office/drawing/2014/main" id="{2DA3E609-0770-4BA7-986D-3DCB7A5B2C38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333875" y="102774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66</xdr:row>
      <xdr:rowOff>0</xdr:rowOff>
    </xdr:from>
    <xdr:to>
      <xdr:col>22</xdr:col>
      <xdr:colOff>546100</xdr:colOff>
      <xdr:row>66</xdr:row>
      <xdr:rowOff>101600</xdr:rowOff>
    </xdr:to>
    <xdr:pic>
      <xdr:nvPicPr>
        <xdr:cNvPr id="776" name="Picture 775">
          <a:extLst>
            <a:ext uri="{FF2B5EF4-FFF2-40B4-BE49-F238E27FC236}">
              <a16:creationId xmlns:a16="http://schemas.microsoft.com/office/drawing/2014/main" id="{948A51CA-043F-44CB-B220-2DE77828A45D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305550" y="102774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66</xdr:row>
      <xdr:rowOff>0</xdr:rowOff>
    </xdr:from>
    <xdr:to>
      <xdr:col>29</xdr:col>
      <xdr:colOff>546100</xdr:colOff>
      <xdr:row>66</xdr:row>
      <xdr:rowOff>101600</xdr:rowOff>
    </xdr:to>
    <xdr:pic>
      <xdr:nvPicPr>
        <xdr:cNvPr id="777" name="Picture 776">
          <a:extLst>
            <a:ext uri="{FF2B5EF4-FFF2-40B4-BE49-F238E27FC236}">
              <a16:creationId xmlns:a16="http://schemas.microsoft.com/office/drawing/2014/main" id="{47D3761F-A3A9-48EF-82C0-8CB439C30EDE}"/>
            </a:ext>
          </a:extLst>
        </xdr:cNvPr>
        <xdr:cNvPicPr/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8715375" y="102774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66</xdr:row>
      <xdr:rowOff>0</xdr:rowOff>
    </xdr:from>
    <xdr:to>
      <xdr:col>33</xdr:col>
      <xdr:colOff>546100</xdr:colOff>
      <xdr:row>66</xdr:row>
      <xdr:rowOff>101600</xdr:rowOff>
    </xdr:to>
    <xdr:pic>
      <xdr:nvPicPr>
        <xdr:cNvPr id="778" name="Picture 777">
          <a:extLst>
            <a:ext uri="{FF2B5EF4-FFF2-40B4-BE49-F238E27FC236}">
              <a16:creationId xmlns:a16="http://schemas.microsoft.com/office/drawing/2014/main" id="{A6970A64-0243-424E-BA81-9FA591087BF5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9334500" y="102774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70</xdr:row>
      <xdr:rowOff>0</xdr:rowOff>
    </xdr:from>
    <xdr:to>
      <xdr:col>9</xdr:col>
      <xdr:colOff>546100</xdr:colOff>
      <xdr:row>70</xdr:row>
      <xdr:rowOff>101600</xdr:rowOff>
    </xdr:to>
    <xdr:pic>
      <xdr:nvPicPr>
        <xdr:cNvPr id="779" name="Picture 778">
          <a:extLst>
            <a:ext uri="{FF2B5EF4-FFF2-40B4-BE49-F238E27FC236}">
              <a16:creationId xmlns:a16="http://schemas.microsoft.com/office/drawing/2014/main" id="{538541A4-3205-4998-8B0C-2034AC4A7252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3714750" y="109251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70</xdr:row>
      <xdr:rowOff>0</xdr:rowOff>
    </xdr:from>
    <xdr:to>
      <xdr:col>13</xdr:col>
      <xdr:colOff>546100</xdr:colOff>
      <xdr:row>70</xdr:row>
      <xdr:rowOff>101600</xdr:rowOff>
    </xdr:to>
    <xdr:pic>
      <xdr:nvPicPr>
        <xdr:cNvPr id="780" name="Picture 779">
          <a:extLst>
            <a:ext uri="{FF2B5EF4-FFF2-40B4-BE49-F238E27FC236}">
              <a16:creationId xmlns:a16="http://schemas.microsoft.com/office/drawing/2014/main" id="{73618ABA-2C57-48D1-9291-EA74DCBD0F8A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333875" y="109251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70</xdr:row>
      <xdr:rowOff>0</xdr:rowOff>
    </xdr:from>
    <xdr:to>
      <xdr:col>22</xdr:col>
      <xdr:colOff>546100</xdr:colOff>
      <xdr:row>70</xdr:row>
      <xdr:rowOff>101600</xdr:rowOff>
    </xdr:to>
    <xdr:pic>
      <xdr:nvPicPr>
        <xdr:cNvPr id="781" name="Picture 780">
          <a:extLst>
            <a:ext uri="{FF2B5EF4-FFF2-40B4-BE49-F238E27FC236}">
              <a16:creationId xmlns:a16="http://schemas.microsoft.com/office/drawing/2014/main" id="{440A2290-465E-4226-8E5C-0D97D57A25B6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305550" y="109251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70</xdr:row>
      <xdr:rowOff>0</xdr:rowOff>
    </xdr:from>
    <xdr:to>
      <xdr:col>29</xdr:col>
      <xdr:colOff>546100</xdr:colOff>
      <xdr:row>70</xdr:row>
      <xdr:rowOff>101600</xdr:rowOff>
    </xdr:to>
    <xdr:pic>
      <xdr:nvPicPr>
        <xdr:cNvPr id="782" name="Picture 781">
          <a:extLst>
            <a:ext uri="{FF2B5EF4-FFF2-40B4-BE49-F238E27FC236}">
              <a16:creationId xmlns:a16="http://schemas.microsoft.com/office/drawing/2014/main" id="{C497B49D-07F5-4AE5-9EAB-1E651574093F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715375" y="109251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70</xdr:row>
      <xdr:rowOff>0</xdr:rowOff>
    </xdr:from>
    <xdr:to>
      <xdr:col>33</xdr:col>
      <xdr:colOff>546100</xdr:colOff>
      <xdr:row>70</xdr:row>
      <xdr:rowOff>101600</xdr:rowOff>
    </xdr:to>
    <xdr:pic>
      <xdr:nvPicPr>
        <xdr:cNvPr id="783" name="Picture 782">
          <a:extLst>
            <a:ext uri="{FF2B5EF4-FFF2-40B4-BE49-F238E27FC236}">
              <a16:creationId xmlns:a16="http://schemas.microsoft.com/office/drawing/2014/main" id="{1C055D2D-3E6C-4018-B342-FD64795D3131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9334500" y="109251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74</xdr:row>
      <xdr:rowOff>0</xdr:rowOff>
    </xdr:from>
    <xdr:to>
      <xdr:col>9</xdr:col>
      <xdr:colOff>546100</xdr:colOff>
      <xdr:row>74</xdr:row>
      <xdr:rowOff>101600</xdr:rowOff>
    </xdr:to>
    <xdr:pic>
      <xdr:nvPicPr>
        <xdr:cNvPr id="784" name="Picture 783">
          <a:extLst>
            <a:ext uri="{FF2B5EF4-FFF2-40B4-BE49-F238E27FC236}">
              <a16:creationId xmlns:a16="http://schemas.microsoft.com/office/drawing/2014/main" id="{E6C189BD-498F-4B5B-AA92-39E995EC2E13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714750" y="115728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74</xdr:row>
      <xdr:rowOff>0</xdr:rowOff>
    </xdr:from>
    <xdr:to>
      <xdr:col>13</xdr:col>
      <xdr:colOff>546100</xdr:colOff>
      <xdr:row>74</xdr:row>
      <xdr:rowOff>101600</xdr:rowOff>
    </xdr:to>
    <xdr:pic>
      <xdr:nvPicPr>
        <xdr:cNvPr id="785" name="Picture 784">
          <a:extLst>
            <a:ext uri="{FF2B5EF4-FFF2-40B4-BE49-F238E27FC236}">
              <a16:creationId xmlns:a16="http://schemas.microsoft.com/office/drawing/2014/main" id="{A8F6A9FB-A622-4095-87B3-41ED05AC27DD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333875" y="115728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74</xdr:row>
      <xdr:rowOff>0</xdr:rowOff>
    </xdr:from>
    <xdr:to>
      <xdr:col>22</xdr:col>
      <xdr:colOff>546100</xdr:colOff>
      <xdr:row>74</xdr:row>
      <xdr:rowOff>101600</xdr:rowOff>
    </xdr:to>
    <xdr:pic>
      <xdr:nvPicPr>
        <xdr:cNvPr id="786" name="Picture 785">
          <a:extLst>
            <a:ext uri="{FF2B5EF4-FFF2-40B4-BE49-F238E27FC236}">
              <a16:creationId xmlns:a16="http://schemas.microsoft.com/office/drawing/2014/main" id="{C69157EB-DB58-4E38-81D5-5D3CDEBD9D60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305550" y="115728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74</xdr:row>
      <xdr:rowOff>0</xdr:rowOff>
    </xdr:from>
    <xdr:to>
      <xdr:col>29</xdr:col>
      <xdr:colOff>546100</xdr:colOff>
      <xdr:row>74</xdr:row>
      <xdr:rowOff>101600</xdr:rowOff>
    </xdr:to>
    <xdr:pic>
      <xdr:nvPicPr>
        <xdr:cNvPr id="787" name="Picture 786">
          <a:extLst>
            <a:ext uri="{FF2B5EF4-FFF2-40B4-BE49-F238E27FC236}">
              <a16:creationId xmlns:a16="http://schemas.microsoft.com/office/drawing/2014/main" id="{7A860EC7-3D2C-438D-A660-FB58E366C2FF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715375" y="115728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74</xdr:row>
      <xdr:rowOff>0</xdr:rowOff>
    </xdr:from>
    <xdr:to>
      <xdr:col>33</xdr:col>
      <xdr:colOff>546100</xdr:colOff>
      <xdr:row>74</xdr:row>
      <xdr:rowOff>101600</xdr:rowOff>
    </xdr:to>
    <xdr:pic>
      <xdr:nvPicPr>
        <xdr:cNvPr id="788" name="Picture 787">
          <a:extLst>
            <a:ext uri="{FF2B5EF4-FFF2-40B4-BE49-F238E27FC236}">
              <a16:creationId xmlns:a16="http://schemas.microsoft.com/office/drawing/2014/main" id="{3939B6B9-070B-43CB-AF98-F9B77D54FC45}"/>
            </a:ext>
          </a:extLst>
        </xdr:cNvPr>
        <xdr:cNvPicPr/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9334500" y="115728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78</xdr:row>
      <xdr:rowOff>0</xdr:rowOff>
    </xdr:from>
    <xdr:to>
      <xdr:col>9</xdr:col>
      <xdr:colOff>546100</xdr:colOff>
      <xdr:row>78</xdr:row>
      <xdr:rowOff>101600</xdr:rowOff>
    </xdr:to>
    <xdr:pic>
      <xdr:nvPicPr>
        <xdr:cNvPr id="789" name="Picture 788">
          <a:extLst>
            <a:ext uri="{FF2B5EF4-FFF2-40B4-BE49-F238E27FC236}">
              <a16:creationId xmlns:a16="http://schemas.microsoft.com/office/drawing/2014/main" id="{088DC732-5814-4A10-B942-0B627562E714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3714750" y="122205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78</xdr:row>
      <xdr:rowOff>0</xdr:rowOff>
    </xdr:from>
    <xdr:to>
      <xdr:col>13</xdr:col>
      <xdr:colOff>546100</xdr:colOff>
      <xdr:row>78</xdr:row>
      <xdr:rowOff>101600</xdr:rowOff>
    </xdr:to>
    <xdr:pic>
      <xdr:nvPicPr>
        <xdr:cNvPr id="790" name="Picture 789">
          <a:extLst>
            <a:ext uri="{FF2B5EF4-FFF2-40B4-BE49-F238E27FC236}">
              <a16:creationId xmlns:a16="http://schemas.microsoft.com/office/drawing/2014/main" id="{D2C42035-AEDF-495C-AB13-5E7E87AFA557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333875" y="122205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78</xdr:row>
      <xdr:rowOff>0</xdr:rowOff>
    </xdr:from>
    <xdr:to>
      <xdr:col>22</xdr:col>
      <xdr:colOff>546100</xdr:colOff>
      <xdr:row>78</xdr:row>
      <xdr:rowOff>101600</xdr:rowOff>
    </xdr:to>
    <xdr:pic>
      <xdr:nvPicPr>
        <xdr:cNvPr id="791" name="Picture 790">
          <a:extLst>
            <a:ext uri="{FF2B5EF4-FFF2-40B4-BE49-F238E27FC236}">
              <a16:creationId xmlns:a16="http://schemas.microsoft.com/office/drawing/2014/main" id="{C472EF97-CDAD-4408-ADDD-169570B2EFB8}"/>
            </a:ext>
          </a:extLst>
        </xdr:cNvPr>
        <xdr:cNvPicPr/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6305550" y="122205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78</xdr:row>
      <xdr:rowOff>0</xdr:rowOff>
    </xdr:from>
    <xdr:to>
      <xdr:col>29</xdr:col>
      <xdr:colOff>546100</xdr:colOff>
      <xdr:row>78</xdr:row>
      <xdr:rowOff>101600</xdr:rowOff>
    </xdr:to>
    <xdr:pic>
      <xdr:nvPicPr>
        <xdr:cNvPr id="792" name="Picture 791">
          <a:extLst>
            <a:ext uri="{FF2B5EF4-FFF2-40B4-BE49-F238E27FC236}">
              <a16:creationId xmlns:a16="http://schemas.microsoft.com/office/drawing/2014/main" id="{ADCB16A5-EAD5-4C2F-951E-C91F01F82255}"/>
            </a:ext>
          </a:extLst>
        </xdr:cNvPr>
        <xdr:cNvPicPr/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8715375" y="122205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78</xdr:row>
      <xdr:rowOff>0</xdr:rowOff>
    </xdr:from>
    <xdr:to>
      <xdr:col>33</xdr:col>
      <xdr:colOff>546100</xdr:colOff>
      <xdr:row>78</xdr:row>
      <xdr:rowOff>101600</xdr:rowOff>
    </xdr:to>
    <xdr:pic>
      <xdr:nvPicPr>
        <xdr:cNvPr id="793" name="Picture 792">
          <a:extLst>
            <a:ext uri="{FF2B5EF4-FFF2-40B4-BE49-F238E27FC236}">
              <a16:creationId xmlns:a16="http://schemas.microsoft.com/office/drawing/2014/main" id="{73ECF101-C38D-488F-AED1-43CD303E48BD}"/>
            </a:ext>
          </a:extLst>
        </xdr:cNvPr>
        <xdr:cNvPicPr/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9334500" y="122205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82</xdr:row>
      <xdr:rowOff>0</xdr:rowOff>
    </xdr:from>
    <xdr:to>
      <xdr:col>9</xdr:col>
      <xdr:colOff>546100</xdr:colOff>
      <xdr:row>82</xdr:row>
      <xdr:rowOff>101600</xdr:rowOff>
    </xdr:to>
    <xdr:pic>
      <xdr:nvPicPr>
        <xdr:cNvPr id="794" name="Picture 793">
          <a:extLst>
            <a:ext uri="{FF2B5EF4-FFF2-40B4-BE49-F238E27FC236}">
              <a16:creationId xmlns:a16="http://schemas.microsoft.com/office/drawing/2014/main" id="{064FEEC0-BFBA-4042-93B3-5A67D35B304C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3714750" y="128682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82</xdr:row>
      <xdr:rowOff>0</xdr:rowOff>
    </xdr:from>
    <xdr:to>
      <xdr:col>13</xdr:col>
      <xdr:colOff>546100</xdr:colOff>
      <xdr:row>82</xdr:row>
      <xdr:rowOff>101600</xdr:rowOff>
    </xdr:to>
    <xdr:pic>
      <xdr:nvPicPr>
        <xdr:cNvPr id="795" name="Picture 794">
          <a:extLst>
            <a:ext uri="{FF2B5EF4-FFF2-40B4-BE49-F238E27FC236}">
              <a16:creationId xmlns:a16="http://schemas.microsoft.com/office/drawing/2014/main" id="{3B3749AB-43A5-43F4-AD1D-2E50674F5145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333875" y="128682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82</xdr:row>
      <xdr:rowOff>0</xdr:rowOff>
    </xdr:from>
    <xdr:to>
      <xdr:col>22</xdr:col>
      <xdr:colOff>546100</xdr:colOff>
      <xdr:row>82</xdr:row>
      <xdr:rowOff>101600</xdr:rowOff>
    </xdr:to>
    <xdr:pic>
      <xdr:nvPicPr>
        <xdr:cNvPr id="796" name="Picture 795">
          <a:extLst>
            <a:ext uri="{FF2B5EF4-FFF2-40B4-BE49-F238E27FC236}">
              <a16:creationId xmlns:a16="http://schemas.microsoft.com/office/drawing/2014/main" id="{FC774638-CC1F-42C7-BAB7-91DDF0D31202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6305550" y="128682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82</xdr:row>
      <xdr:rowOff>0</xdr:rowOff>
    </xdr:from>
    <xdr:to>
      <xdr:col>29</xdr:col>
      <xdr:colOff>546100</xdr:colOff>
      <xdr:row>82</xdr:row>
      <xdr:rowOff>101600</xdr:rowOff>
    </xdr:to>
    <xdr:pic>
      <xdr:nvPicPr>
        <xdr:cNvPr id="797" name="Picture 796">
          <a:extLst>
            <a:ext uri="{FF2B5EF4-FFF2-40B4-BE49-F238E27FC236}">
              <a16:creationId xmlns:a16="http://schemas.microsoft.com/office/drawing/2014/main" id="{64C3D1CD-C1D6-405F-BC73-1D8F21243240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8715375" y="128682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82</xdr:row>
      <xdr:rowOff>0</xdr:rowOff>
    </xdr:from>
    <xdr:to>
      <xdr:col>33</xdr:col>
      <xdr:colOff>546100</xdr:colOff>
      <xdr:row>82</xdr:row>
      <xdr:rowOff>101600</xdr:rowOff>
    </xdr:to>
    <xdr:pic>
      <xdr:nvPicPr>
        <xdr:cNvPr id="798" name="Picture 797">
          <a:extLst>
            <a:ext uri="{FF2B5EF4-FFF2-40B4-BE49-F238E27FC236}">
              <a16:creationId xmlns:a16="http://schemas.microsoft.com/office/drawing/2014/main" id="{8311BE99-9C70-411D-A356-36401B57EABA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9334500" y="128682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86</xdr:row>
      <xdr:rowOff>0</xdr:rowOff>
    </xdr:from>
    <xdr:to>
      <xdr:col>9</xdr:col>
      <xdr:colOff>546100</xdr:colOff>
      <xdr:row>86</xdr:row>
      <xdr:rowOff>101600</xdr:rowOff>
    </xdr:to>
    <xdr:pic>
      <xdr:nvPicPr>
        <xdr:cNvPr id="799" name="Picture 798">
          <a:extLst>
            <a:ext uri="{FF2B5EF4-FFF2-40B4-BE49-F238E27FC236}">
              <a16:creationId xmlns:a16="http://schemas.microsoft.com/office/drawing/2014/main" id="{810D766C-7D5C-441F-982B-EF252D863B8B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714750" y="135159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86</xdr:row>
      <xdr:rowOff>0</xdr:rowOff>
    </xdr:from>
    <xdr:to>
      <xdr:col>13</xdr:col>
      <xdr:colOff>546100</xdr:colOff>
      <xdr:row>86</xdr:row>
      <xdr:rowOff>101600</xdr:rowOff>
    </xdr:to>
    <xdr:pic>
      <xdr:nvPicPr>
        <xdr:cNvPr id="800" name="Picture 799">
          <a:extLst>
            <a:ext uri="{FF2B5EF4-FFF2-40B4-BE49-F238E27FC236}">
              <a16:creationId xmlns:a16="http://schemas.microsoft.com/office/drawing/2014/main" id="{3E05FC62-3F53-442C-945E-D8DE77937660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4333875" y="135159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86</xdr:row>
      <xdr:rowOff>0</xdr:rowOff>
    </xdr:from>
    <xdr:to>
      <xdr:col>22</xdr:col>
      <xdr:colOff>546100</xdr:colOff>
      <xdr:row>86</xdr:row>
      <xdr:rowOff>101600</xdr:rowOff>
    </xdr:to>
    <xdr:pic>
      <xdr:nvPicPr>
        <xdr:cNvPr id="801" name="Picture 800">
          <a:extLst>
            <a:ext uri="{FF2B5EF4-FFF2-40B4-BE49-F238E27FC236}">
              <a16:creationId xmlns:a16="http://schemas.microsoft.com/office/drawing/2014/main" id="{632E00E0-CB08-49D1-9AB4-EC02211F367C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305550" y="135159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86</xdr:row>
      <xdr:rowOff>0</xdr:rowOff>
    </xdr:from>
    <xdr:to>
      <xdr:col>29</xdr:col>
      <xdr:colOff>546100</xdr:colOff>
      <xdr:row>86</xdr:row>
      <xdr:rowOff>101600</xdr:rowOff>
    </xdr:to>
    <xdr:pic>
      <xdr:nvPicPr>
        <xdr:cNvPr id="802" name="Picture 801">
          <a:extLst>
            <a:ext uri="{FF2B5EF4-FFF2-40B4-BE49-F238E27FC236}">
              <a16:creationId xmlns:a16="http://schemas.microsoft.com/office/drawing/2014/main" id="{E96A6EDE-DFB0-4211-ADA1-0B174DFD42A4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715375" y="135159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86</xdr:row>
      <xdr:rowOff>0</xdr:rowOff>
    </xdr:from>
    <xdr:to>
      <xdr:col>33</xdr:col>
      <xdr:colOff>546100</xdr:colOff>
      <xdr:row>86</xdr:row>
      <xdr:rowOff>101600</xdr:rowOff>
    </xdr:to>
    <xdr:pic>
      <xdr:nvPicPr>
        <xdr:cNvPr id="803" name="Picture 802">
          <a:extLst>
            <a:ext uri="{FF2B5EF4-FFF2-40B4-BE49-F238E27FC236}">
              <a16:creationId xmlns:a16="http://schemas.microsoft.com/office/drawing/2014/main" id="{7FCFA24D-10A0-4FAD-996B-B7F9A0056C7F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9334500" y="135159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90</xdr:row>
      <xdr:rowOff>0</xdr:rowOff>
    </xdr:from>
    <xdr:to>
      <xdr:col>9</xdr:col>
      <xdr:colOff>546100</xdr:colOff>
      <xdr:row>90</xdr:row>
      <xdr:rowOff>101600</xdr:rowOff>
    </xdr:to>
    <xdr:pic>
      <xdr:nvPicPr>
        <xdr:cNvPr id="804" name="Picture 803">
          <a:extLst>
            <a:ext uri="{FF2B5EF4-FFF2-40B4-BE49-F238E27FC236}">
              <a16:creationId xmlns:a16="http://schemas.microsoft.com/office/drawing/2014/main" id="{225BE2F8-8180-466A-B93E-083FF9E91644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714750" y="141636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90</xdr:row>
      <xdr:rowOff>0</xdr:rowOff>
    </xdr:from>
    <xdr:to>
      <xdr:col>13</xdr:col>
      <xdr:colOff>546100</xdr:colOff>
      <xdr:row>90</xdr:row>
      <xdr:rowOff>101600</xdr:rowOff>
    </xdr:to>
    <xdr:pic>
      <xdr:nvPicPr>
        <xdr:cNvPr id="805" name="Picture 804">
          <a:extLst>
            <a:ext uri="{FF2B5EF4-FFF2-40B4-BE49-F238E27FC236}">
              <a16:creationId xmlns:a16="http://schemas.microsoft.com/office/drawing/2014/main" id="{5B2364A5-87E0-4B59-AEC2-C4B7D085FF5C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333875" y="141636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90</xdr:row>
      <xdr:rowOff>0</xdr:rowOff>
    </xdr:from>
    <xdr:to>
      <xdr:col>22</xdr:col>
      <xdr:colOff>546100</xdr:colOff>
      <xdr:row>90</xdr:row>
      <xdr:rowOff>101600</xdr:rowOff>
    </xdr:to>
    <xdr:pic>
      <xdr:nvPicPr>
        <xdr:cNvPr id="806" name="Picture 805">
          <a:extLst>
            <a:ext uri="{FF2B5EF4-FFF2-40B4-BE49-F238E27FC236}">
              <a16:creationId xmlns:a16="http://schemas.microsoft.com/office/drawing/2014/main" id="{D5354C0F-9FAB-4E2E-A328-4B4627F2732F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305550" y="141636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90</xdr:row>
      <xdr:rowOff>0</xdr:rowOff>
    </xdr:from>
    <xdr:to>
      <xdr:col>29</xdr:col>
      <xdr:colOff>546100</xdr:colOff>
      <xdr:row>90</xdr:row>
      <xdr:rowOff>101600</xdr:rowOff>
    </xdr:to>
    <xdr:pic>
      <xdr:nvPicPr>
        <xdr:cNvPr id="807" name="Picture 806">
          <a:extLst>
            <a:ext uri="{FF2B5EF4-FFF2-40B4-BE49-F238E27FC236}">
              <a16:creationId xmlns:a16="http://schemas.microsoft.com/office/drawing/2014/main" id="{6F334F32-4389-4C04-A913-25BE5C34A473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715375" y="141636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90</xdr:row>
      <xdr:rowOff>0</xdr:rowOff>
    </xdr:from>
    <xdr:to>
      <xdr:col>33</xdr:col>
      <xdr:colOff>546100</xdr:colOff>
      <xdr:row>90</xdr:row>
      <xdr:rowOff>101600</xdr:rowOff>
    </xdr:to>
    <xdr:pic>
      <xdr:nvPicPr>
        <xdr:cNvPr id="808" name="Picture 807">
          <a:extLst>
            <a:ext uri="{FF2B5EF4-FFF2-40B4-BE49-F238E27FC236}">
              <a16:creationId xmlns:a16="http://schemas.microsoft.com/office/drawing/2014/main" id="{4902834B-5F71-44B7-9FDE-7D84EFEF1560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9334500" y="141636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94</xdr:row>
      <xdr:rowOff>0</xdr:rowOff>
    </xdr:from>
    <xdr:to>
      <xdr:col>9</xdr:col>
      <xdr:colOff>546100</xdr:colOff>
      <xdr:row>94</xdr:row>
      <xdr:rowOff>101600</xdr:rowOff>
    </xdr:to>
    <xdr:pic>
      <xdr:nvPicPr>
        <xdr:cNvPr id="809" name="Picture 808">
          <a:extLst>
            <a:ext uri="{FF2B5EF4-FFF2-40B4-BE49-F238E27FC236}">
              <a16:creationId xmlns:a16="http://schemas.microsoft.com/office/drawing/2014/main" id="{37B7A049-9BE4-40FE-85FE-FFF8E9E6507E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714750" y="148113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94</xdr:row>
      <xdr:rowOff>0</xdr:rowOff>
    </xdr:from>
    <xdr:to>
      <xdr:col>13</xdr:col>
      <xdr:colOff>546100</xdr:colOff>
      <xdr:row>94</xdr:row>
      <xdr:rowOff>101600</xdr:rowOff>
    </xdr:to>
    <xdr:pic>
      <xdr:nvPicPr>
        <xdr:cNvPr id="810" name="Picture 809">
          <a:extLst>
            <a:ext uri="{FF2B5EF4-FFF2-40B4-BE49-F238E27FC236}">
              <a16:creationId xmlns:a16="http://schemas.microsoft.com/office/drawing/2014/main" id="{E4A27957-2D4D-4450-B7E8-446A7AA59692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333875" y="148113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94</xdr:row>
      <xdr:rowOff>0</xdr:rowOff>
    </xdr:from>
    <xdr:to>
      <xdr:col>22</xdr:col>
      <xdr:colOff>546100</xdr:colOff>
      <xdr:row>94</xdr:row>
      <xdr:rowOff>101600</xdr:rowOff>
    </xdr:to>
    <xdr:pic>
      <xdr:nvPicPr>
        <xdr:cNvPr id="811" name="Picture 810">
          <a:extLst>
            <a:ext uri="{FF2B5EF4-FFF2-40B4-BE49-F238E27FC236}">
              <a16:creationId xmlns:a16="http://schemas.microsoft.com/office/drawing/2014/main" id="{8B42BD6F-B38F-4C6C-BBA8-537B45A6DB3E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305550" y="148113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94</xdr:row>
      <xdr:rowOff>0</xdr:rowOff>
    </xdr:from>
    <xdr:to>
      <xdr:col>29</xdr:col>
      <xdr:colOff>546100</xdr:colOff>
      <xdr:row>94</xdr:row>
      <xdr:rowOff>101600</xdr:rowOff>
    </xdr:to>
    <xdr:pic>
      <xdr:nvPicPr>
        <xdr:cNvPr id="812" name="Picture 811">
          <a:extLst>
            <a:ext uri="{FF2B5EF4-FFF2-40B4-BE49-F238E27FC236}">
              <a16:creationId xmlns:a16="http://schemas.microsoft.com/office/drawing/2014/main" id="{304679F0-4FE6-4D99-B993-982292741F37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715375" y="148113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94</xdr:row>
      <xdr:rowOff>0</xdr:rowOff>
    </xdr:from>
    <xdr:to>
      <xdr:col>33</xdr:col>
      <xdr:colOff>546100</xdr:colOff>
      <xdr:row>94</xdr:row>
      <xdr:rowOff>101600</xdr:rowOff>
    </xdr:to>
    <xdr:pic>
      <xdr:nvPicPr>
        <xdr:cNvPr id="813" name="Picture 812">
          <a:extLst>
            <a:ext uri="{FF2B5EF4-FFF2-40B4-BE49-F238E27FC236}">
              <a16:creationId xmlns:a16="http://schemas.microsoft.com/office/drawing/2014/main" id="{D45D8901-1A3D-45EC-BECC-D903950CDA40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9334500" y="148113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98</xdr:row>
      <xdr:rowOff>0</xdr:rowOff>
    </xdr:from>
    <xdr:to>
      <xdr:col>9</xdr:col>
      <xdr:colOff>546100</xdr:colOff>
      <xdr:row>98</xdr:row>
      <xdr:rowOff>101600</xdr:rowOff>
    </xdr:to>
    <xdr:pic>
      <xdr:nvPicPr>
        <xdr:cNvPr id="814" name="Picture 813">
          <a:extLst>
            <a:ext uri="{FF2B5EF4-FFF2-40B4-BE49-F238E27FC236}">
              <a16:creationId xmlns:a16="http://schemas.microsoft.com/office/drawing/2014/main" id="{B916AFAC-8E0F-4959-BED4-1578BEBB72CE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3714750" y="154590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98</xdr:row>
      <xdr:rowOff>0</xdr:rowOff>
    </xdr:from>
    <xdr:to>
      <xdr:col>13</xdr:col>
      <xdr:colOff>546100</xdr:colOff>
      <xdr:row>98</xdr:row>
      <xdr:rowOff>101600</xdr:rowOff>
    </xdr:to>
    <xdr:pic>
      <xdr:nvPicPr>
        <xdr:cNvPr id="815" name="Picture 814">
          <a:extLst>
            <a:ext uri="{FF2B5EF4-FFF2-40B4-BE49-F238E27FC236}">
              <a16:creationId xmlns:a16="http://schemas.microsoft.com/office/drawing/2014/main" id="{6B64FF2E-997F-415E-8BC7-93CDD12C5E5E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333875" y="154590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98</xdr:row>
      <xdr:rowOff>0</xdr:rowOff>
    </xdr:from>
    <xdr:to>
      <xdr:col>22</xdr:col>
      <xdr:colOff>546100</xdr:colOff>
      <xdr:row>98</xdr:row>
      <xdr:rowOff>101600</xdr:rowOff>
    </xdr:to>
    <xdr:pic>
      <xdr:nvPicPr>
        <xdr:cNvPr id="816" name="Picture 815">
          <a:extLst>
            <a:ext uri="{FF2B5EF4-FFF2-40B4-BE49-F238E27FC236}">
              <a16:creationId xmlns:a16="http://schemas.microsoft.com/office/drawing/2014/main" id="{B007DA18-4F87-4E47-905A-416305065E35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305550" y="154590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98</xdr:row>
      <xdr:rowOff>0</xdr:rowOff>
    </xdr:from>
    <xdr:to>
      <xdr:col>29</xdr:col>
      <xdr:colOff>546100</xdr:colOff>
      <xdr:row>98</xdr:row>
      <xdr:rowOff>101600</xdr:rowOff>
    </xdr:to>
    <xdr:pic>
      <xdr:nvPicPr>
        <xdr:cNvPr id="817" name="Picture 816">
          <a:extLst>
            <a:ext uri="{FF2B5EF4-FFF2-40B4-BE49-F238E27FC236}">
              <a16:creationId xmlns:a16="http://schemas.microsoft.com/office/drawing/2014/main" id="{DB9A61D4-9080-40E3-B235-F77F9CC9A8E0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715375" y="154590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98</xdr:row>
      <xdr:rowOff>0</xdr:rowOff>
    </xdr:from>
    <xdr:to>
      <xdr:col>33</xdr:col>
      <xdr:colOff>546100</xdr:colOff>
      <xdr:row>98</xdr:row>
      <xdr:rowOff>101600</xdr:rowOff>
    </xdr:to>
    <xdr:pic>
      <xdr:nvPicPr>
        <xdr:cNvPr id="818" name="Picture 817">
          <a:extLst>
            <a:ext uri="{FF2B5EF4-FFF2-40B4-BE49-F238E27FC236}">
              <a16:creationId xmlns:a16="http://schemas.microsoft.com/office/drawing/2014/main" id="{7D4E791C-B107-4E9D-B1D2-FF7B91DD29D4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9334500" y="154590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102</xdr:row>
      <xdr:rowOff>0</xdr:rowOff>
    </xdr:from>
    <xdr:to>
      <xdr:col>9</xdr:col>
      <xdr:colOff>546100</xdr:colOff>
      <xdr:row>102</xdr:row>
      <xdr:rowOff>101600</xdr:rowOff>
    </xdr:to>
    <xdr:pic>
      <xdr:nvPicPr>
        <xdr:cNvPr id="819" name="Picture 818">
          <a:extLst>
            <a:ext uri="{FF2B5EF4-FFF2-40B4-BE49-F238E27FC236}">
              <a16:creationId xmlns:a16="http://schemas.microsoft.com/office/drawing/2014/main" id="{16002818-3524-4B4B-B599-A5D54C700D24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714750" y="161067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102</xdr:row>
      <xdr:rowOff>0</xdr:rowOff>
    </xdr:from>
    <xdr:to>
      <xdr:col>13</xdr:col>
      <xdr:colOff>546100</xdr:colOff>
      <xdr:row>102</xdr:row>
      <xdr:rowOff>101600</xdr:rowOff>
    </xdr:to>
    <xdr:pic>
      <xdr:nvPicPr>
        <xdr:cNvPr id="820" name="Picture 819">
          <a:extLst>
            <a:ext uri="{FF2B5EF4-FFF2-40B4-BE49-F238E27FC236}">
              <a16:creationId xmlns:a16="http://schemas.microsoft.com/office/drawing/2014/main" id="{CD3DFCCE-3B96-4F8D-8955-0718FBF14DB3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333875" y="161067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102</xdr:row>
      <xdr:rowOff>0</xdr:rowOff>
    </xdr:from>
    <xdr:to>
      <xdr:col>22</xdr:col>
      <xdr:colOff>546100</xdr:colOff>
      <xdr:row>102</xdr:row>
      <xdr:rowOff>101600</xdr:rowOff>
    </xdr:to>
    <xdr:pic>
      <xdr:nvPicPr>
        <xdr:cNvPr id="821" name="Picture 820">
          <a:extLst>
            <a:ext uri="{FF2B5EF4-FFF2-40B4-BE49-F238E27FC236}">
              <a16:creationId xmlns:a16="http://schemas.microsoft.com/office/drawing/2014/main" id="{63F8EE30-9C5E-4F65-900D-231D553DCB32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305550" y="161067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102</xdr:row>
      <xdr:rowOff>0</xdr:rowOff>
    </xdr:from>
    <xdr:to>
      <xdr:col>29</xdr:col>
      <xdr:colOff>546100</xdr:colOff>
      <xdr:row>102</xdr:row>
      <xdr:rowOff>101600</xdr:rowOff>
    </xdr:to>
    <xdr:pic>
      <xdr:nvPicPr>
        <xdr:cNvPr id="822" name="Picture 821">
          <a:extLst>
            <a:ext uri="{FF2B5EF4-FFF2-40B4-BE49-F238E27FC236}">
              <a16:creationId xmlns:a16="http://schemas.microsoft.com/office/drawing/2014/main" id="{F8667330-C84C-46EE-ACEF-AE6C95F30B2B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715375" y="161067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102</xdr:row>
      <xdr:rowOff>0</xdr:rowOff>
    </xdr:from>
    <xdr:to>
      <xdr:col>33</xdr:col>
      <xdr:colOff>546100</xdr:colOff>
      <xdr:row>102</xdr:row>
      <xdr:rowOff>101600</xdr:rowOff>
    </xdr:to>
    <xdr:pic>
      <xdr:nvPicPr>
        <xdr:cNvPr id="823" name="Picture 822">
          <a:extLst>
            <a:ext uri="{FF2B5EF4-FFF2-40B4-BE49-F238E27FC236}">
              <a16:creationId xmlns:a16="http://schemas.microsoft.com/office/drawing/2014/main" id="{84B0E9CF-9FA8-4AC4-96AB-283C628B6A3A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9334500" y="161067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106</xdr:row>
      <xdr:rowOff>0</xdr:rowOff>
    </xdr:from>
    <xdr:to>
      <xdr:col>9</xdr:col>
      <xdr:colOff>546100</xdr:colOff>
      <xdr:row>106</xdr:row>
      <xdr:rowOff>101600</xdr:rowOff>
    </xdr:to>
    <xdr:pic>
      <xdr:nvPicPr>
        <xdr:cNvPr id="824" name="Picture 823">
          <a:extLst>
            <a:ext uri="{FF2B5EF4-FFF2-40B4-BE49-F238E27FC236}">
              <a16:creationId xmlns:a16="http://schemas.microsoft.com/office/drawing/2014/main" id="{B1662A78-C412-4F0B-9F92-2D1F59D074E8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714750" y="167544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106</xdr:row>
      <xdr:rowOff>0</xdr:rowOff>
    </xdr:from>
    <xdr:to>
      <xdr:col>13</xdr:col>
      <xdr:colOff>546100</xdr:colOff>
      <xdr:row>106</xdr:row>
      <xdr:rowOff>101600</xdr:rowOff>
    </xdr:to>
    <xdr:pic>
      <xdr:nvPicPr>
        <xdr:cNvPr id="825" name="Picture 824">
          <a:extLst>
            <a:ext uri="{FF2B5EF4-FFF2-40B4-BE49-F238E27FC236}">
              <a16:creationId xmlns:a16="http://schemas.microsoft.com/office/drawing/2014/main" id="{F8932603-C0A4-4980-A844-8FDA6F413E23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333875" y="167544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106</xdr:row>
      <xdr:rowOff>0</xdr:rowOff>
    </xdr:from>
    <xdr:to>
      <xdr:col>22</xdr:col>
      <xdr:colOff>546100</xdr:colOff>
      <xdr:row>106</xdr:row>
      <xdr:rowOff>101600</xdr:rowOff>
    </xdr:to>
    <xdr:pic>
      <xdr:nvPicPr>
        <xdr:cNvPr id="826" name="Picture 825">
          <a:extLst>
            <a:ext uri="{FF2B5EF4-FFF2-40B4-BE49-F238E27FC236}">
              <a16:creationId xmlns:a16="http://schemas.microsoft.com/office/drawing/2014/main" id="{475E6334-C456-4701-9821-104DF8720E94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305550" y="167544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106</xdr:row>
      <xdr:rowOff>0</xdr:rowOff>
    </xdr:from>
    <xdr:to>
      <xdr:col>29</xdr:col>
      <xdr:colOff>546100</xdr:colOff>
      <xdr:row>106</xdr:row>
      <xdr:rowOff>101600</xdr:rowOff>
    </xdr:to>
    <xdr:pic>
      <xdr:nvPicPr>
        <xdr:cNvPr id="827" name="Picture 826">
          <a:extLst>
            <a:ext uri="{FF2B5EF4-FFF2-40B4-BE49-F238E27FC236}">
              <a16:creationId xmlns:a16="http://schemas.microsoft.com/office/drawing/2014/main" id="{6AC708A2-8D65-4C72-A262-3980FB8EE3DC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715375" y="167544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106</xdr:row>
      <xdr:rowOff>0</xdr:rowOff>
    </xdr:from>
    <xdr:to>
      <xdr:col>33</xdr:col>
      <xdr:colOff>546100</xdr:colOff>
      <xdr:row>106</xdr:row>
      <xdr:rowOff>101600</xdr:rowOff>
    </xdr:to>
    <xdr:pic>
      <xdr:nvPicPr>
        <xdr:cNvPr id="828" name="Picture 827">
          <a:extLst>
            <a:ext uri="{FF2B5EF4-FFF2-40B4-BE49-F238E27FC236}">
              <a16:creationId xmlns:a16="http://schemas.microsoft.com/office/drawing/2014/main" id="{E36413B7-747E-4AA3-9E8C-2152CB7EF06F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9334500" y="167544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110</xdr:row>
      <xdr:rowOff>0</xdr:rowOff>
    </xdr:from>
    <xdr:to>
      <xdr:col>9</xdr:col>
      <xdr:colOff>546100</xdr:colOff>
      <xdr:row>110</xdr:row>
      <xdr:rowOff>101600</xdr:rowOff>
    </xdr:to>
    <xdr:pic>
      <xdr:nvPicPr>
        <xdr:cNvPr id="829" name="Picture 828">
          <a:extLst>
            <a:ext uri="{FF2B5EF4-FFF2-40B4-BE49-F238E27FC236}">
              <a16:creationId xmlns:a16="http://schemas.microsoft.com/office/drawing/2014/main" id="{785BEB78-2F30-4EAA-86F3-D53AB51D729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714750" y="174021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110</xdr:row>
      <xdr:rowOff>0</xdr:rowOff>
    </xdr:from>
    <xdr:to>
      <xdr:col>13</xdr:col>
      <xdr:colOff>546100</xdr:colOff>
      <xdr:row>110</xdr:row>
      <xdr:rowOff>101600</xdr:rowOff>
    </xdr:to>
    <xdr:pic>
      <xdr:nvPicPr>
        <xdr:cNvPr id="830" name="Picture 829">
          <a:extLst>
            <a:ext uri="{FF2B5EF4-FFF2-40B4-BE49-F238E27FC236}">
              <a16:creationId xmlns:a16="http://schemas.microsoft.com/office/drawing/2014/main" id="{CF376F9C-9F16-4ABD-9884-98B1A3B940E8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333875" y="174021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110</xdr:row>
      <xdr:rowOff>0</xdr:rowOff>
    </xdr:from>
    <xdr:to>
      <xdr:col>22</xdr:col>
      <xdr:colOff>546100</xdr:colOff>
      <xdr:row>110</xdr:row>
      <xdr:rowOff>101600</xdr:rowOff>
    </xdr:to>
    <xdr:pic>
      <xdr:nvPicPr>
        <xdr:cNvPr id="831" name="Picture 830">
          <a:extLst>
            <a:ext uri="{FF2B5EF4-FFF2-40B4-BE49-F238E27FC236}">
              <a16:creationId xmlns:a16="http://schemas.microsoft.com/office/drawing/2014/main" id="{62B51ABD-70BC-41C1-BD11-691495481664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305550" y="174021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110</xdr:row>
      <xdr:rowOff>0</xdr:rowOff>
    </xdr:from>
    <xdr:to>
      <xdr:col>29</xdr:col>
      <xdr:colOff>546100</xdr:colOff>
      <xdr:row>110</xdr:row>
      <xdr:rowOff>101600</xdr:rowOff>
    </xdr:to>
    <xdr:pic>
      <xdr:nvPicPr>
        <xdr:cNvPr id="832" name="Picture 831">
          <a:extLst>
            <a:ext uri="{FF2B5EF4-FFF2-40B4-BE49-F238E27FC236}">
              <a16:creationId xmlns:a16="http://schemas.microsoft.com/office/drawing/2014/main" id="{021FF2D1-744E-43FC-BEEC-D6863BD22E98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715375" y="174021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110</xdr:row>
      <xdr:rowOff>0</xdr:rowOff>
    </xdr:from>
    <xdr:to>
      <xdr:col>33</xdr:col>
      <xdr:colOff>546100</xdr:colOff>
      <xdr:row>110</xdr:row>
      <xdr:rowOff>101600</xdr:rowOff>
    </xdr:to>
    <xdr:pic>
      <xdr:nvPicPr>
        <xdr:cNvPr id="833" name="Picture 832">
          <a:extLst>
            <a:ext uri="{FF2B5EF4-FFF2-40B4-BE49-F238E27FC236}">
              <a16:creationId xmlns:a16="http://schemas.microsoft.com/office/drawing/2014/main" id="{67037E77-8B27-4368-A06A-5D9350B6E63E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9334500" y="174021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114</xdr:row>
      <xdr:rowOff>0</xdr:rowOff>
    </xdr:from>
    <xdr:to>
      <xdr:col>9</xdr:col>
      <xdr:colOff>546100</xdr:colOff>
      <xdr:row>114</xdr:row>
      <xdr:rowOff>101600</xdr:rowOff>
    </xdr:to>
    <xdr:pic>
      <xdr:nvPicPr>
        <xdr:cNvPr id="834" name="Picture 833">
          <a:extLst>
            <a:ext uri="{FF2B5EF4-FFF2-40B4-BE49-F238E27FC236}">
              <a16:creationId xmlns:a16="http://schemas.microsoft.com/office/drawing/2014/main" id="{CE45E852-22D1-4E57-8CFF-6C3DE9F8DB3D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3714750" y="180498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114</xdr:row>
      <xdr:rowOff>0</xdr:rowOff>
    </xdr:from>
    <xdr:to>
      <xdr:col>13</xdr:col>
      <xdr:colOff>546100</xdr:colOff>
      <xdr:row>114</xdr:row>
      <xdr:rowOff>101600</xdr:rowOff>
    </xdr:to>
    <xdr:pic>
      <xdr:nvPicPr>
        <xdr:cNvPr id="835" name="Picture 834">
          <a:extLst>
            <a:ext uri="{FF2B5EF4-FFF2-40B4-BE49-F238E27FC236}">
              <a16:creationId xmlns:a16="http://schemas.microsoft.com/office/drawing/2014/main" id="{45C6073F-4D84-4412-9125-18B36B0359D8}"/>
            </a:ext>
          </a:extLst>
        </xdr:cNvPr>
        <xdr:cNvPicPr/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4333875" y="180498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114</xdr:row>
      <xdr:rowOff>0</xdr:rowOff>
    </xdr:from>
    <xdr:to>
      <xdr:col>22</xdr:col>
      <xdr:colOff>546100</xdr:colOff>
      <xdr:row>114</xdr:row>
      <xdr:rowOff>101600</xdr:rowOff>
    </xdr:to>
    <xdr:pic>
      <xdr:nvPicPr>
        <xdr:cNvPr id="836" name="Picture 835">
          <a:extLst>
            <a:ext uri="{FF2B5EF4-FFF2-40B4-BE49-F238E27FC236}">
              <a16:creationId xmlns:a16="http://schemas.microsoft.com/office/drawing/2014/main" id="{738EC0E1-3F91-4097-9441-80BA64F033CF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305550" y="180498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114</xdr:row>
      <xdr:rowOff>0</xdr:rowOff>
    </xdr:from>
    <xdr:to>
      <xdr:col>29</xdr:col>
      <xdr:colOff>546100</xdr:colOff>
      <xdr:row>114</xdr:row>
      <xdr:rowOff>101600</xdr:rowOff>
    </xdr:to>
    <xdr:pic>
      <xdr:nvPicPr>
        <xdr:cNvPr id="837" name="Picture 836">
          <a:extLst>
            <a:ext uri="{FF2B5EF4-FFF2-40B4-BE49-F238E27FC236}">
              <a16:creationId xmlns:a16="http://schemas.microsoft.com/office/drawing/2014/main" id="{65FB3D5C-E4F8-494A-ACD1-8EAC3945FD38}"/>
            </a:ext>
          </a:extLst>
        </xdr:cNvPr>
        <xdr:cNvPicPr/>
      </xdr:nvPicPr>
      <xdr:blipFill>
        <a:blip xmlns:r="http://schemas.openxmlformats.org/officeDocument/2006/relationships" r:embed="rId52" cstate="print"/>
        <a:stretch>
          <a:fillRect/>
        </a:stretch>
      </xdr:blipFill>
      <xdr:spPr>
        <a:xfrm>
          <a:off x="8715375" y="180498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114</xdr:row>
      <xdr:rowOff>0</xdr:rowOff>
    </xdr:from>
    <xdr:to>
      <xdr:col>33</xdr:col>
      <xdr:colOff>546100</xdr:colOff>
      <xdr:row>114</xdr:row>
      <xdr:rowOff>101600</xdr:rowOff>
    </xdr:to>
    <xdr:pic>
      <xdr:nvPicPr>
        <xdr:cNvPr id="838" name="Picture 837">
          <a:extLst>
            <a:ext uri="{FF2B5EF4-FFF2-40B4-BE49-F238E27FC236}">
              <a16:creationId xmlns:a16="http://schemas.microsoft.com/office/drawing/2014/main" id="{636C1243-8FE7-485E-8E93-4D0029C67AD9}"/>
            </a:ext>
          </a:extLst>
        </xdr:cNvPr>
        <xdr:cNvPicPr/>
      </xdr:nvPicPr>
      <xdr:blipFill>
        <a:blip xmlns:r="http://schemas.openxmlformats.org/officeDocument/2006/relationships" r:embed="rId53" cstate="print"/>
        <a:stretch>
          <a:fillRect/>
        </a:stretch>
      </xdr:blipFill>
      <xdr:spPr>
        <a:xfrm>
          <a:off x="9334500" y="180498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118</xdr:row>
      <xdr:rowOff>0</xdr:rowOff>
    </xdr:from>
    <xdr:to>
      <xdr:col>9</xdr:col>
      <xdr:colOff>546100</xdr:colOff>
      <xdr:row>118</xdr:row>
      <xdr:rowOff>101600</xdr:rowOff>
    </xdr:to>
    <xdr:pic>
      <xdr:nvPicPr>
        <xdr:cNvPr id="839" name="Picture 838">
          <a:extLst>
            <a:ext uri="{FF2B5EF4-FFF2-40B4-BE49-F238E27FC236}">
              <a16:creationId xmlns:a16="http://schemas.microsoft.com/office/drawing/2014/main" id="{324785F7-6600-445B-98FC-26546697D614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714750" y="186975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118</xdr:row>
      <xdr:rowOff>0</xdr:rowOff>
    </xdr:from>
    <xdr:to>
      <xdr:col>13</xdr:col>
      <xdr:colOff>546100</xdr:colOff>
      <xdr:row>118</xdr:row>
      <xdr:rowOff>101600</xdr:rowOff>
    </xdr:to>
    <xdr:pic>
      <xdr:nvPicPr>
        <xdr:cNvPr id="840" name="Picture 839">
          <a:extLst>
            <a:ext uri="{FF2B5EF4-FFF2-40B4-BE49-F238E27FC236}">
              <a16:creationId xmlns:a16="http://schemas.microsoft.com/office/drawing/2014/main" id="{6FAF0937-2240-45A2-94BB-1CB5D0F17EDF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333875" y="186975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118</xdr:row>
      <xdr:rowOff>0</xdr:rowOff>
    </xdr:from>
    <xdr:to>
      <xdr:col>22</xdr:col>
      <xdr:colOff>546100</xdr:colOff>
      <xdr:row>118</xdr:row>
      <xdr:rowOff>101600</xdr:rowOff>
    </xdr:to>
    <xdr:pic>
      <xdr:nvPicPr>
        <xdr:cNvPr id="841" name="Picture 840">
          <a:extLst>
            <a:ext uri="{FF2B5EF4-FFF2-40B4-BE49-F238E27FC236}">
              <a16:creationId xmlns:a16="http://schemas.microsoft.com/office/drawing/2014/main" id="{53A6BB70-2EE7-4CC8-A297-8C6DB28F1207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305550" y="186975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118</xdr:row>
      <xdr:rowOff>0</xdr:rowOff>
    </xdr:from>
    <xdr:to>
      <xdr:col>29</xdr:col>
      <xdr:colOff>546100</xdr:colOff>
      <xdr:row>118</xdr:row>
      <xdr:rowOff>101600</xdr:rowOff>
    </xdr:to>
    <xdr:pic>
      <xdr:nvPicPr>
        <xdr:cNvPr id="842" name="Picture 841">
          <a:extLst>
            <a:ext uri="{FF2B5EF4-FFF2-40B4-BE49-F238E27FC236}">
              <a16:creationId xmlns:a16="http://schemas.microsoft.com/office/drawing/2014/main" id="{0FE1B1A4-8088-4BC8-A31C-A6BA8188E5F6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715375" y="186975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118</xdr:row>
      <xdr:rowOff>0</xdr:rowOff>
    </xdr:from>
    <xdr:to>
      <xdr:col>33</xdr:col>
      <xdr:colOff>546100</xdr:colOff>
      <xdr:row>118</xdr:row>
      <xdr:rowOff>101600</xdr:rowOff>
    </xdr:to>
    <xdr:pic>
      <xdr:nvPicPr>
        <xdr:cNvPr id="843" name="Picture 842">
          <a:extLst>
            <a:ext uri="{FF2B5EF4-FFF2-40B4-BE49-F238E27FC236}">
              <a16:creationId xmlns:a16="http://schemas.microsoft.com/office/drawing/2014/main" id="{1873A3C6-BE65-439E-B00A-29CB83AC6F18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9334500" y="186975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122</xdr:row>
      <xdr:rowOff>0</xdr:rowOff>
    </xdr:from>
    <xdr:to>
      <xdr:col>9</xdr:col>
      <xdr:colOff>546100</xdr:colOff>
      <xdr:row>122</xdr:row>
      <xdr:rowOff>101600</xdr:rowOff>
    </xdr:to>
    <xdr:pic>
      <xdr:nvPicPr>
        <xdr:cNvPr id="844" name="Picture 843">
          <a:extLst>
            <a:ext uri="{FF2B5EF4-FFF2-40B4-BE49-F238E27FC236}">
              <a16:creationId xmlns:a16="http://schemas.microsoft.com/office/drawing/2014/main" id="{AE389864-0AF1-4FF5-8AD4-4D4FA012E994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714750" y="193452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122</xdr:row>
      <xdr:rowOff>0</xdr:rowOff>
    </xdr:from>
    <xdr:to>
      <xdr:col>13</xdr:col>
      <xdr:colOff>546100</xdr:colOff>
      <xdr:row>122</xdr:row>
      <xdr:rowOff>101600</xdr:rowOff>
    </xdr:to>
    <xdr:pic>
      <xdr:nvPicPr>
        <xdr:cNvPr id="845" name="Picture 844">
          <a:extLst>
            <a:ext uri="{FF2B5EF4-FFF2-40B4-BE49-F238E27FC236}">
              <a16:creationId xmlns:a16="http://schemas.microsoft.com/office/drawing/2014/main" id="{98A8A73B-A387-4796-8DE3-EB6EDD2A29BD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333875" y="193452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122</xdr:row>
      <xdr:rowOff>0</xdr:rowOff>
    </xdr:from>
    <xdr:to>
      <xdr:col>22</xdr:col>
      <xdr:colOff>546100</xdr:colOff>
      <xdr:row>122</xdr:row>
      <xdr:rowOff>101600</xdr:rowOff>
    </xdr:to>
    <xdr:pic>
      <xdr:nvPicPr>
        <xdr:cNvPr id="846" name="Picture 845">
          <a:extLst>
            <a:ext uri="{FF2B5EF4-FFF2-40B4-BE49-F238E27FC236}">
              <a16:creationId xmlns:a16="http://schemas.microsoft.com/office/drawing/2014/main" id="{BA8A605A-B931-411A-B316-ABD42AD4453F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305550" y="193452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122</xdr:row>
      <xdr:rowOff>0</xdr:rowOff>
    </xdr:from>
    <xdr:to>
      <xdr:col>29</xdr:col>
      <xdr:colOff>546100</xdr:colOff>
      <xdr:row>122</xdr:row>
      <xdr:rowOff>101600</xdr:rowOff>
    </xdr:to>
    <xdr:pic>
      <xdr:nvPicPr>
        <xdr:cNvPr id="847" name="Picture 846">
          <a:extLst>
            <a:ext uri="{FF2B5EF4-FFF2-40B4-BE49-F238E27FC236}">
              <a16:creationId xmlns:a16="http://schemas.microsoft.com/office/drawing/2014/main" id="{39EF8367-3CAF-4896-94AA-77080DCA4FD2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715375" y="193452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122</xdr:row>
      <xdr:rowOff>0</xdr:rowOff>
    </xdr:from>
    <xdr:to>
      <xdr:col>33</xdr:col>
      <xdr:colOff>546100</xdr:colOff>
      <xdr:row>122</xdr:row>
      <xdr:rowOff>101600</xdr:rowOff>
    </xdr:to>
    <xdr:pic>
      <xdr:nvPicPr>
        <xdr:cNvPr id="848" name="Picture 847">
          <a:extLst>
            <a:ext uri="{FF2B5EF4-FFF2-40B4-BE49-F238E27FC236}">
              <a16:creationId xmlns:a16="http://schemas.microsoft.com/office/drawing/2014/main" id="{A2FE1306-ED41-467D-9990-93A7D29CEC37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9334500" y="193452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126</xdr:row>
      <xdr:rowOff>0</xdr:rowOff>
    </xdr:from>
    <xdr:to>
      <xdr:col>9</xdr:col>
      <xdr:colOff>546100</xdr:colOff>
      <xdr:row>126</xdr:row>
      <xdr:rowOff>101600</xdr:rowOff>
    </xdr:to>
    <xdr:pic>
      <xdr:nvPicPr>
        <xdr:cNvPr id="849" name="Picture 848">
          <a:extLst>
            <a:ext uri="{FF2B5EF4-FFF2-40B4-BE49-F238E27FC236}">
              <a16:creationId xmlns:a16="http://schemas.microsoft.com/office/drawing/2014/main" id="{44E3009A-79EF-4BAC-9F49-F8E9EE13C13D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714750" y="199929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126</xdr:row>
      <xdr:rowOff>0</xdr:rowOff>
    </xdr:from>
    <xdr:to>
      <xdr:col>13</xdr:col>
      <xdr:colOff>546100</xdr:colOff>
      <xdr:row>126</xdr:row>
      <xdr:rowOff>101600</xdr:rowOff>
    </xdr:to>
    <xdr:pic>
      <xdr:nvPicPr>
        <xdr:cNvPr id="850" name="Picture 849">
          <a:extLst>
            <a:ext uri="{FF2B5EF4-FFF2-40B4-BE49-F238E27FC236}">
              <a16:creationId xmlns:a16="http://schemas.microsoft.com/office/drawing/2014/main" id="{C874C00F-9298-4CC1-B8EC-D3A7F83490C6}"/>
            </a:ext>
          </a:extLst>
        </xdr:cNvPr>
        <xdr:cNvPicPr/>
      </xdr:nvPicPr>
      <xdr:blipFill>
        <a:blip xmlns:r="http://schemas.openxmlformats.org/officeDocument/2006/relationships" r:embed="rId54" cstate="print"/>
        <a:stretch>
          <a:fillRect/>
        </a:stretch>
      </xdr:blipFill>
      <xdr:spPr>
        <a:xfrm>
          <a:off x="4333875" y="199929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126</xdr:row>
      <xdr:rowOff>0</xdr:rowOff>
    </xdr:from>
    <xdr:to>
      <xdr:col>22</xdr:col>
      <xdr:colOff>546100</xdr:colOff>
      <xdr:row>126</xdr:row>
      <xdr:rowOff>101600</xdr:rowOff>
    </xdr:to>
    <xdr:pic>
      <xdr:nvPicPr>
        <xdr:cNvPr id="851" name="Picture 850">
          <a:extLst>
            <a:ext uri="{FF2B5EF4-FFF2-40B4-BE49-F238E27FC236}">
              <a16:creationId xmlns:a16="http://schemas.microsoft.com/office/drawing/2014/main" id="{FAD0857A-F4BA-4874-845B-95024A60C780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305550" y="199929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126</xdr:row>
      <xdr:rowOff>0</xdr:rowOff>
    </xdr:from>
    <xdr:to>
      <xdr:col>29</xdr:col>
      <xdr:colOff>546100</xdr:colOff>
      <xdr:row>126</xdr:row>
      <xdr:rowOff>101600</xdr:rowOff>
    </xdr:to>
    <xdr:pic>
      <xdr:nvPicPr>
        <xdr:cNvPr id="852" name="Picture 851">
          <a:extLst>
            <a:ext uri="{FF2B5EF4-FFF2-40B4-BE49-F238E27FC236}">
              <a16:creationId xmlns:a16="http://schemas.microsoft.com/office/drawing/2014/main" id="{02624C6D-1AF8-4074-8766-861765ED1636}"/>
            </a:ext>
          </a:extLst>
        </xdr:cNvPr>
        <xdr:cNvPicPr/>
      </xdr:nvPicPr>
      <xdr:blipFill>
        <a:blip xmlns:r="http://schemas.openxmlformats.org/officeDocument/2006/relationships" r:embed="rId56" cstate="print"/>
        <a:stretch>
          <a:fillRect/>
        </a:stretch>
      </xdr:blipFill>
      <xdr:spPr>
        <a:xfrm>
          <a:off x="8715375" y="199929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126</xdr:row>
      <xdr:rowOff>0</xdr:rowOff>
    </xdr:from>
    <xdr:to>
      <xdr:col>33</xdr:col>
      <xdr:colOff>546100</xdr:colOff>
      <xdr:row>126</xdr:row>
      <xdr:rowOff>101600</xdr:rowOff>
    </xdr:to>
    <xdr:pic>
      <xdr:nvPicPr>
        <xdr:cNvPr id="853" name="Picture 852">
          <a:extLst>
            <a:ext uri="{FF2B5EF4-FFF2-40B4-BE49-F238E27FC236}">
              <a16:creationId xmlns:a16="http://schemas.microsoft.com/office/drawing/2014/main" id="{20435DAC-CC78-46A5-9176-BC166F225B94}"/>
            </a:ext>
          </a:extLst>
        </xdr:cNvPr>
        <xdr:cNvPicPr/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9334500" y="199929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546100</xdr:colOff>
      <xdr:row>130</xdr:row>
      <xdr:rowOff>101600</xdr:rowOff>
    </xdr:to>
    <xdr:pic>
      <xdr:nvPicPr>
        <xdr:cNvPr id="854" name="Picture 853">
          <a:extLst>
            <a:ext uri="{FF2B5EF4-FFF2-40B4-BE49-F238E27FC236}">
              <a16:creationId xmlns:a16="http://schemas.microsoft.com/office/drawing/2014/main" id="{542B0525-1FED-4C5B-8918-8E60D516C65F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3714750" y="206406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130</xdr:row>
      <xdr:rowOff>0</xdr:rowOff>
    </xdr:from>
    <xdr:to>
      <xdr:col>13</xdr:col>
      <xdr:colOff>546100</xdr:colOff>
      <xdr:row>130</xdr:row>
      <xdr:rowOff>101600</xdr:rowOff>
    </xdr:to>
    <xdr:pic>
      <xdr:nvPicPr>
        <xdr:cNvPr id="855" name="Picture 854">
          <a:extLst>
            <a:ext uri="{FF2B5EF4-FFF2-40B4-BE49-F238E27FC236}">
              <a16:creationId xmlns:a16="http://schemas.microsoft.com/office/drawing/2014/main" id="{388F61AA-9973-4405-B4F7-FFACEB8C894E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4333875" y="206406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130</xdr:row>
      <xdr:rowOff>0</xdr:rowOff>
    </xdr:from>
    <xdr:to>
      <xdr:col>22</xdr:col>
      <xdr:colOff>546100</xdr:colOff>
      <xdr:row>130</xdr:row>
      <xdr:rowOff>101600</xdr:rowOff>
    </xdr:to>
    <xdr:pic>
      <xdr:nvPicPr>
        <xdr:cNvPr id="856" name="Picture 855">
          <a:extLst>
            <a:ext uri="{FF2B5EF4-FFF2-40B4-BE49-F238E27FC236}">
              <a16:creationId xmlns:a16="http://schemas.microsoft.com/office/drawing/2014/main" id="{DB5B69C7-8848-49CA-A0A8-FF991B8C6D62}"/>
            </a:ext>
          </a:extLst>
        </xdr:cNvPr>
        <xdr:cNvPicPr/>
      </xdr:nvPicPr>
      <xdr:blipFill>
        <a:blip xmlns:r="http://schemas.openxmlformats.org/officeDocument/2006/relationships" r:embed="rId72" cstate="print"/>
        <a:stretch>
          <a:fillRect/>
        </a:stretch>
      </xdr:blipFill>
      <xdr:spPr>
        <a:xfrm>
          <a:off x="6305550" y="206406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130</xdr:row>
      <xdr:rowOff>0</xdr:rowOff>
    </xdr:from>
    <xdr:to>
      <xdr:col>29</xdr:col>
      <xdr:colOff>546100</xdr:colOff>
      <xdr:row>130</xdr:row>
      <xdr:rowOff>101600</xdr:rowOff>
    </xdr:to>
    <xdr:pic>
      <xdr:nvPicPr>
        <xdr:cNvPr id="857" name="Picture 856">
          <a:extLst>
            <a:ext uri="{FF2B5EF4-FFF2-40B4-BE49-F238E27FC236}">
              <a16:creationId xmlns:a16="http://schemas.microsoft.com/office/drawing/2014/main" id="{2F7BEF75-657B-48A2-9C89-ABEFA2007999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8715375" y="206406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130</xdr:row>
      <xdr:rowOff>0</xdr:rowOff>
    </xdr:from>
    <xdr:to>
      <xdr:col>33</xdr:col>
      <xdr:colOff>546100</xdr:colOff>
      <xdr:row>130</xdr:row>
      <xdr:rowOff>101600</xdr:rowOff>
    </xdr:to>
    <xdr:pic>
      <xdr:nvPicPr>
        <xdr:cNvPr id="858" name="Picture 857">
          <a:extLst>
            <a:ext uri="{FF2B5EF4-FFF2-40B4-BE49-F238E27FC236}">
              <a16:creationId xmlns:a16="http://schemas.microsoft.com/office/drawing/2014/main" id="{A79C5294-C548-4EF2-9BFF-EFE0129A76B6}"/>
            </a:ext>
          </a:extLst>
        </xdr:cNvPr>
        <xdr:cNvPicPr/>
      </xdr:nvPicPr>
      <xdr:blipFill>
        <a:blip xmlns:r="http://schemas.openxmlformats.org/officeDocument/2006/relationships" r:embed="rId68" cstate="print"/>
        <a:stretch>
          <a:fillRect/>
        </a:stretch>
      </xdr:blipFill>
      <xdr:spPr>
        <a:xfrm>
          <a:off x="9334500" y="206406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134</xdr:row>
      <xdr:rowOff>0</xdr:rowOff>
    </xdr:from>
    <xdr:to>
      <xdr:col>9</xdr:col>
      <xdr:colOff>546100</xdr:colOff>
      <xdr:row>134</xdr:row>
      <xdr:rowOff>101600</xdr:rowOff>
    </xdr:to>
    <xdr:pic>
      <xdr:nvPicPr>
        <xdr:cNvPr id="859" name="Picture 858">
          <a:extLst>
            <a:ext uri="{FF2B5EF4-FFF2-40B4-BE49-F238E27FC236}">
              <a16:creationId xmlns:a16="http://schemas.microsoft.com/office/drawing/2014/main" id="{E0AD1010-BD6D-44EC-80CF-9D2D10CAFEB7}"/>
            </a:ext>
          </a:extLst>
        </xdr:cNvPr>
        <xdr:cNvPicPr/>
      </xdr:nvPicPr>
      <xdr:blipFill>
        <a:blip xmlns:r="http://schemas.openxmlformats.org/officeDocument/2006/relationships" r:embed="rId58" cstate="print"/>
        <a:stretch>
          <a:fillRect/>
        </a:stretch>
      </xdr:blipFill>
      <xdr:spPr>
        <a:xfrm>
          <a:off x="3714750" y="212883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134</xdr:row>
      <xdr:rowOff>0</xdr:rowOff>
    </xdr:from>
    <xdr:to>
      <xdr:col>13</xdr:col>
      <xdr:colOff>546100</xdr:colOff>
      <xdr:row>134</xdr:row>
      <xdr:rowOff>101600</xdr:rowOff>
    </xdr:to>
    <xdr:pic>
      <xdr:nvPicPr>
        <xdr:cNvPr id="860" name="Picture 859">
          <a:extLst>
            <a:ext uri="{FF2B5EF4-FFF2-40B4-BE49-F238E27FC236}">
              <a16:creationId xmlns:a16="http://schemas.microsoft.com/office/drawing/2014/main" id="{3D0B7E85-6EB1-4FEF-8EDB-9019B5E7F7D5}"/>
            </a:ext>
          </a:extLst>
        </xdr:cNvPr>
        <xdr:cNvPicPr/>
      </xdr:nvPicPr>
      <xdr:blipFill>
        <a:blip xmlns:r="http://schemas.openxmlformats.org/officeDocument/2006/relationships" r:embed="rId59" cstate="print"/>
        <a:stretch>
          <a:fillRect/>
        </a:stretch>
      </xdr:blipFill>
      <xdr:spPr>
        <a:xfrm>
          <a:off x="4333875" y="212883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134</xdr:row>
      <xdr:rowOff>0</xdr:rowOff>
    </xdr:from>
    <xdr:to>
      <xdr:col>22</xdr:col>
      <xdr:colOff>546100</xdr:colOff>
      <xdr:row>134</xdr:row>
      <xdr:rowOff>101600</xdr:rowOff>
    </xdr:to>
    <xdr:pic>
      <xdr:nvPicPr>
        <xdr:cNvPr id="861" name="Picture 860">
          <a:extLst>
            <a:ext uri="{FF2B5EF4-FFF2-40B4-BE49-F238E27FC236}">
              <a16:creationId xmlns:a16="http://schemas.microsoft.com/office/drawing/2014/main" id="{42C2578D-1258-4478-B227-DA38374D4AC7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305550" y="212883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134</xdr:row>
      <xdr:rowOff>0</xdr:rowOff>
    </xdr:from>
    <xdr:to>
      <xdr:col>29</xdr:col>
      <xdr:colOff>546100</xdr:colOff>
      <xdr:row>134</xdr:row>
      <xdr:rowOff>101600</xdr:rowOff>
    </xdr:to>
    <xdr:pic>
      <xdr:nvPicPr>
        <xdr:cNvPr id="862" name="Picture 861">
          <a:extLst>
            <a:ext uri="{FF2B5EF4-FFF2-40B4-BE49-F238E27FC236}">
              <a16:creationId xmlns:a16="http://schemas.microsoft.com/office/drawing/2014/main" id="{65A705E5-E6E7-4505-B177-D456CA62A7E6}"/>
            </a:ext>
          </a:extLst>
        </xdr:cNvPr>
        <xdr:cNvPicPr/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8715375" y="212883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134</xdr:row>
      <xdr:rowOff>0</xdr:rowOff>
    </xdr:from>
    <xdr:to>
      <xdr:col>33</xdr:col>
      <xdr:colOff>546100</xdr:colOff>
      <xdr:row>134</xdr:row>
      <xdr:rowOff>101600</xdr:rowOff>
    </xdr:to>
    <xdr:pic>
      <xdr:nvPicPr>
        <xdr:cNvPr id="863" name="Picture 862">
          <a:extLst>
            <a:ext uri="{FF2B5EF4-FFF2-40B4-BE49-F238E27FC236}">
              <a16:creationId xmlns:a16="http://schemas.microsoft.com/office/drawing/2014/main" id="{5177E886-AE79-4A50-972F-E313D12627B6}"/>
            </a:ext>
          </a:extLst>
        </xdr:cNvPr>
        <xdr:cNvPicPr/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9334500" y="212883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138</xdr:row>
      <xdr:rowOff>0</xdr:rowOff>
    </xdr:from>
    <xdr:to>
      <xdr:col>9</xdr:col>
      <xdr:colOff>546100</xdr:colOff>
      <xdr:row>138</xdr:row>
      <xdr:rowOff>101600</xdr:rowOff>
    </xdr:to>
    <xdr:pic>
      <xdr:nvPicPr>
        <xdr:cNvPr id="864" name="Picture 863">
          <a:extLst>
            <a:ext uri="{FF2B5EF4-FFF2-40B4-BE49-F238E27FC236}">
              <a16:creationId xmlns:a16="http://schemas.microsoft.com/office/drawing/2014/main" id="{F1D24E5E-496A-432A-A8FD-8E0441584925}"/>
            </a:ext>
          </a:extLst>
        </xdr:cNvPr>
        <xdr:cNvPicPr/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3714750" y="219360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138</xdr:row>
      <xdr:rowOff>0</xdr:rowOff>
    </xdr:from>
    <xdr:to>
      <xdr:col>13</xdr:col>
      <xdr:colOff>546100</xdr:colOff>
      <xdr:row>138</xdr:row>
      <xdr:rowOff>101600</xdr:rowOff>
    </xdr:to>
    <xdr:pic>
      <xdr:nvPicPr>
        <xdr:cNvPr id="865" name="Picture 864">
          <a:extLst>
            <a:ext uri="{FF2B5EF4-FFF2-40B4-BE49-F238E27FC236}">
              <a16:creationId xmlns:a16="http://schemas.microsoft.com/office/drawing/2014/main" id="{067AD90B-8F3E-40D8-BB30-C184B343C385}"/>
            </a:ext>
          </a:extLst>
        </xdr:cNvPr>
        <xdr:cNvPicPr/>
      </xdr:nvPicPr>
      <xdr:blipFill>
        <a:blip xmlns:r="http://schemas.openxmlformats.org/officeDocument/2006/relationships" r:embed="rId74" cstate="print"/>
        <a:stretch>
          <a:fillRect/>
        </a:stretch>
      </xdr:blipFill>
      <xdr:spPr>
        <a:xfrm>
          <a:off x="4333875" y="219360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138</xdr:row>
      <xdr:rowOff>0</xdr:rowOff>
    </xdr:from>
    <xdr:to>
      <xdr:col>22</xdr:col>
      <xdr:colOff>546100</xdr:colOff>
      <xdr:row>138</xdr:row>
      <xdr:rowOff>101600</xdr:rowOff>
    </xdr:to>
    <xdr:pic>
      <xdr:nvPicPr>
        <xdr:cNvPr id="866" name="Picture 865">
          <a:extLst>
            <a:ext uri="{FF2B5EF4-FFF2-40B4-BE49-F238E27FC236}">
              <a16:creationId xmlns:a16="http://schemas.microsoft.com/office/drawing/2014/main" id="{1657CDF5-A5C8-498C-AA20-F9BFE16E4F4D}"/>
            </a:ext>
          </a:extLst>
        </xdr:cNvPr>
        <xdr:cNvPicPr/>
      </xdr:nvPicPr>
      <xdr:blipFill>
        <a:blip xmlns:r="http://schemas.openxmlformats.org/officeDocument/2006/relationships" r:embed="rId75" cstate="print"/>
        <a:stretch>
          <a:fillRect/>
        </a:stretch>
      </xdr:blipFill>
      <xdr:spPr>
        <a:xfrm>
          <a:off x="6305550" y="219360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138</xdr:row>
      <xdr:rowOff>0</xdr:rowOff>
    </xdr:from>
    <xdr:to>
      <xdr:col>29</xdr:col>
      <xdr:colOff>546100</xdr:colOff>
      <xdr:row>138</xdr:row>
      <xdr:rowOff>101600</xdr:rowOff>
    </xdr:to>
    <xdr:pic>
      <xdr:nvPicPr>
        <xdr:cNvPr id="867" name="Picture 866">
          <a:extLst>
            <a:ext uri="{FF2B5EF4-FFF2-40B4-BE49-F238E27FC236}">
              <a16:creationId xmlns:a16="http://schemas.microsoft.com/office/drawing/2014/main" id="{A44D4011-6451-4047-8319-34ADE633E3E5}"/>
            </a:ext>
          </a:extLst>
        </xdr:cNvPr>
        <xdr:cNvPicPr/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8715375" y="219360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138</xdr:row>
      <xdr:rowOff>0</xdr:rowOff>
    </xdr:from>
    <xdr:to>
      <xdr:col>33</xdr:col>
      <xdr:colOff>546100</xdr:colOff>
      <xdr:row>138</xdr:row>
      <xdr:rowOff>101600</xdr:rowOff>
    </xdr:to>
    <xdr:pic>
      <xdr:nvPicPr>
        <xdr:cNvPr id="868" name="Picture 867">
          <a:extLst>
            <a:ext uri="{FF2B5EF4-FFF2-40B4-BE49-F238E27FC236}">
              <a16:creationId xmlns:a16="http://schemas.microsoft.com/office/drawing/2014/main" id="{C7AFDAF8-F777-40D4-AA06-88734D68818F}"/>
            </a:ext>
          </a:extLst>
        </xdr:cNvPr>
        <xdr:cNvPicPr/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9334500" y="219360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142</xdr:row>
      <xdr:rowOff>0</xdr:rowOff>
    </xdr:from>
    <xdr:to>
      <xdr:col>9</xdr:col>
      <xdr:colOff>546100</xdr:colOff>
      <xdr:row>142</xdr:row>
      <xdr:rowOff>101600</xdr:rowOff>
    </xdr:to>
    <xdr:pic>
      <xdr:nvPicPr>
        <xdr:cNvPr id="869" name="Picture 868">
          <a:extLst>
            <a:ext uri="{FF2B5EF4-FFF2-40B4-BE49-F238E27FC236}">
              <a16:creationId xmlns:a16="http://schemas.microsoft.com/office/drawing/2014/main" id="{772A383B-8650-4932-A65C-69C38138E537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714750" y="225837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142</xdr:row>
      <xdr:rowOff>0</xdr:rowOff>
    </xdr:from>
    <xdr:to>
      <xdr:col>13</xdr:col>
      <xdr:colOff>546100</xdr:colOff>
      <xdr:row>142</xdr:row>
      <xdr:rowOff>101600</xdr:rowOff>
    </xdr:to>
    <xdr:pic>
      <xdr:nvPicPr>
        <xdr:cNvPr id="870" name="Picture 869">
          <a:extLst>
            <a:ext uri="{FF2B5EF4-FFF2-40B4-BE49-F238E27FC236}">
              <a16:creationId xmlns:a16="http://schemas.microsoft.com/office/drawing/2014/main" id="{C8909C83-2552-47E8-AC3B-DAB4ADBCE3D9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4333875" y="225837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142</xdr:row>
      <xdr:rowOff>0</xdr:rowOff>
    </xdr:from>
    <xdr:to>
      <xdr:col>22</xdr:col>
      <xdr:colOff>546100</xdr:colOff>
      <xdr:row>142</xdr:row>
      <xdr:rowOff>101600</xdr:rowOff>
    </xdr:to>
    <xdr:pic>
      <xdr:nvPicPr>
        <xdr:cNvPr id="871" name="Picture 870">
          <a:extLst>
            <a:ext uri="{FF2B5EF4-FFF2-40B4-BE49-F238E27FC236}">
              <a16:creationId xmlns:a16="http://schemas.microsoft.com/office/drawing/2014/main" id="{6FBD3726-3BE1-4354-96CA-2D8AEE16CDA3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305550" y="225837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142</xdr:row>
      <xdr:rowOff>0</xdr:rowOff>
    </xdr:from>
    <xdr:to>
      <xdr:col>29</xdr:col>
      <xdr:colOff>546100</xdr:colOff>
      <xdr:row>142</xdr:row>
      <xdr:rowOff>101600</xdr:rowOff>
    </xdr:to>
    <xdr:pic>
      <xdr:nvPicPr>
        <xdr:cNvPr id="872" name="Picture 871">
          <a:extLst>
            <a:ext uri="{FF2B5EF4-FFF2-40B4-BE49-F238E27FC236}">
              <a16:creationId xmlns:a16="http://schemas.microsoft.com/office/drawing/2014/main" id="{32902AB8-45FE-4F5C-A22B-0516A165AB96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8715375" y="225837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142</xdr:row>
      <xdr:rowOff>0</xdr:rowOff>
    </xdr:from>
    <xdr:to>
      <xdr:col>33</xdr:col>
      <xdr:colOff>546100</xdr:colOff>
      <xdr:row>142</xdr:row>
      <xdr:rowOff>101600</xdr:rowOff>
    </xdr:to>
    <xdr:pic>
      <xdr:nvPicPr>
        <xdr:cNvPr id="873" name="Picture 872">
          <a:extLst>
            <a:ext uri="{FF2B5EF4-FFF2-40B4-BE49-F238E27FC236}">
              <a16:creationId xmlns:a16="http://schemas.microsoft.com/office/drawing/2014/main" id="{3026684C-2ACF-4915-87F2-DE5D5940289F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9334500" y="225837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146</xdr:row>
      <xdr:rowOff>0</xdr:rowOff>
    </xdr:from>
    <xdr:to>
      <xdr:col>9</xdr:col>
      <xdr:colOff>546100</xdr:colOff>
      <xdr:row>146</xdr:row>
      <xdr:rowOff>101600</xdr:rowOff>
    </xdr:to>
    <xdr:pic>
      <xdr:nvPicPr>
        <xdr:cNvPr id="874" name="Picture 873">
          <a:extLst>
            <a:ext uri="{FF2B5EF4-FFF2-40B4-BE49-F238E27FC236}">
              <a16:creationId xmlns:a16="http://schemas.microsoft.com/office/drawing/2014/main" id="{98B12C48-5000-49F8-805B-5C45295E3726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714750" y="232314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146</xdr:row>
      <xdr:rowOff>0</xdr:rowOff>
    </xdr:from>
    <xdr:to>
      <xdr:col>13</xdr:col>
      <xdr:colOff>546100</xdr:colOff>
      <xdr:row>146</xdr:row>
      <xdr:rowOff>101600</xdr:rowOff>
    </xdr:to>
    <xdr:pic>
      <xdr:nvPicPr>
        <xdr:cNvPr id="875" name="Picture 874">
          <a:extLst>
            <a:ext uri="{FF2B5EF4-FFF2-40B4-BE49-F238E27FC236}">
              <a16:creationId xmlns:a16="http://schemas.microsoft.com/office/drawing/2014/main" id="{9191B8F6-A533-4CAE-B132-CBD862086DCB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333875" y="232314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146</xdr:row>
      <xdr:rowOff>0</xdr:rowOff>
    </xdr:from>
    <xdr:to>
      <xdr:col>22</xdr:col>
      <xdr:colOff>546100</xdr:colOff>
      <xdr:row>146</xdr:row>
      <xdr:rowOff>101600</xdr:rowOff>
    </xdr:to>
    <xdr:pic>
      <xdr:nvPicPr>
        <xdr:cNvPr id="876" name="Picture 875">
          <a:extLst>
            <a:ext uri="{FF2B5EF4-FFF2-40B4-BE49-F238E27FC236}">
              <a16:creationId xmlns:a16="http://schemas.microsoft.com/office/drawing/2014/main" id="{BE2B70CE-36D5-48CD-80D1-F0E9CC5758CE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305550" y="232314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146</xdr:row>
      <xdr:rowOff>0</xdr:rowOff>
    </xdr:from>
    <xdr:to>
      <xdr:col>29</xdr:col>
      <xdr:colOff>546100</xdr:colOff>
      <xdr:row>146</xdr:row>
      <xdr:rowOff>101600</xdr:rowOff>
    </xdr:to>
    <xdr:pic>
      <xdr:nvPicPr>
        <xdr:cNvPr id="877" name="Picture 876">
          <a:extLst>
            <a:ext uri="{FF2B5EF4-FFF2-40B4-BE49-F238E27FC236}">
              <a16:creationId xmlns:a16="http://schemas.microsoft.com/office/drawing/2014/main" id="{4F137987-ECE0-4B14-94EB-7F150EFA6095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8715375" y="232314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146</xdr:row>
      <xdr:rowOff>0</xdr:rowOff>
    </xdr:from>
    <xdr:to>
      <xdr:col>33</xdr:col>
      <xdr:colOff>546100</xdr:colOff>
      <xdr:row>146</xdr:row>
      <xdr:rowOff>101600</xdr:rowOff>
    </xdr:to>
    <xdr:pic>
      <xdr:nvPicPr>
        <xdr:cNvPr id="878" name="Picture 877">
          <a:extLst>
            <a:ext uri="{FF2B5EF4-FFF2-40B4-BE49-F238E27FC236}">
              <a16:creationId xmlns:a16="http://schemas.microsoft.com/office/drawing/2014/main" id="{16F9E0A3-2F90-440C-A148-B07C42897960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9334500" y="232314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150</xdr:row>
      <xdr:rowOff>0</xdr:rowOff>
    </xdr:from>
    <xdr:to>
      <xdr:col>9</xdr:col>
      <xdr:colOff>546100</xdr:colOff>
      <xdr:row>150</xdr:row>
      <xdr:rowOff>101600</xdr:rowOff>
    </xdr:to>
    <xdr:pic>
      <xdr:nvPicPr>
        <xdr:cNvPr id="879" name="Picture 878">
          <a:extLst>
            <a:ext uri="{FF2B5EF4-FFF2-40B4-BE49-F238E27FC236}">
              <a16:creationId xmlns:a16="http://schemas.microsoft.com/office/drawing/2014/main" id="{66B62055-5676-440B-B752-3737866C8114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3714750" y="238791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150</xdr:row>
      <xdr:rowOff>0</xdr:rowOff>
    </xdr:from>
    <xdr:to>
      <xdr:col>13</xdr:col>
      <xdr:colOff>546100</xdr:colOff>
      <xdr:row>150</xdr:row>
      <xdr:rowOff>101600</xdr:rowOff>
    </xdr:to>
    <xdr:pic>
      <xdr:nvPicPr>
        <xdr:cNvPr id="880" name="Picture 879">
          <a:extLst>
            <a:ext uri="{FF2B5EF4-FFF2-40B4-BE49-F238E27FC236}">
              <a16:creationId xmlns:a16="http://schemas.microsoft.com/office/drawing/2014/main" id="{99630952-D314-4F20-A967-83AA447E4C5F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333875" y="238791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150</xdr:row>
      <xdr:rowOff>0</xdr:rowOff>
    </xdr:from>
    <xdr:to>
      <xdr:col>22</xdr:col>
      <xdr:colOff>546100</xdr:colOff>
      <xdr:row>150</xdr:row>
      <xdr:rowOff>101600</xdr:rowOff>
    </xdr:to>
    <xdr:pic>
      <xdr:nvPicPr>
        <xdr:cNvPr id="881" name="Picture 880">
          <a:extLst>
            <a:ext uri="{FF2B5EF4-FFF2-40B4-BE49-F238E27FC236}">
              <a16:creationId xmlns:a16="http://schemas.microsoft.com/office/drawing/2014/main" id="{BD7CB443-65AD-4927-99BC-1A456B6501EA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6305550" y="238791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150</xdr:row>
      <xdr:rowOff>0</xdr:rowOff>
    </xdr:from>
    <xdr:to>
      <xdr:col>29</xdr:col>
      <xdr:colOff>546100</xdr:colOff>
      <xdr:row>150</xdr:row>
      <xdr:rowOff>101600</xdr:rowOff>
    </xdr:to>
    <xdr:pic>
      <xdr:nvPicPr>
        <xdr:cNvPr id="882" name="Picture 881">
          <a:extLst>
            <a:ext uri="{FF2B5EF4-FFF2-40B4-BE49-F238E27FC236}">
              <a16:creationId xmlns:a16="http://schemas.microsoft.com/office/drawing/2014/main" id="{47196A09-AC02-4747-80F5-C51CB66677F0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715375" y="238791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150</xdr:row>
      <xdr:rowOff>0</xdr:rowOff>
    </xdr:from>
    <xdr:to>
      <xdr:col>33</xdr:col>
      <xdr:colOff>546100</xdr:colOff>
      <xdr:row>150</xdr:row>
      <xdr:rowOff>101600</xdr:rowOff>
    </xdr:to>
    <xdr:pic>
      <xdr:nvPicPr>
        <xdr:cNvPr id="883" name="Picture 882">
          <a:extLst>
            <a:ext uri="{FF2B5EF4-FFF2-40B4-BE49-F238E27FC236}">
              <a16:creationId xmlns:a16="http://schemas.microsoft.com/office/drawing/2014/main" id="{9B73044A-EC6D-40EE-976C-24E3939DC1C3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9334500" y="238791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154</xdr:row>
      <xdr:rowOff>0</xdr:rowOff>
    </xdr:from>
    <xdr:to>
      <xdr:col>9</xdr:col>
      <xdr:colOff>546100</xdr:colOff>
      <xdr:row>154</xdr:row>
      <xdr:rowOff>101600</xdr:rowOff>
    </xdr:to>
    <xdr:pic>
      <xdr:nvPicPr>
        <xdr:cNvPr id="884" name="Picture 883">
          <a:extLst>
            <a:ext uri="{FF2B5EF4-FFF2-40B4-BE49-F238E27FC236}">
              <a16:creationId xmlns:a16="http://schemas.microsoft.com/office/drawing/2014/main" id="{84AEE85D-B896-448B-AE0B-A075EE388894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714750" y="245268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154</xdr:row>
      <xdr:rowOff>0</xdr:rowOff>
    </xdr:from>
    <xdr:to>
      <xdr:col>13</xdr:col>
      <xdr:colOff>546100</xdr:colOff>
      <xdr:row>154</xdr:row>
      <xdr:rowOff>101600</xdr:rowOff>
    </xdr:to>
    <xdr:pic>
      <xdr:nvPicPr>
        <xdr:cNvPr id="885" name="Picture 884">
          <a:extLst>
            <a:ext uri="{FF2B5EF4-FFF2-40B4-BE49-F238E27FC236}">
              <a16:creationId xmlns:a16="http://schemas.microsoft.com/office/drawing/2014/main" id="{037E6587-B30E-4589-98CC-73A9A5A83218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333875" y="245268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154</xdr:row>
      <xdr:rowOff>0</xdr:rowOff>
    </xdr:from>
    <xdr:to>
      <xdr:col>22</xdr:col>
      <xdr:colOff>546100</xdr:colOff>
      <xdr:row>154</xdr:row>
      <xdr:rowOff>101600</xdr:rowOff>
    </xdr:to>
    <xdr:pic>
      <xdr:nvPicPr>
        <xdr:cNvPr id="886" name="Picture 885">
          <a:extLst>
            <a:ext uri="{FF2B5EF4-FFF2-40B4-BE49-F238E27FC236}">
              <a16:creationId xmlns:a16="http://schemas.microsoft.com/office/drawing/2014/main" id="{5C1633DE-EFB7-4564-B791-052A2B4F77B2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305550" y="245268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154</xdr:row>
      <xdr:rowOff>0</xdr:rowOff>
    </xdr:from>
    <xdr:to>
      <xdr:col>29</xdr:col>
      <xdr:colOff>546100</xdr:colOff>
      <xdr:row>154</xdr:row>
      <xdr:rowOff>101600</xdr:rowOff>
    </xdr:to>
    <xdr:pic>
      <xdr:nvPicPr>
        <xdr:cNvPr id="887" name="Picture 886">
          <a:extLst>
            <a:ext uri="{FF2B5EF4-FFF2-40B4-BE49-F238E27FC236}">
              <a16:creationId xmlns:a16="http://schemas.microsoft.com/office/drawing/2014/main" id="{5150F7E6-86F1-42B4-AFCF-732FC71D0DAB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715375" y="245268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154</xdr:row>
      <xdr:rowOff>0</xdr:rowOff>
    </xdr:from>
    <xdr:to>
      <xdr:col>33</xdr:col>
      <xdr:colOff>546100</xdr:colOff>
      <xdr:row>154</xdr:row>
      <xdr:rowOff>101600</xdr:rowOff>
    </xdr:to>
    <xdr:pic>
      <xdr:nvPicPr>
        <xdr:cNvPr id="888" name="Picture 887">
          <a:extLst>
            <a:ext uri="{FF2B5EF4-FFF2-40B4-BE49-F238E27FC236}">
              <a16:creationId xmlns:a16="http://schemas.microsoft.com/office/drawing/2014/main" id="{4FDB3E1A-A6D5-43B5-AE44-11DDE751A963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9334500" y="245268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158</xdr:row>
      <xdr:rowOff>0</xdr:rowOff>
    </xdr:from>
    <xdr:to>
      <xdr:col>9</xdr:col>
      <xdr:colOff>546100</xdr:colOff>
      <xdr:row>158</xdr:row>
      <xdr:rowOff>101600</xdr:rowOff>
    </xdr:to>
    <xdr:pic>
      <xdr:nvPicPr>
        <xdr:cNvPr id="889" name="Picture 888">
          <a:extLst>
            <a:ext uri="{FF2B5EF4-FFF2-40B4-BE49-F238E27FC236}">
              <a16:creationId xmlns:a16="http://schemas.microsoft.com/office/drawing/2014/main" id="{A5AE3883-8839-4AD3-BD6D-B39D5ADD6FCB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3714750" y="251745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158</xdr:row>
      <xdr:rowOff>0</xdr:rowOff>
    </xdr:from>
    <xdr:to>
      <xdr:col>13</xdr:col>
      <xdr:colOff>546100</xdr:colOff>
      <xdr:row>158</xdr:row>
      <xdr:rowOff>101600</xdr:rowOff>
    </xdr:to>
    <xdr:pic>
      <xdr:nvPicPr>
        <xdr:cNvPr id="890" name="Picture 889">
          <a:extLst>
            <a:ext uri="{FF2B5EF4-FFF2-40B4-BE49-F238E27FC236}">
              <a16:creationId xmlns:a16="http://schemas.microsoft.com/office/drawing/2014/main" id="{C891CA07-EAD7-4EAF-A50A-8655248E4485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333875" y="251745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158</xdr:row>
      <xdr:rowOff>0</xdr:rowOff>
    </xdr:from>
    <xdr:to>
      <xdr:col>22</xdr:col>
      <xdr:colOff>546100</xdr:colOff>
      <xdr:row>158</xdr:row>
      <xdr:rowOff>101600</xdr:rowOff>
    </xdr:to>
    <xdr:pic>
      <xdr:nvPicPr>
        <xdr:cNvPr id="891" name="Picture 890">
          <a:extLst>
            <a:ext uri="{FF2B5EF4-FFF2-40B4-BE49-F238E27FC236}">
              <a16:creationId xmlns:a16="http://schemas.microsoft.com/office/drawing/2014/main" id="{82D12E7D-1283-4B9A-8E97-50966DAC654B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305550" y="251745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158</xdr:row>
      <xdr:rowOff>0</xdr:rowOff>
    </xdr:from>
    <xdr:to>
      <xdr:col>29</xdr:col>
      <xdr:colOff>546100</xdr:colOff>
      <xdr:row>158</xdr:row>
      <xdr:rowOff>101600</xdr:rowOff>
    </xdr:to>
    <xdr:pic>
      <xdr:nvPicPr>
        <xdr:cNvPr id="892" name="Picture 891">
          <a:extLst>
            <a:ext uri="{FF2B5EF4-FFF2-40B4-BE49-F238E27FC236}">
              <a16:creationId xmlns:a16="http://schemas.microsoft.com/office/drawing/2014/main" id="{FC6719E3-B4D4-42C5-9B28-14D1C1BE4251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8715375" y="251745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158</xdr:row>
      <xdr:rowOff>0</xdr:rowOff>
    </xdr:from>
    <xdr:to>
      <xdr:col>33</xdr:col>
      <xdr:colOff>546100</xdr:colOff>
      <xdr:row>158</xdr:row>
      <xdr:rowOff>101600</xdr:rowOff>
    </xdr:to>
    <xdr:pic>
      <xdr:nvPicPr>
        <xdr:cNvPr id="893" name="Picture 892">
          <a:extLst>
            <a:ext uri="{FF2B5EF4-FFF2-40B4-BE49-F238E27FC236}">
              <a16:creationId xmlns:a16="http://schemas.microsoft.com/office/drawing/2014/main" id="{EE0E5768-840B-452B-AA24-AD517A6FE5CC}"/>
            </a:ext>
          </a:extLst>
        </xdr:cNvPr>
        <xdr:cNvPicPr/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9334500" y="251745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162</xdr:row>
      <xdr:rowOff>0</xdr:rowOff>
    </xdr:from>
    <xdr:to>
      <xdr:col>9</xdr:col>
      <xdr:colOff>546100</xdr:colOff>
      <xdr:row>162</xdr:row>
      <xdr:rowOff>101600</xdr:rowOff>
    </xdr:to>
    <xdr:pic>
      <xdr:nvPicPr>
        <xdr:cNvPr id="894" name="Picture 893">
          <a:extLst>
            <a:ext uri="{FF2B5EF4-FFF2-40B4-BE49-F238E27FC236}">
              <a16:creationId xmlns:a16="http://schemas.microsoft.com/office/drawing/2014/main" id="{3A155657-6004-498B-A87C-4F42FB98617F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714750" y="258222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162</xdr:row>
      <xdr:rowOff>0</xdr:rowOff>
    </xdr:from>
    <xdr:to>
      <xdr:col>13</xdr:col>
      <xdr:colOff>546100</xdr:colOff>
      <xdr:row>162</xdr:row>
      <xdr:rowOff>101600</xdr:rowOff>
    </xdr:to>
    <xdr:pic>
      <xdr:nvPicPr>
        <xdr:cNvPr id="895" name="Picture 894">
          <a:extLst>
            <a:ext uri="{FF2B5EF4-FFF2-40B4-BE49-F238E27FC236}">
              <a16:creationId xmlns:a16="http://schemas.microsoft.com/office/drawing/2014/main" id="{55BDA601-9879-4606-AD77-5EF977E5646D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333875" y="258222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162</xdr:row>
      <xdr:rowOff>0</xdr:rowOff>
    </xdr:from>
    <xdr:to>
      <xdr:col>22</xdr:col>
      <xdr:colOff>546100</xdr:colOff>
      <xdr:row>162</xdr:row>
      <xdr:rowOff>101600</xdr:rowOff>
    </xdr:to>
    <xdr:pic>
      <xdr:nvPicPr>
        <xdr:cNvPr id="896" name="Picture 895">
          <a:extLst>
            <a:ext uri="{FF2B5EF4-FFF2-40B4-BE49-F238E27FC236}">
              <a16:creationId xmlns:a16="http://schemas.microsoft.com/office/drawing/2014/main" id="{301AF5D9-670E-4BE1-BF9F-22D014DFAB00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305550" y="258222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162</xdr:row>
      <xdr:rowOff>0</xdr:rowOff>
    </xdr:from>
    <xdr:to>
      <xdr:col>29</xdr:col>
      <xdr:colOff>546100</xdr:colOff>
      <xdr:row>162</xdr:row>
      <xdr:rowOff>101600</xdr:rowOff>
    </xdr:to>
    <xdr:pic>
      <xdr:nvPicPr>
        <xdr:cNvPr id="897" name="Picture 896">
          <a:extLst>
            <a:ext uri="{FF2B5EF4-FFF2-40B4-BE49-F238E27FC236}">
              <a16:creationId xmlns:a16="http://schemas.microsoft.com/office/drawing/2014/main" id="{904A073E-1CD3-4A14-B214-5D1476C40E9F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715375" y="258222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162</xdr:row>
      <xdr:rowOff>0</xdr:rowOff>
    </xdr:from>
    <xdr:to>
      <xdr:col>33</xdr:col>
      <xdr:colOff>546100</xdr:colOff>
      <xdr:row>162</xdr:row>
      <xdr:rowOff>101600</xdr:rowOff>
    </xdr:to>
    <xdr:pic>
      <xdr:nvPicPr>
        <xdr:cNvPr id="898" name="Picture 897">
          <a:extLst>
            <a:ext uri="{FF2B5EF4-FFF2-40B4-BE49-F238E27FC236}">
              <a16:creationId xmlns:a16="http://schemas.microsoft.com/office/drawing/2014/main" id="{02460463-215F-4C45-8A6F-2B598B9F1314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9334500" y="258222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166</xdr:row>
      <xdr:rowOff>0</xdr:rowOff>
    </xdr:from>
    <xdr:to>
      <xdr:col>9</xdr:col>
      <xdr:colOff>546100</xdr:colOff>
      <xdr:row>166</xdr:row>
      <xdr:rowOff>101600</xdr:rowOff>
    </xdr:to>
    <xdr:pic>
      <xdr:nvPicPr>
        <xdr:cNvPr id="899" name="Picture 898">
          <a:extLst>
            <a:ext uri="{FF2B5EF4-FFF2-40B4-BE49-F238E27FC236}">
              <a16:creationId xmlns:a16="http://schemas.microsoft.com/office/drawing/2014/main" id="{5A019652-D56F-43F7-80B6-2B51D6FEC9F0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714750" y="264699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166</xdr:row>
      <xdr:rowOff>0</xdr:rowOff>
    </xdr:from>
    <xdr:to>
      <xdr:col>13</xdr:col>
      <xdr:colOff>546100</xdr:colOff>
      <xdr:row>166</xdr:row>
      <xdr:rowOff>101600</xdr:rowOff>
    </xdr:to>
    <xdr:pic>
      <xdr:nvPicPr>
        <xdr:cNvPr id="900" name="Picture 899">
          <a:extLst>
            <a:ext uri="{FF2B5EF4-FFF2-40B4-BE49-F238E27FC236}">
              <a16:creationId xmlns:a16="http://schemas.microsoft.com/office/drawing/2014/main" id="{A5E0F46F-B77D-4F02-98DB-1C0372028B4B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333875" y="264699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166</xdr:row>
      <xdr:rowOff>0</xdr:rowOff>
    </xdr:from>
    <xdr:to>
      <xdr:col>22</xdr:col>
      <xdr:colOff>546100</xdr:colOff>
      <xdr:row>166</xdr:row>
      <xdr:rowOff>101600</xdr:rowOff>
    </xdr:to>
    <xdr:pic>
      <xdr:nvPicPr>
        <xdr:cNvPr id="901" name="Picture 900">
          <a:extLst>
            <a:ext uri="{FF2B5EF4-FFF2-40B4-BE49-F238E27FC236}">
              <a16:creationId xmlns:a16="http://schemas.microsoft.com/office/drawing/2014/main" id="{5A3F5DD1-6909-4F2A-888D-EF647229C127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305550" y="264699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166</xdr:row>
      <xdr:rowOff>0</xdr:rowOff>
    </xdr:from>
    <xdr:to>
      <xdr:col>29</xdr:col>
      <xdr:colOff>546100</xdr:colOff>
      <xdr:row>166</xdr:row>
      <xdr:rowOff>101600</xdr:rowOff>
    </xdr:to>
    <xdr:pic>
      <xdr:nvPicPr>
        <xdr:cNvPr id="902" name="Picture 901">
          <a:extLst>
            <a:ext uri="{FF2B5EF4-FFF2-40B4-BE49-F238E27FC236}">
              <a16:creationId xmlns:a16="http://schemas.microsoft.com/office/drawing/2014/main" id="{C69E8648-71AA-4B6C-A89B-776BD49F650E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715375" y="264699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166</xdr:row>
      <xdr:rowOff>0</xdr:rowOff>
    </xdr:from>
    <xdr:to>
      <xdr:col>33</xdr:col>
      <xdr:colOff>546100</xdr:colOff>
      <xdr:row>166</xdr:row>
      <xdr:rowOff>101600</xdr:rowOff>
    </xdr:to>
    <xdr:pic>
      <xdr:nvPicPr>
        <xdr:cNvPr id="903" name="Picture 902">
          <a:extLst>
            <a:ext uri="{FF2B5EF4-FFF2-40B4-BE49-F238E27FC236}">
              <a16:creationId xmlns:a16="http://schemas.microsoft.com/office/drawing/2014/main" id="{C45B6362-5998-4116-B726-E6205915407F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9334500" y="264699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170</xdr:row>
      <xdr:rowOff>0</xdr:rowOff>
    </xdr:from>
    <xdr:to>
      <xdr:col>9</xdr:col>
      <xdr:colOff>546100</xdr:colOff>
      <xdr:row>170</xdr:row>
      <xdr:rowOff>101600</xdr:rowOff>
    </xdr:to>
    <xdr:pic>
      <xdr:nvPicPr>
        <xdr:cNvPr id="904" name="Picture 903">
          <a:extLst>
            <a:ext uri="{FF2B5EF4-FFF2-40B4-BE49-F238E27FC236}">
              <a16:creationId xmlns:a16="http://schemas.microsoft.com/office/drawing/2014/main" id="{55D87FC9-6B7B-4A09-AF38-C8162A4EC1FA}"/>
            </a:ext>
          </a:extLst>
        </xdr:cNvPr>
        <xdr:cNvPicPr/>
      </xdr:nvPicPr>
      <xdr:blipFill>
        <a:blip xmlns:r="http://schemas.openxmlformats.org/officeDocument/2006/relationships" r:embed="rId78" cstate="print"/>
        <a:stretch>
          <a:fillRect/>
        </a:stretch>
      </xdr:blipFill>
      <xdr:spPr>
        <a:xfrm>
          <a:off x="3714750" y="271176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170</xdr:row>
      <xdr:rowOff>0</xdr:rowOff>
    </xdr:from>
    <xdr:to>
      <xdr:col>13</xdr:col>
      <xdr:colOff>546100</xdr:colOff>
      <xdr:row>170</xdr:row>
      <xdr:rowOff>101600</xdr:rowOff>
    </xdr:to>
    <xdr:pic>
      <xdr:nvPicPr>
        <xdr:cNvPr id="905" name="Picture 904">
          <a:extLst>
            <a:ext uri="{FF2B5EF4-FFF2-40B4-BE49-F238E27FC236}">
              <a16:creationId xmlns:a16="http://schemas.microsoft.com/office/drawing/2014/main" id="{7AC9923E-D9C1-4735-9AB4-139A7C8CB610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4333875" y="271176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170</xdr:row>
      <xdr:rowOff>0</xdr:rowOff>
    </xdr:from>
    <xdr:to>
      <xdr:col>22</xdr:col>
      <xdr:colOff>546100</xdr:colOff>
      <xdr:row>170</xdr:row>
      <xdr:rowOff>101600</xdr:rowOff>
    </xdr:to>
    <xdr:pic>
      <xdr:nvPicPr>
        <xdr:cNvPr id="906" name="Picture 905">
          <a:extLst>
            <a:ext uri="{FF2B5EF4-FFF2-40B4-BE49-F238E27FC236}">
              <a16:creationId xmlns:a16="http://schemas.microsoft.com/office/drawing/2014/main" id="{6A80B881-8466-41DA-B916-5F1E5702462F}"/>
            </a:ext>
          </a:extLst>
        </xdr:cNvPr>
        <xdr:cNvPicPr/>
      </xdr:nvPicPr>
      <xdr:blipFill>
        <a:blip xmlns:r="http://schemas.openxmlformats.org/officeDocument/2006/relationships" r:embed="rId79" cstate="print"/>
        <a:stretch>
          <a:fillRect/>
        </a:stretch>
      </xdr:blipFill>
      <xdr:spPr>
        <a:xfrm>
          <a:off x="6305550" y="271176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170</xdr:row>
      <xdr:rowOff>0</xdr:rowOff>
    </xdr:from>
    <xdr:to>
      <xdr:col>29</xdr:col>
      <xdr:colOff>546100</xdr:colOff>
      <xdr:row>170</xdr:row>
      <xdr:rowOff>101600</xdr:rowOff>
    </xdr:to>
    <xdr:pic>
      <xdr:nvPicPr>
        <xdr:cNvPr id="907" name="Picture 906">
          <a:extLst>
            <a:ext uri="{FF2B5EF4-FFF2-40B4-BE49-F238E27FC236}">
              <a16:creationId xmlns:a16="http://schemas.microsoft.com/office/drawing/2014/main" id="{00A051EC-0256-4633-AEC5-5D7610478299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715375" y="271176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170</xdr:row>
      <xdr:rowOff>0</xdr:rowOff>
    </xdr:from>
    <xdr:to>
      <xdr:col>33</xdr:col>
      <xdr:colOff>546100</xdr:colOff>
      <xdr:row>170</xdr:row>
      <xdr:rowOff>101600</xdr:rowOff>
    </xdr:to>
    <xdr:pic>
      <xdr:nvPicPr>
        <xdr:cNvPr id="908" name="Picture 907">
          <a:extLst>
            <a:ext uri="{FF2B5EF4-FFF2-40B4-BE49-F238E27FC236}">
              <a16:creationId xmlns:a16="http://schemas.microsoft.com/office/drawing/2014/main" id="{095E04D2-53EC-438D-8F03-0D2CA9F7ED63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9334500" y="271176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174</xdr:row>
      <xdr:rowOff>0</xdr:rowOff>
    </xdr:from>
    <xdr:to>
      <xdr:col>9</xdr:col>
      <xdr:colOff>546100</xdr:colOff>
      <xdr:row>174</xdr:row>
      <xdr:rowOff>101600</xdr:rowOff>
    </xdr:to>
    <xdr:pic>
      <xdr:nvPicPr>
        <xdr:cNvPr id="909" name="Picture 908">
          <a:extLst>
            <a:ext uri="{FF2B5EF4-FFF2-40B4-BE49-F238E27FC236}">
              <a16:creationId xmlns:a16="http://schemas.microsoft.com/office/drawing/2014/main" id="{32C986FB-EEAE-493E-BE47-829BE84C7D8A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714750" y="277653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174</xdr:row>
      <xdr:rowOff>0</xdr:rowOff>
    </xdr:from>
    <xdr:to>
      <xdr:col>13</xdr:col>
      <xdr:colOff>546100</xdr:colOff>
      <xdr:row>174</xdr:row>
      <xdr:rowOff>101600</xdr:rowOff>
    </xdr:to>
    <xdr:pic>
      <xdr:nvPicPr>
        <xdr:cNvPr id="910" name="Picture 909">
          <a:extLst>
            <a:ext uri="{FF2B5EF4-FFF2-40B4-BE49-F238E27FC236}">
              <a16:creationId xmlns:a16="http://schemas.microsoft.com/office/drawing/2014/main" id="{726257D3-547F-4BD5-9DF4-7F38EA5273D5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333875" y="277653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174</xdr:row>
      <xdr:rowOff>0</xdr:rowOff>
    </xdr:from>
    <xdr:to>
      <xdr:col>22</xdr:col>
      <xdr:colOff>546100</xdr:colOff>
      <xdr:row>174</xdr:row>
      <xdr:rowOff>101600</xdr:rowOff>
    </xdr:to>
    <xdr:pic>
      <xdr:nvPicPr>
        <xdr:cNvPr id="911" name="Picture 910">
          <a:extLst>
            <a:ext uri="{FF2B5EF4-FFF2-40B4-BE49-F238E27FC236}">
              <a16:creationId xmlns:a16="http://schemas.microsoft.com/office/drawing/2014/main" id="{32EE76BE-7480-4C0C-AD11-9E84B5C84FBB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305550" y="277653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174</xdr:row>
      <xdr:rowOff>0</xdr:rowOff>
    </xdr:from>
    <xdr:to>
      <xdr:col>29</xdr:col>
      <xdr:colOff>546100</xdr:colOff>
      <xdr:row>174</xdr:row>
      <xdr:rowOff>101600</xdr:rowOff>
    </xdr:to>
    <xdr:pic>
      <xdr:nvPicPr>
        <xdr:cNvPr id="912" name="Picture 911">
          <a:extLst>
            <a:ext uri="{FF2B5EF4-FFF2-40B4-BE49-F238E27FC236}">
              <a16:creationId xmlns:a16="http://schemas.microsoft.com/office/drawing/2014/main" id="{214FAEC7-071C-4BFC-9177-E47383DBF949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715375" y="277653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174</xdr:row>
      <xdr:rowOff>0</xdr:rowOff>
    </xdr:from>
    <xdr:to>
      <xdr:col>33</xdr:col>
      <xdr:colOff>546100</xdr:colOff>
      <xdr:row>174</xdr:row>
      <xdr:rowOff>101600</xdr:rowOff>
    </xdr:to>
    <xdr:pic>
      <xdr:nvPicPr>
        <xdr:cNvPr id="913" name="Picture 912">
          <a:extLst>
            <a:ext uri="{FF2B5EF4-FFF2-40B4-BE49-F238E27FC236}">
              <a16:creationId xmlns:a16="http://schemas.microsoft.com/office/drawing/2014/main" id="{671B2DBB-A757-4171-ABF0-CB97BBF7D799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9334500" y="277653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178</xdr:row>
      <xdr:rowOff>0</xdr:rowOff>
    </xdr:from>
    <xdr:to>
      <xdr:col>9</xdr:col>
      <xdr:colOff>546100</xdr:colOff>
      <xdr:row>178</xdr:row>
      <xdr:rowOff>101600</xdr:rowOff>
    </xdr:to>
    <xdr:pic>
      <xdr:nvPicPr>
        <xdr:cNvPr id="914" name="Picture 913">
          <a:extLst>
            <a:ext uri="{FF2B5EF4-FFF2-40B4-BE49-F238E27FC236}">
              <a16:creationId xmlns:a16="http://schemas.microsoft.com/office/drawing/2014/main" id="{8A00F3C6-5436-4323-BE2D-42D61AEC2FBB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3714750" y="284130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178</xdr:row>
      <xdr:rowOff>0</xdr:rowOff>
    </xdr:from>
    <xdr:to>
      <xdr:col>13</xdr:col>
      <xdr:colOff>546100</xdr:colOff>
      <xdr:row>178</xdr:row>
      <xdr:rowOff>101600</xdr:rowOff>
    </xdr:to>
    <xdr:pic>
      <xdr:nvPicPr>
        <xdr:cNvPr id="915" name="Picture 914">
          <a:extLst>
            <a:ext uri="{FF2B5EF4-FFF2-40B4-BE49-F238E27FC236}">
              <a16:creationId xmlns:a16="http://schemas.microsoft.com/office/drawing/2014/main" id="{6791D5AD-2DBE-4002-8A67-8882BCA394C8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333875" y="284130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178</xdr:row>
      <xdr:rowOff>0</xdr:rowOff>
    </xdr:from>
    <xdr:to>
      <xdr:col>22</xdr:col>
      <xdr:colOff>546100</xdr:colOff>
      <xdr:row>178</xdr:row>
      <xdr:rowOff>101600</xdr:rowOff>
    </xdr:to>
    <xdr:pic>
      <xdr:nvPicPr>
        <xdr:cNvPr id="916" name="Picture 915">
          <a:extLst>
            <a:ext uri="{FF2B5EF4-FFF2-40B4-BE49-F238E27FC236}">
              <a16:creationId xmlns:a16="http://schemas.microsoft.com/office/drawing/2014/main" id="{BD358178-6377-40ED-AB0E-1004406B5680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305550" y="284130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178</xdr:row>
      <xdr:rowOff>0</xdr:rowOff>
    </xdr:from>
    <xdr:to>
      <xdr:col>29</xdr:col>
      <xdr:colOff>546100</xdr:colOff>
      <xdr:row>178</xdr:row>
      <xdr:rowOff>101600</xdr:rowOff>
    </xdr:to>
    <xdr:pic>
      <xdr:nvPicPr>
        <xdr:cNvPr id="917" name="Picture 916">
          <a:extLst>
            <a:ext uri="{FF2B5EF4-FFF2-40B4-BE49-F238E27FC236}">
              <a16:creationId xmlns:a16="http://schemas.microsoft.com/office/drawing/2014/main" id="{007CD766-FA85-42A4-9FFD-76C8B19C1B45}"/>
            </a:ext>
          </a:extLst>
        </xdr:cNvPr>
        <xdr:cNvPicPr/>
      </xdr:nvPicPr>
      <xdr:blipFill>
        <a:blip xmlns:r="http://schemas.openxmlformats.org/officeDocument/2006/relationships" r:embed="rId67" cstate="print"/>
        <a:stretch>
          <a:fillRect/>
        </a:stretch>
      </xdr:blipFill>
      <xdr:spPr>
        <a:xfrm>
          <a:off x="8715375" y="284130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178</xdr:row>
      <xdr:rowOff>0</xdr:rowOff>
    </xdr:from>
    <xdr:to>
      <xdr:col>33</xdr:col>
      <xdr:colOff>546100</xdr:colOff>
      <xdr:row>178</xdr:row>
      <xdr:rowOff>101600</xdr:rowOff>
    </xdr:to>
    <xdr:pic>
      <xdr:nvPicPr>
        <xdr:cNvPr id="918" name="Picture 917">
          <a:extLst>
            <a:ext uri="{FF2B5EF4-FFF2-40B4-BE49-F238E27FC236}">
              <a16:creationId xmlns:a16="http://schemas.microsoft.com/office/drawing/2014/main" id="{63AB774C-7E18-4B74-89EF-3B60791E4D2F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9334500" y="284130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182</xdr:row>
      <xdr:rowOff>0</xdr:rowOff>
    </xdr:from>
    <xdr:to>
      <xdr:col>9</xdr:col>
      <xdr:colOff>546100</xdr:colOff>
      <xdr:row>182</xdr:row>
      <xdr:rowOff>101600</xdr:rowOff>
    </xdr:to>
    <xdr:pic>
      <xdr:nvPicPr>
        <xdr:cNvPr id="919" name="Picture 918">
          <a:extLst>
            <a:ext uri="{FF2B5EF4-FFF2-40B4-BE49-F238E27FC236}">
              <a16:creationId xmlns:a16="http://schemas.microsoft.com/office/drawing/2014/main" id="{748F70BB-EFED-421D-A315-8DA385FB21FF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3714750" y="290607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182</xdr:row>
      <xdr:rowOff>0</xdr:rowOff>
    </xdr:from>
    <xdr:to>
      <xdr:col>13</xdr:col>
      <xdr:colOff>546100</xdr:colOff>
      <xdr:row>182</xdr:row>
      <xdr:rowOff>101600</xdr:rowOff>
    </xdr:to>
    <xdr:pic>
      <xdr:nvPicPr>
        <xdr:cNvPr id="920" name="Picture 919">
          <a:extLst>
            <a:ext uri="{FF2B5EF4-FFF2-40B4-BE49-F238E27FC236}">
              <a16:creationId xmlns:a16="http://schemas.microsoft.com/office/drawing/2014/main" id="{494B19BC-1C04-4337-BA56-16E580689CCE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333875" y="290607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182</xdr:row>
      <xdr:rowOff>0</xdr:rowOff>
    </xdr:from>
    <xdr:to>
      <xdr:col>22</xdr:col>
      <xdr:colOff>546100</xdr:colOff>
      <xdr:row>182</xdr:row>
      <xdr:rowOff>101600</xdr:rowOff>
    </xdr:to>
    <xdr:pic>
      <xdr:nvPicPr>
        <xdr:cNvPr id="921" name="Picture 920">
          <a:extLst>
            <a:ext uri="{FF2B5EF4-FFF2-40B4-BE49-F238E27FC236}">
              <a16:creationId xmlns:a16="http://schemas.microsoft.com/office/drawing/2014/main" id="{CB5AA462-17E8-44A9-91E7-B3507E171058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305550" y="290607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182</xdr:row>
      <xdr:rowOff>0</xdr:rowOff>
    </xdr:from>
    <xdr:to>
      <xdr:col>29</xdr:col>
      <xdr:colOff>546100</xdr:colOff>
      <xdr:row>182</xdr:row>
      <xdr:rowOff>101600</xdr:rowOff>
    </xdr:to>
    <xdr:pic>
      <xdr:nvPicPr>
        <xdr:cNvPr id="922" name="Picture 921">
          <a:extLst>
            <a:ext uri="{FF2B5EF4-FFF2-40B4-BE49-F238E27FC236}">
              <a16:creationId xmlns:a16="http://schemas.microsoft.com/office/drawing/2014/main" id="{7FD9ECB7-2B3A-4EC0-9E5A-5C69B040C644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8715375" y="290607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182</xdr:row>
      <xdr:rowOff>0</xdr:rowOff>
    </xdr:from>
    <xdr:to>
      <xdr:col>33</xdr:col>
      <xdr:colOff>546100</xdr:colOff>
      <xdr:row>182</xdr:row>
      <xdr:rowOff>101600</xdr:rowOff>
    </xdr:to>
    <xdr:pic>
      <xdr:nvPicPr>
        <xdr:cNvPr id="923" name="Picture 922">
          <a:extLst>
            <a:ext uri="{FF2B5EF4-FFF2-40B4-BE49-F238E27FC236}">
              <a16:creationId xmlns:a16="http://schemas.microsoft.com/office/drawing/2014/main" id="{6FE98DD0-3175-49A8-8A30-18ABE3522EC9}"/>
            </a:ext>
          </a:extLst>
        </xdr:cNvPr>
        <xdr:cNvPicPr/>
      </xdr:nvPicPr>
      <xdr:blipFill>
        <a:blip xmlns:r="http://schemas.openxmlformats.org/officeDocument/2006/relationships" r:embed="rId68" cstate="print"/>
        <a:stretch>
          <a:fillRect/>
        </a:stretch>
      </xdr:blipFill>
      <xdr:spPr>
        <a:xfrm>
          <a:off x="9334500" y="290607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186</xdr:row>
      <xdr:rowOff>0</xdr:rowOff>
    </xdr:from>
    <xdr:to>
      <xdr:col>9</xdr:col>
      <xdr:colOff>546100</xdr:colOff>
      <xdr:row>186</xdr:row>
      <xdr:rowOff>101600</xdr:rowOff>
    </xdr:to>
    <xdr:pic>
      <xdr:nvPicPr>
        <xdr:cNvPr id="924" name="Picture 923">
          <a:extLst>
            <a:ext uri="{FF2B5EF4-FFF2-40B4-BE49-F238E27FC236}">
              <a16:creationId xmlns:a16="http://schemas.microsoft.com/office/drawing/2014/main" id="{9B133F6D-36E1-49E6-9FE1-1ABCDFDD88D4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714750" y="297084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186</xdr:row>
      <xdr:rowOff>0</xdr:rowOff>
    </xdr:from>
    <xdr:to>
      <xdr:col>13</xdr:col>
      <xdr:colOff>546100</xdr:colOff>
      <xdr:row>186</xdr:row>
      <xdr:rowOff>101600</xdr:rowOff>
    </xdr:to>
    <xdr:pic>
      <xdr:nvPicPr>
        <xdr:cNvPr id="925" name="Picture 924">
          <a:extLst>
            <a:ext uri="{FF2B5EF4-FFF2-40B4-BE49-F238E27FC236}">
              <a16:creationId xmlns:a16="http://schemas.microsoft.com/office/drawing/2014/main" id="{A2C18C18-BB03-4861-8A42-04C20E7A33B2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333875" y="297084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186</xdr:row>
      <xdr:rowOff>0</xdr:rowOff>
    </xdr:from>
    <xdr:to>
      <xdr:col>22</xdr:col>
      <xdr:colOff>546100</xdr:colOff>
      <xdr:row>186</xdr:row>
      <xdr:rowOff>101600</xdr:rowOff>
    </xdr:to>
    <xdr:pic>
      <xdr:nvPicPr>
        <xdr:cNvPr id="926" name="Picture 925">
          <a:extLst>
            <a:ext uri="{FF2B5EF4-FFF2-40B4-BE49-F238E27FC236}">
              <a16:creationId xmlns:a16="http://schemas.microsoft.com/office/drawing/2014/main" id="{6B2F70A9-AD95-4FA7-A548-CD1CADEDABAC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305550" y="297084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186</xdr:row>
      <xdr:rowOff>0</xdr:rowOff>
    </xdr:from>
    <xdr:to>
      <xdr:col>29</xdr:col>
      <xdr:colOff>546100</xdr:colOff>
      <xdr:row>186</xdr:row>
      <xdr:rowOff>101600</xdr:rowOff>
    </xdr:to>
    <xdr:pic>
      <xdr:nvPicPr>
        <xdr:cNvPr id="927" name="Picture 926">
          <a:extLst>
            <a:ext uri="{FF2B5EF4-FFF2-40B4-BE49-F238E27FC236}">
              <a16:creationId xmlns:a16="http://schemas.microsoft.com/office/drawing/2014/main" id="{FDDD82D8-03E8-4BB3-936F-B59350607334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715375" y="297084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186</xdr:row>
      <xdr:rowOff>0</xdr:rowOff>
    </xdr:from>
    <xdr:to>
      <xdr:col>33</xdr:col>
      <xdr:colOff>546100</xdr:colOff>
      <xdr:row>186</xdr:row>
      <xdr:rowOff>101600</xdr:rowOff>
    </xdr:to>
    <xdr:pic>
      <xdr:nvPicPr>
        <xdr:cNvPr id="928" name="Picture 927">
          <a:extLst>
            <a:ext uri="{FF2B5EF4-FFF2-40B4-BE49-F238E27FC236}">
              <a16:creationId xmlns:a16="http://schemas.microsoft.com/office/drawing/2014/main" id="{4981F758-CEEA-4D2C-A99A-338F7E8E3D48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9334500" y="297084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190</xdr:row>
      <xdr:rowOff>0</xdr:rowOff>
    </xdr:from>
    <xdr:to>
      <xdr:col>9</xdr:col>
      <xdr:colOff>546100</xdr:colOff>
      <xdr:row>190</xdr:row>
      <xdr:rowOff>101600</xdr:rowOff>
    </xdr:to>
    <xdr:pic>
      <xdr:nvPicPr>
        <xdr:cNvPr id="929" name="Picture 928">
          <a:extLst>
            <a:ext uri="{FF2B5EF4-FFF2-40B4-BE49-F238E27FC236}">
              <a16:creationId xmlns:a16="http://schemas.microsoft.com/office/drawing/2014/main" id="{59D08C6C-56B3-4F36-91E7-86CE14A59641}"/>
            </a:ext>
          </a:extLst>
        </xdr:cNvPr>
        <xdr:cNvPicPr/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3714750" y="303561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190</xdr:row>
      <xdr:rowOff>0</xdr:rowOff>
    </xdr:from>
    <xdr:to>
      <xdr:col>13</xdr:col>
      <xdr:colOff>546100</xdr:colOff>
      <xdr:row>190</xdr:row>
      <xdr:rowOff>101600</xdr:rowOff>
    </xdr:to>
    <xdr:pic>
      <xdr:nvPicPr>
        <xdr:cNvPr id="930" name="Picture 929">
          <a:extLst>
            <a:ext uri="{FF2B5EF4-FFF2-40B4-BE49-F238E27FC236}">
              <a16:creationId xmlns:a16="http://schemas.microsoft.com/office/drawing/2014/main" id="{8CC3A991-2314-4CC7-A483-0392002409AA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333875" y="303561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190</xdr:row>
      <xdr:rowOff>0</xdr:rowOff>
    </xdr:from>
    <xdr:to>
      <xdr:col>22</xdr:col>
      <xdr:colOff>546100</xdr:colOff>
      <xdr:row>190</xdr:row>
      <xdr:rowOff>101600</xdr:rowOff>
    </xdr:to>
    <xdr:pic>
      <xdr:nvPicPr>
        <xdr:cNvPr id="931" name="Picture 930">
          <a:extLst>
            <a:ext uri="{FF2B5EF4-FFF2-40B4-BE49-F238E27FC236}">
              <a16:creationId xmlns:a16="http://schemas.microsoft.com/office/drawing/2014/main" id="{206F5D23-F13D-4D46-A3CB-DF652BB6C6AC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305550" y="303561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190</xdr:row>
      <xdr:rowOff>0</xdr:rowOff>
    </xdr:from>
    <xdr:to>
      <xdr:col>29</xdr:col>
      <xdr:colOff>546100</xdr:colOff>
      <xdr:row>190</xdr:row>
      <xdr:rowOff>101600</xdr:rowOff>
    </xdr:to>
    <xdr:pic>
      <xdr:nvPicPr>
        <xdr:cNvPr id="932" name="Picture 931">
          <a:extLst>
            <a:ext uri="{FF2B5EF4-FFF2-40B4-BE49-F238E27FC236}">
              <a16:creationId xmlns:a16="http://schemas.microsoft.com/office/drawing/2014/main" id="{2E0D6554-7C56-414B-93C5-88177661A119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715375" y="303561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190</xdr:row>
      <xdr:rowOff>0</xdr:rowOff>
    </xdr:from>
    <xdr:to>
      <xdr:col>33</xdr:col>
      <xdr:colOff>546100</xdr:colOff>
      <xdr:row>190</xdr:row>
      <xdr:rowOff>101600</xdr:rowOff>
    </xdr:to>
    <xdr:pic>
      <xdr:nvPicPr>
        <xdr:cNvPr id="933" name="Picture 932">
          <a:extLst>
            <a:ext uri="{FF2B5EF4-FFF2-40B4-BE49-F238E27FC236}">
              <a16:creationId xmlns:a16="http://schemas.microsoft.com/office/drawing/2014/main" id="{E8F16DB9-3CA9-4799-BAB3-9295C03C01F4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9334500" y="303561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194</xdr:row>
      <xdr:rowOff>0</xdr:rowOff>
    </xdr:from>
    <xdr:to>
      <xdr:col>9</xdr:col>
      <xdr:colOff>546100</xdr:colOff>
      <xdr:row>194</xdr:row>
      <xdr:rowOff>101600</xdr:rowOff>
    </xdr:to>
    <xdr:pic>
      <xdr:nvPicPr>
        <xdr:cNvPr id="934" name="Picture 933">
          <a:extLst>
            <a:ext uri="{FF2B5EF4-FFF2-40B4-BE49-F238E27FC236}">
              <a16:creationId xmlns:a16="http://schemas.microsoft.com/office/drawing/2014/main" id="{9BFB435F-480C-4ED1-A5FB-727918964045}"/>
            </a:ext>
          </a:extLst>
        </xdr:cNvPr>
        <xdr:cNvPicPr/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3714750" y="310038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194</xdr:row>
      <xdr:rowOff>0</xdr:rowOff>
    </xdr:from>
    <xdr:to>
      <xdr:col>13</xdr:col>
      <xdr:colOff>546100</xdr:colOff>
      <xdr:row>194</xdr:row>
      <xdr:rowOff>101600</xdr:rowOff>
    </xdr:to>
    <xdr:pic>
      <xdr:nvPicPr>
        <xdr:cNvPr id="935" name="Picture 934">
          <a:extLst>
            <a:ext uri="{FF2B5EF4-FFF2-40B4-BE49-F238E27FC236}">
              <a16:creationId xmlns:a16="http://schemas.microsoft.com/office/drawing/2014/main" id="{48B52AA4-CBA2-44E2-8378-D390ACB29EA2}"/>
            </a:ext>
          </a:extLst>
        </xdr:cNvPr>
        <xdr:cNvPicPr/>
      </xdr:nvPicPr>
      <xdr:blipFill>
        <a:blip xmlns:r="http://schemas.openxmlformats.org/officeDocument/2006/relationships" r:embed="rId80" cstate="print"/>
        <a:stretch>
          <a:fillRect/>
        </a:stretch>
      </xdr:blipFill>
      <xdr:spPr>
        <a:xfrm>
          <a:off x="4333875" y="310038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194</xdr:row>
      <xdr:rowOff>0</xdr:rowOff>
    </xdr:from>
    <xdr:to>
      <xdr:col>22</xdr:col>
      <xdr:colOff>546100</xdr:colOff>
      <xdr:row>194</xdr:row>
      <xdr:rowOff>101600</xdr:rowOff>
    </xdr:to>
    <xdr:pic>
      <xdr:nvPicPr>
        <xdr:cNvPr id="936" name="Picture 935">
          <a:extLst>
            <a:ext uri="{FF2B5EF4-FFF2-40B4-BE49-F238E27FC236}">
              <a16:creationId xmlns:a16="http://schemas.microsoft.com/office/drawing/2014/main" id="{86C3AE56-3936-45BC-B6DC-6D5373BCDEEF}"/>
            </a:ext>
          </a:extLst>
        </xdr:cNvPr>
        <xdr:cNvPicPr/>
      </xdr:nvPicPr>
      <xdr:blipFill>
        <a:blip xmlns:r="http://schemas.openxmlformats.org/officeDocument/2006/relationships" r:embed="rId81" cstate="print"/>
        <a:stretch>
          <a:fillRect/>
        </a:stretch>
      </xdr:blipFill>
      <xdr:spPr>
        <a:xfrm>
          <a:off x="6305550" y="310038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194</xdr:row>
      <xdr:rowOff>0</xdr:rowOff>
    </xdr:from>
    <xdr:to>
      <xdr:col>29</xdr:col>
      <xdr:colOff>546100</xdr:colOff>
      <xdr:row>194</xdr:row>
      <xdr:rowOff>101600</xdr:rowOff>
    </xdr:to>
    <xdr:pic>
      <xdr:nvPicPr>
        <xdr:cNvPr id="937" name="Picture 936">
          <a:extLst>
            <a:ext uri="{FF2B5EF4-FFF2-40B4-BE49-F238E27FC236}">
              <a16:creationId xmlns:a16="http://schemas.microsoft.com/office/drawing/2014/main" id="{FC731057-0C7D-4ECA-BD02-C491108BF89B}"/>
            </a:ext>
          </a:extLst>
        </xdr:cNvPr>
        <xdr:cNvPicPr/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8715375" y="310038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194</xdr:row>
      <xdr:rowOff>0</xdr:rowOff>
    </xdr:from>
    <xdr:to>
      <xdr:col>33</xdr:col>
      <xdr:colOff>546100</xdr:colOff>
      <xdr:row>194</xdr:row>
      <xdr:rowOff>101600</xdr:rowOff>
    </xdr:to>
    <xdr:pic>
      <xdr:nvPicPr>
        <xdr:cNvPr id="938" name="Picture 937">
          <a:extLst>
            <a:ext uri="{FF2B5EF4-FFF2-40B4-BE49-F238E27FC236}">
              <a16:creationId xmlns:a16="http://schemas.microsoft.com/office/drawing/2014/main" id="{DF7F241F-046A-4FD5-A546-C2F3A8B9BF0C}"/>
            </a:ext>
          </a:extLst>
        </xdr:cNvPr>
        <xdr:cNvPicPr/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9334500" y="310038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198</xdr:row>
      <xdr:rowOff>0</xdr:rowOff>
    </xdr:from>
    <xdr:to>
      <xdr:col>9</xdr:col>
      <xdr:colOff>546100</xdr:colOff>
      <xdr:row>198</xdr:row>
      <xdr:rowOff>101600</xdr:rowOff>
    </xdr:to>
    <xdr:pic>
      <xdr:nvPicPr>
        <xdr:cNvPr id="939" name="Picture 938">
          <a:extLst>
            <a:ext uri="{FF2B5EF4-FFF2-40B4-BE49-F238E27FC236}">
              <a16:creationId xmlns:a16="http://schemas.microsoft.com/office/drawing/2014/main" id="{00084318-3BF0-48D1-8E72-C88261908CFD}"/>
            </a:ext>
          </a:extLst>
        </xdr:cNvPr>
        <xdr:cNvPicPr/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3714750" y="316515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198</xdr:row>
      <xdr:rowOff>0</xdr:rowOff>
    </xdr:from>
    <xdr:to>
      <xdr:col>13</xdr:col>
      <xdr:colOff>546100</xdr:colOff>
      <xdr:row>198</xdr:row>
      <xdr:rowOff>101600</xdr:rowOff>
    </xdr:to>
    <xdr:pic>
      <xdr:nvPicPr>
        <xdr:cNvPr id="940" name="Picture 939">
          <a:extLst>
            <a:ext uri="{FF2B5EF4-FFF2-40B4-BE49-F238E27FC236}">
              <a16:creationId xmlns:a16="http://schemas.microsoft.com/office/drawing/2014/main" id="{CCCB46B1-E450-41BC-A9BB-71E98D14AD02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333875" y="316515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198</xdr:row>
      <xdr:rowOff>0</xdr:rowOff>
    </xdr:from>
    <xdr:to>
      <xdr:col>22</xdr:col>
      <xdr:colOff>546100</xdr:colOff>
      <xdr:row>198</xdr:row>
      <xdr:rowOff>101600</xdr:rowOff>
    </xdr:to>
    <xdr:pic>
      <xdr:nvPicPr>
        <xdr:cNvPr id="941" name="Picture 940">
          <a:extLst>
            <a:ext uri="{FF2B5EF4-FFF2-40B4-BE49-F238E27FC236}">
              <a16:creationId xmlns:a16="http://schemas.microsoft.com/office/drawing/2014/main" id="{B2392384-E163-4E09-9584-4DC38DA9EACA}"/>
            </a:ext>
          </a:extLst>
        </xdr:cNvPr>
        <xdr:cNvPicPr/>
      </xdr:nvPicPr>
      <xdr:blipFill>
        <a:blip xmlns:r="http://schemas.openxmlformats.org/officeDocument/2006/relationships" r:embed="rId82" cstate="print"/>
        <a:stretch>
          <a:fillRect/>
        </a:stretch>
      </xdr:blipFill>
      <xdr:spPr>
        <a:xfrm>
          <a:off x="6305550" y="316515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198</xdr:row>
      <xdr:rowOff>0</xdr:rowOff>
    </xdr:from>
    <xdr:to>
      <xdr:col>29</xdr:col>
      <xdr:colOff>546100</xdr:colOff>
      <xdr:row>198</xdr:row>
      <xdr:rowOff>101600</xdr:rowOff>
    </xdr:to>
    <xdr:pic>
      <xdr:nvPicPr>
        <xdr:cNvPr id="942" name="Picture 941">
          <a:extLst>
            <a:ext uri="{FF2B5EF4-FFF2-40B4-BE49-F238E27FC236}">
              <a16:creationId xmlns:a16="http://schemas.microsoft.com/office/drawing/2014/main" id="{5252B42D-EC96-46DB-AE9A-524C39B53DC0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715375" y="316515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198</xdr:row>
      <xdr:rowOff>0</xdr:rowOff>
    </xdr:from>
    <xdr:to>
      <xdr:col>33</xdr:col>
      <xdr:colOff>546100</xdr:colOff>
      <xdr:row>198</xdr:row>
      <xdr:rowOff>101600</xdr:rowOff>
    </xdr:to>
    <xdr:pic>
      <xdr:nvPicPr>
        <xdr:cNvPr id="943" name="Picture 942">
          <a:extLst>
            <a:ext uri="{FF2B5EF4-FFF2-40B4-BE49-F238E27FC236}">
              <a16:creationId xmlns:a16="http://schemas.microsoft.com/office/drawing/2014/main" id="{63BFE47D-B8AE-4A86-8125-C9E3B5526983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9334500" y="316515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202</xdr:row>
      <xdr:rowOff>0</xdr:rowOff>
    </xdr:from>
    <xdr:to>
      <xdr:col>9</xdr:col>
      <xdr:colOff>546100</xdr:colOff>
      <xdr:row>202</xdr:row>
      <xdr:rowOff>101600</xdr:rowOff>
    </xdr:to>
    <xdr:pic>
      <xdr:nvPicPr>
        <xdr:cNvPr id="944" name="Picture 943">
          <a:extLst>
            <a:ext uri="{FF2B5EF4-FFF2-40B4-BE49-F238E27FC236}">
              <a16:creationId xmlns:a16="http://schemas.microsoft.com/office/drawing/2014/main" id="{95C92B7F-CB0C-4781-9DC0-D65400B6D839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714750" y="322992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202</xdr:row>
      <xdr:rowOff>0</xdr:rowOff>
    </xdr:from>
    <xdr:to>
      <xdr:col>13</xdr:col>
      <xdr:colOff>546100</xdr:colOff>
      <xdr:row>202</xdr:row>
      <xdr:rowOff>101600</xdr:rowOff>
    </xdr:to>
    <xdr:pic>
      <xdr:nvPicPr>
        <xdr:cNvPr id="945" name="Picture 944">
          <a:extLst>
            <a:ext uri="{FF2B5EF4-FFF2-40B4-BE49-F238E27FC236}">
              <a16:creationId xmlns:a16="http://schemas.microsoft.com/office/drawing/2014/main" id="{159C04A4-90DB-4DEF-A774-85395531B817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333875" y="322992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202</xdr:row>
      <xdr:rowOff>0</xdr:rowOff>
    </xdr:from>
    <xdr:to>
      <xdr:col>22</xdr:col>
      <xdr:colOff>546100</xdr:colOff>
      <xdr:row>202</xdr:row>
      <xdr:rowOff>101600</xdr:rowOff>
    </xdr:to>
    <xdr:pic>
      <xdr:nvPicPr>
        <xdr:cNvPr id="946" name="Picture 945">
          <a:extLst>
            <a:ext uri="{FF2B5EF4-FFF2-40B4-BE49-F238E27FC236}">
              <a16:creationId xmlns:a16="http://schemas.microsoft.com/office/drawing/2014/main" id="{B64EEF1D-F57C-4373-9643-6E588F6CFE91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305550" y="322992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202</xdr:row>
      <xdr:rowOff>0</xdr:rowOff>
    </xdr:from>
    <xdr:to>
      <xdr:col>29</xdr:col>
      <xdr:colOff>546100</xdr:colOff>
      <xdr:row>202</xdr:row>
      <xdr:rowOff>101600</xdr:rowOff>
    </xdr:to>
    <xdr:pic>
      <xdr:nvPicPr>
        <xdr:cNvPr id="947" name="Picture 946">
          <a:extLst>
            <a:ext uri="{FF2B5EF4-FFF2-40B4-BE49-F238E27FC236}">
              <a16:creationId xmlns:a16="http://schemas.microsoft.com/office/drawing/2014/main" id="{AF92A56D-4BCA-4E4B-9BCC-E38CDB7E988C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715375" y="322992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202</xdr:row>
      <xdr:rowOff>0</xdr:rowOff>
    </xdr:from>
    <xdr:to>
      <xdr:col>33</xdr:col>
      <xdr:colOff>546100</xdr:colOff>
      <xdr:row>202</xdr:row>
      <xdr:rowOff>101600</xdr:rowOff>
    </xdr:to>
    <xdr:pic>
      <xdr:nvPicPr>
        <xdr:cNvPr id="948" name="Picture 947">
          <a:extLst>
            <a:ext uri="{FF2B5EF4-FFF2-40B4-BE49-F238E27FC236}">
              <a16:creationId xmlns:a16="http://schemas.microsoft.com/office/drawing/2014/main" id="{7967F211-4197-4598-A16F-7D0C3253FF73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9334500" y="32299275"/>
          <a:ext cx="542925" cy="104775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206</xdr:row>
      <xdr:rowOff>0</xdr:rowOff>
    </xdr:from>
    <xdr:to>
      <xdr:col>9</xdr:col>
      <xdr:colOff>546100</xdr:colOff>
      <xdr:row>206</xdr:row>
      <xdr:rowOff>101600</xdr:rowOff>
    </xdr:to>
    <xdr:pic>
      <xdr:nvPicPr>
        <xdr:cNvPr id="949" name="Picture 948">
          <a:extLst>
            <a:ext uri="{FF2B5EF4-FFF2-40B4-BE49-F238E27FC236}">
              <a16:creationId xmlns:a16="http://schemas.microsoft.com/office/drawing/2014/main" id="{9396FB6C-8744-4A62-A719-E6AAE84919FF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714750" y="32946975"/>
          <a:ext cx="542925" cy="1047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206</xdr:row>
      <xdr:rowOff>0</xdr:rowOff>
    </xdr:from>
    <xdr:to>
      <xdr:col>13</xdr:col>
      <xdr:colOff>546100</xdr:colOff>
      <xdr:row>206</xdr:row>
      <xdr:rowOff>101600</xdr:rowOff>
    </xdr:to>
    <xdr:pic>
      <xdr:nvPicPr>
        <xdr:cNvPr id="950" name="Picture 949">
          <a:extLst>
            <a:ext uri="{FF2B5EF4-FFF2-40B4-BE49-F238E27FC236}">
              <a16:creationId xmlns:a16="http://schemas.microsoft.com/office/drawing/2014/main" id="{D205A9B6-5434-4C9B-BD08-59E605B6687E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333875" y="32946975"/>
          <a:ext cx="542925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206</xdr:row>
      <xdr:rowOff>0</xdr:rowOff>
    </xdr:from>
    <xdr:to>
      <xdr:col>22</xdr:col>
      <xdr:colOff>546100</xdr:colOff>
      <xdr:row>206</xdr:row>
      <xdr:rowOff>101600</xdr:rowOff>
    </xdr:to>
    <xdr:pic>
      <xdr:nvPicPr>
        <xdr:cNvPr id="951" name="Picture 950">
          <a:extLst>
            <a:ext uri="{FF2B5EF4-FFF2-40B4-BE49-F238E27FC236}">
              <a16:creationId xmlns:a16="http://schemas.microsoft.com/office/drawing/2014/main" id="{5943589F-1288-484F-9E21-0E609EDD7642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305550" y="32946975"/>
          <a:ext cx="542925" cy="104775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206</xdr:row>
      <xdr:rowOff>0</xdr:rowOff>
    </xdr:from>
    <xdr:to>
      <xdr:col>29</xdr:col>
      <xdr:colOff>546100</xdr:colOff>
      <xdr:row>206</xdr:row>
      <xdr:rowOff>101600</xdr:rowOff>
    </xdr:to>
    <xdr:pic>
      <xdr:nvPicPr>
        <xdr:cNvPr id="952" name="Picture 951">
          <a:extLst>
            <a:ext uri="{FF2B5EF4-FFF2-40B4-BE49-F238E27FC236}">
              <a16:creationId xmlns:a16="http://schemas.microsoft.com/office/drawing/2014/main" id="{D80253B9-1EEC-4F3B-A7F5-788078650990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715375" y="32946975"/>
          <a:ext cx="542925" cy="104775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206</xdr:row>
      <xdr:rowOff>0</xdr:rowOff>
    </xdr:from>
    <xdr:to>
      <xdr:col>33</xdr:col>
      <xdr:colOff>546100</xdr:colOff>
      <xdr:row>206</xdr:row>
      <xdr:rowOff>101600</xdr:rowOff>
    </xdr:to>
    <xdr:pic>
      <xdr:nvPicPr>
        <xdr:cNvPr id="953" name="Picture 952">
          <a:extLst>
            <a:ext uri="{FF2B5EF4-FFF2-40B4-BE49-F238E27FC236}">
              <a16:creationId xmlns:a16="http://schemas.microsoft.com/office/drawing/2014/main" id="{3932E7C5-8672-41D8-941F-279098D92586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9334500" y="32946975"/>
          <a:ext cx="542925" cy="10477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1</xdr:col>
      <xdr:colOff>354971</xdr:colOff>
      <xdr:row>3</xdr:row>
      <xdr:rowOff>354971</xdr:rowOff>
    </xdr:to>
    <xdr:pic>
      <xdr:nvPicPr>
        <xdr:cNvPr id="954" name="Picture 953">
          <a:extLst>
            <a:ext uri="{FF2B5EF4-FFF2-40B4-BE49-F238E27FC236}">
              <a16:creationId xmlns:a16="http://schemas.microsoft.com/office/drawing/2014/main" id="{A9CD2413-F13D-42B7-97CA-E0E22198C19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95250"/>
          <a:ext cx="354971" cy="354971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</xdr:row>
      <xdr:rowOff>0</xdr:rowOff>
    </xdr:from>
    <xdr:to>
      <xdr:col>9</xdr:col>
      <xdr:colOff>546100</xdr:colOff>
      <xdr:row>14</xdr:row>
      <xdr:rowOff>101600</xdr:rowOff>
    </xdr:to>
    <xdr:pic>
      <xdr:nvPicPr>
        <xdr:cNvPr id="955" name="Picture 954">
          <a:extLst>
            <a:ext uri="{FF2B5EF4-FFF2-40B4-BE49-F238E27FC236}">
              <a16:creationId xmlns:a16="http://schemas.microsoft.com/office/drawing/2014/main" id="{8E84A652-E5EF-4611-85A3-C4154084EACC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</xdr:row>
      <xdr:rowOff>0</xdr:rowOff>
    </xdr:from>
    <xdr:to>
      <xdr:col>13</xdr:col>
      <xdr:colOff>546100</xdr:colOff>
      <xdr:row>14</xdr:row>
      <xdr:rowOff>101600</xdr:rowOff>
    </xdr:to>
    <xdr:pic>
      <xdr:nvPicPr>
        <xdr:cNvPr id="956" name="Picture 955">
          <a:extLst>
            <a:ext uri="{FF2B5EF4-FFF2-40B4-BE49-F238E27FC236}">
              <a16:creationId xmlns:a16="http://schemas.microsoft.com/office/drawing/2014/main" id="{705BF1FC-5B69-46EE-8205-52A71F4FD130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</xdr:row>
      <xdr:rowOff>0</xdr:rowOff>
    </xdr:from>
    <xdr:to>
      <xdr:col>22</xdr:col>
      <xdr:colOff>546100</xdr:colOff>
      <xdr:row>14</xdr:row>
      <xdr:rowOff>101600</xdr:rowOff>
    </xdr:to>
    <xdr:pic>
      <xdr:nvPicPr>
        <xdr:cNvPr id="957" name="Picture 956">
          <a:extLst>
            <a:ext uri="{FF2B5EF4-FFF2-40B4-BE49-F238E27FC236}">
              <a16:creationId xmlns:a16="http://schemas.microsoft.com/office/drawing/2014/main" id="{FDA7DCB3-7AB1-4D38-9F44-718BC89BB9EA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</xdr:row>
      <xdr:rowOff>0</xdr:rowOff>
    </xdr:from>
    <xdr:to>
      <xdr:col>29</xdr:col>
      <xdr:colOff>546100</xdr:colOff>
      <xdr:row>14</xdr:row>
      <xdr:rowOff>101600</xdr:rowOff>
    </xdr:to>
    <xdr:pic>
      <xdr:nvPicPr>
        <xdr:cNvPr id="958" name="Picture 957">
          <a:extLst>
            <a:ext uri="{FF2B5EF4-FFF2-40B4-BE49-F238E27FC236}">
              <a16:creationId xmlns:a16="http://schemas.microsoft.com/office/drawing/2014/main" id="{66E42B8A-C40F-49BD-AC77-3F90FEE07AD4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</xdr:row>
      <xdr:rowOff>0</xdr:rowOff>
    </xdr:from>
    <xdr:to>
      <xdr:col>33</xdr:col>
      <xdr:colOff>546100</xdr:colOff>
      <xdr:row>14</xdr:row>
      <xdr:rowOff>101600</xdr:rowOff>
    </xdr:to>
    <xdr:pic>
      <xdr:nvPicPr>
        <xdr:cNvPr id="959" name="Picture 958">
          <a:extLst>
            <a:ext uri="{FF2B5EF4-FFF2-40B4-BE49-F238E27FC236}">
              <a16:creationId xmlns:a16="http://schemas.microsoft.com/office/drawing/2014/main" id="{F6551BB1-3721-49D0-9260-BEE2C0B61BAE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19</xdr:row>
      <xdr:rowOff>0</xdr:rowOff>
    </xdr:from>
    <xdr:to>
      <xdr:col>9</xdr:col>
      <xdr:colOff>546100</xdr:colOff>
      <xdr:row>19</xdr:row>
      <xdr:rowOff>101600</xdr:rowOff>
    </xdr:to>
    <xdr:pic>
      <xdr:nvPicPr>
        <xdr:cNvPr id="960" name="Picture 959">
          <a:extLst>
            <a:ext uri="{FF2B5EF4-FFF2-40B4-BE49-F238E27FC236}">
              <a16:creationId xmlns:a16="http://schemas.microsoft.com/office/drawing/2014/main" id="{5A2359AA-4F3C-49A3-A090-5EE4F2C1D80F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</xdr:row>
      <xdr:rowOff>0</xdr:rowOff>
    </xdr:from>
    <xdr:to>
      <xdr:col>13</xdr:col>
      <xdr:colOff>546100</xdr:colOff>
      <xdr:row>19</xdr:row>
      <xdr:rowOff>101600</xdr:rowOff>
    </xdr:to>
    <xdr:pic>
      <xdr:nvPicPr>
        <xdr:cNvPr id="961" name="Picture 960">
          <a:extLst>
            <a:ext uri="{FF2B5EF4-FFF2-40B4-BE49-F238E27FC236}">
              <a16:creationId xmlns:a16="http://schemas.microsoft.com/office/drawing/2014/main" id="{C00782EF-0300-46C8-A879-08C5966B69ED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</xdr:row>
      <xdr:rowOff>0</xdr:rowOff>
    </xdr:from>
    <xdr:to>
      <xdr:col>22</xdr:col>
      <xdr:colOff>546100</xdr:colOff>
      <xdr:row>19</xdr:row>
      <xdr:rowOff>101600</xdr:rowOff>
    </xdr:to>
    <xdr:pic>
      <xdr:nvPicPr>
        <xdr:cNvPr id="962" name="Picture 961">
          <a:extLst>
            <a:ext uri="{FF2B5EF4-FFF2-40B4-BE49-F238E27FC236}">
              <a16:creationId xmlns:a16="http://schemas.microsoft.com/office/drawing/2014/main" id="{CA768945-69F2-4C29-A2B8-BB51B1AF40CA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19</xdr:row>
      <xdr:rowOff>0</xdr:rowOff>
    </xdr:from>
    <xdr:to>
      <xdr:col>29</xdr:col>
      <xdr:colOff>546100</xdr:colOff>
      <xdr:row>19</xdr:row>
      <xdr:rowOff>101600</xdr:rowOff>
    </xdr:to>
    <xdr:pic>
      <xdr:nvPicPr>
        <xdr:cNvPr id="963" name="Picture 962">
          <a:extLst>
            <a:ext uri="{FF2B5EF4-FFF2-40B4-BE49-F238E27FC236}">
              <a16:creationId xmlns:a16="http://schemas.microsoft.com/office/drawing/2014/main" id="{1D929F72-43E0-4EF9-9DD8-693FE8806931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19</xdr:row>
      <xdr:rowOff>0</xdr:rowOff>
    </xdr:from>
    <xdr:to>
      <xdr:col>33</xdr:col>
      <xdr:colOff>546100</xdr:colOff>
      <xdr:row>19</xdr:row>
      <xdr:rowOff>101600</xdr:rowOff>
    </xdr:to>
    <xdr:pic>
      <xdr:nvPicPr>
        <xdr:cNvPr id="964" name="Picture 963">
          <a:extLst>
            <a:ext uri="{FF2B5EF4-FFF2-40B4-BE49-F238E27FC236}">
              <a16:creationId xmlns:a16="http://schemas.microsoft.com/office/drawing/2014/main" id="{BF11B9D9-849B-419E-9D13-5C63AA895956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8953500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24</xdr:row>
      <xdr:rowOff>0</xdr:rowOff>
    </xdr:from>
    <xdr:to>
      <xdr:col>9</xdr:col>
      <xdr:colOff>546100</xdr:colOff>
      <xdr:row>24</xdr:row>
      <xdr:rowOff>101600</xdr:rowOff>
    </xdr:to>
    <xdr:pic>
      <xdr:nvPicPr>
        <xdr:cNvPr id="965" name="Picture 964">
          <a:extLst>
            <a:ext uri="{FF2B5EF4-FFF2-40B4-BE49-F238E27FC236}">
              <a16:creationId xmlns:a16="http://schemas.microsoft.com/office/drawing/2014/main" id="{4221AA0B-3AF6-47E8-881E-39C0A856E73A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3552825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24</xdr:row>
      <xdr:rowOff>0</xdr:rowOff>
    </xdr:from>
    <xdr:to>
      <xdr:col>13</xdr:col>
      <xdr:colOff>546100</xdr:colOff>
      <xdr:row>24</xdr:row>
      <xdr:rowOff>101600</xdr:rowOff>
    </xdr:to>
    <xdr:pic>
      <xdr:nvPicPr>
        <xdr:cNvPr id="966" name="Picture 965">
          <a:extLst>
            <a:ext uri="{FF2B5EF4-FFF2-40B4-BE49-F238E27FC236}">
              <a16:creationId xmlns:a16="http://schemas.microsoft.com/office/drawing/2014/main" id="{94CBDCB9-BF06-43F9-9D13-A750D314DD9D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24</xdr:row>
      <xdr:rowOff>0</xdr:rowOff>
    </xdr:from>
    <xdr:to>
      <xdr:col>22</xdr:col>
      <xdr:colOff>546100</xdr:colOff>
      <xdr:row>24</xdr:row>
      <xdr:rowOff>101600</xdr:rowOff>
    </xdr:to>
    <xdr:pic>
      <xdr:nvPicPr>
        <xdr:cNvPr id="967" name="Picture 966">
          <a:extLst>
            <a:ext uri="{FF2B5EF4-FFF2-40B4-BE49-F238E27FC236}">
              <a16:creationId xmlns:a16="http://schemas.microsoft.com/office/drawing/2014/main" id="{7FAA9783-C8B1-4F4E-96FF-704901D5CB2F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24</xdr:row>
      <xdr:rowOff>0</xdr:rowOff>
    </xdr:from>
    <xdr:to>
      <xdr:col>29</xdr:col>
      <xdr:colOff>546100</xdr:colOff>
      <xdr:row>24</xdr:row>
      <xdr:rowOff>101600</xdr:rowOff>
    </xdr:to>
    <xdr:pic>
      <xdr:nvPicPr>
        <xdr:cNvPr id="968" name="Picture 967">
          <a:extLst>
            <a:ext uri="{FF2B5EF4-FFF2-40B4-BE49-F238E27FC236}">
              <a16:creationId xmlns:a16="http://schemas.microsoft.com/office/drawing/2014/main" id="{916CE3C2-80B8-4755-B547-C92108FFEA51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24</xdr:row>
      <xdr:rowOff>0</xdr:rowOff>
    </xdr:from>
    <xdr:to>
      <xdr:col>33</xdr:col>
      <xdr:colOff>546100</xdr:colOff>
      <xdr:row>24</xdr:row>
      <xdr:rowOff>101600</xdr:rowOff>
    </xdr:to>
    <xdr:pic>
      <xdr:nvPicPr>
        <xdr:cNvPr id="969" name="Picture 968">
          <a:extLst>
            <a:ext uri="{FF2B5EF4-FFF2-40B4-BE49-F238E27FC236}">
              <a16:creationId xmlns:a16="http://schemas.microsoft.com/office/drawing/2014/main" id="{8337DA4D-A68C-40F5-A0A0-F27AD1447AC6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29</xdr:row>
      <xdr:rowOff>0</xdr:rowOff>
    </xdr:from>
    <xdr:to>
      <xdr:col>9</xdr:col>
      <xdr:colOff>546100</xdr:colOff>
      <xdr:row>29</xdr:row>
      <xdr:rowOff>101600</xdr:rowOff>
    </xdr:to>
    <xdr:pic>
      <xdr:nvPicPr>
        <xdr:cNvPr id="970" name="Picture 969">
          <a:extLst>
            <a:ext uri="{FF2B5EF4-FFF2-40B4-BE49-F238E27FC236}">
              <a16:creationId xmlns:a16="http://schemas.microsoft.com/office/drawing/2014/main" id="{6D469724-AE9E-4D06-AB90-DB5F13EC4562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29</xdr:row>
      <xdr:rowOff>0</xdr:rowOff>
    </xdr:from>
    <xdr:to>
      <xdr:col>13</xdr:col>
      <xdr:colOff>546100</xdr:colOff>
      <xdr:row>29</xdr:row>
      <xdr:rowOff>101600</xdr:rowOff>
    </xdr:to>
    <xdr:pic>
      <xdr:nvPicPr>
        <xdr:cNvPr id="971" name="Picture 970">
          <a:extLst>
            <a:ext uri="{FF2B5EF4-FFF2-40B4-BE49-F238E27FC236}">
              <a16:creationId xmlns:a16="http://schemas.microsoft.com/office/drawing/2014/main" id="{8FAAC3D2-15C1-4035-B7E0-94191F6E7332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29</xdr:row>
      <xdr:rowOff>0</xdr:rowOff>
    </xdr:from>
    <xdr:to>
      <xdr:col>22</xdr:col>
      <xdr:colOff>546100</xdr:colOff>
      <xdr:row>29</xdr:row>
      <xdr:rowOff>101600</xdr:rowOff>
    </xdr:to>
    <xdr:pic>
      <xdr:nvPicPr>
        <xdr:cNvPr id="972" name="Picture 971">
          <a:extLst>
            <a:ext uri="{FF2B5EF4-FFF2-40B4-BE49-F238E27FC236}">
              <a16:creationId xmlns:a16="http://schemas.microsoft.com/office/drawing/2014/main" id="{38AEE4BA-770D-4461-92B2-72EFEEE113D0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29</xdr:row>
      <xdr:rowOff>0</xdr:rowOff>
    </xdr:from>
    <xdr:to>
      <xdr:col>29</xdr:col>
      <xdr:colOff>546100</xdr:colOff>
      <xdr:row>29</xdr:row>
      <xdr:rowOff>101600</xdr:rowOff>
    </xdr:to>
    <xdr:pic>
      <xdr:nvPicPr>
        <xdr:cNvPr id="973" name="Picture 972">
          <a:extLst>
            <a:ext uri="{FF2B5EF4-FFF2-40B4-BE49-F238E27FC236}">
              <a16:creationId xmlns:a16="http://schemas.microsoft.com/office/drawing/2014/main" id="{26A6687C-01D9-4A43-A21F-F507597EDFDE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29</xdr:row>
      <xdr:rowOff>0</xdr:rowOff>
    </xdr:from>
    <xdr:to>
      <xdr:col>33</xdr:col>
      <xdr:colOff>546100</xdr:colOff>
      <xdr:row>29</xdr:row>
      <xdr:rowOff>101600</xdr:rowOff>
    </xdr:to>
    <xdr:pic>
      <xdr:nvPicPr>
        <xdr:cNvPr id="974" name="Picture 973">
          <a:extLst>
            <a:ext uri="{FF2B5EF4-FFF2-40B4-BE49-F238E27FC236}">
              <a16:creationId xmlns:a16="http://schemas.microsoft.com/office/drawing/2014/main" id="{AED89498-F598-4DDD-A778-0F5BAECBE328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34</xdr:row>
      <xdr:rowOff>0</xdr:rowOff>
    </xdr:from>
    <xdr:to>
      <xdr:col>9</xdr:col>
      <xdr:colOff>546100</xdr:colOff>
      <xdr:row>34</xdr:row>
      <xdr:rowOff>101600</xdr:rowOff>
    </xdr:to>
    <xdr:pic>
      <xdr:nvPicPr>
        <xdr:cNvPr id="975" name="Picture 974">
          <a:extLst>
            <a:ext uri="{FF2B5EF4-FFF2-40B4-BE49-F238E27FC236}">
              <a16:creationId xmlns:a16="http://schemas.microsoft.com/office/drawing/2014/main" id="{852F56FB-433A-4A50-AC23-330DB7C78EE2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34</xdr:row>
      <xdr:rowOff>0</xdr:rowOff>
    </xdr:from>
    <xdr:to>
      <xdr:col>13</xdr:col>
      <xdr:colOff>546100</xdr:colOff>
      <xdr:row>34</xdr:row>
      <xdr:rowOff>101600</xdr:rowOff>
    </xdr:to>
    <xdr:pic>
      <xdr:nvPicPr>
        <xdr:cNvPr id="976" name="Picture 975">
          <a:extLst>
            <a:ext uri="{FF2B5EF4-FFF2-40B4-BE49-F238E27FC236}">
              <a16:creationId xmlns:a16="http://schemas.microsoft.com/office/drawing/2014/main" id="{596DC438-16DC-4F0F-BC5B-C84FCA68BFBB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34</xdr:row>
      <xdr:rowOff>0</xdr:rowOff>
    </xdr:from>
    <xdr:to>
      <xdr:col>22</xdr:col>
      <xdr:colOff>546100</xdr:colOff>
      <xdr:row>34</xdr:row>
      <xdr:rowOff>101600</xdr:rowOff>
    </xdr:to>
    <xdr:pic>
      <xdr:nvPicPr>
        <xdr:cNvPr id="977" name="Picture 976">
          <a:extLst>
            <a:ext uri="{FF2B5EF4-FFF2-40B4-BE49-F238E27FC236}">
              <a16:creationId xmlns:a16="http://schemas.microsoft.com/office/drawing/2014/main" id="{CE2ED65D-3398-4295-9E48-3C539A40A2FF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34</xdr:row>
      <xdr:rowOff>0</xdr:rowOff>
    </xdr:from>
    <xdr:to>
      <xdr:col>29</xdr:col>
      <xdr:colOff>546100</xdr:colOff>
      <xdr:row>34</xdr:row>
      <xdr:rowOff>101600</xdr:rowOff>
    </xdr:to>
    <xdr:pic>
      <xdr:nvPicPr>
        <xdr:cNvPr id="978" name="Picture 977">
          <a:extLst>
            <a:ext uri="{FF2B5EF4-FFF2-40B4-BE49-F238E27FC236}">
              <a16:creationId xmlns:a16="http://schemas.microsoft.com/office/drawing/2014/main" id="{2F828ECF-083A-4997-81BA-101CEE23DE65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34</xdr:row>
      <xdr:rowOff>0</xdr:rowOff>
    </xdr:from>
    <xdr:to>
      <xdr:col>33</xdr:col>
      <xdr:colOff>546100</xdr:colOff>
      <xdr:row>34</xdr:row>
      <xdr:rowOff>101600</xdr:rowOff>
    </xdr:to>
    <xdr:pic>
      <xdr:nvPicPr>
        <xdr:cNvPr id="979" name="Picture 978">
          <a:extLst>
            <a:ext uri="{FF2B5EF4-FFF2-40B4-BE49-F238E27FC236}">
              <a16:creationId xmlns:a16="http://schemas.microsoft.com/office/drawing/2014/main" id="{355DEB51-0281-4643-A97B-E9AFDDC82CDB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38</xdr:row>
      <xdr:rowOff>0</xdr:rowOff>
    </xdr:from>
    <xdr:to>
      <xdr:col>9</xdr:col>
      <xdr:colOff>546100</xdr:colOff>
      <xdr:row>38</xdr:row>
      <xdr:rowOff>101600</xdr:rowOff>
    </xdr:to>
    <xdr:pic>
      <xdr:nvPicPr>
        <xdr:cNvPr id="980" name="Picture 979">
          <a:extLst>
            <a:ext uri="{FF2B5EF4-FFF2-40B4-BE49-F238E27FC236}">
              <a16:creationId xmlns:a16="http://schemas.microsoft.com/office/drawing/2014/main" id="{98C9C052-FBBD-4D5E-9163-D8FCA2127D8A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3552825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38</xdr:row>
      <xdr:rowOff>0</xdr:rowOff>
    </xdr:from>
    <xdr:to>
      <xdr:col>13</xdr:col>
      <xdr:colOff>546100</xdr:colOff>
      <xdr:row>38</xdr:row>
      <xdr:rowOff>101600</xdr:rowOff>
    </xdr:to>
    <xdr:pic>
      <xdr:nvPicPr>
        <xdr:cNvPr id="981" name="Picture 980">
          <a:extLst>
            <a:ext uri="{FF2B5EF4-FFF2-40B4-BE49-F238E27FC236}">
              <a16:creationId xmlns:a16="http://schemas.microsoft.com/office/drawing/2014/main" id="{454A03F4-E735-442E-86FD-2C3B4E4A4AFD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4152900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38</xdr:row>
      <xdr:rowOff>0</xdr:rowOff>
    </xdr:from>
    <xdr:to>
      <xdr:col>22</xdr:col>
      <xdr:colOff>546100</xdr:colOff>
      <xdr:row>38</xdr:row>
      <xdr:rowOff>101600</xdr:rowOff>
    </xdr:to>
    <xdr:pic>
      <xdr:nvPicPr>
        <xdr:cNvPr id="982" name="Picture 981">
          <a:extLst>
            <a:ext uri="{FF2B5EF4-FFF2-40B4-BE49-F238E27FC236}">
              <a16:creationId xmlns:a16="http://schemas.microsoft.com/office/drawing/2014/main" id="{FE587C46-A8E3-4210-9890-1176181F8345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038850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38</xdr:row>
      <xdr:rowOff>0</xdr:rowOff>
    </xdr:from>
    <xdr:to>
      <xdr:col>29</xdr:col>
      <xdr:colOff>546100</xdr:colOff>
      <xdr:row>38</xdr:row>
      <xdr:rowOff>101600</xdr:rowOff>
    </xdr:to>
    <xdr:pic>
      <xdr:nvPicPr>
        <xdr:cNvPr id="983" name="Picture 982">
          <a:extLst>
            <a:ext uri="{FF2B5EF4-FFF2-40B4-BE49-F238E27FC236}">
              <a16:creationId xmlns:a16="http://schemas.microsoft.com/office/drawing/2014/main" id="{D61382AB-7B88-4743-98E9-8CF43CE89390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38</xdr:row>
      <xdr:rowOff>0</xdr:rowOff>
    </xdr:from>
    <xdr:to>
      <xdr:col>33</xdr:col>
      <xdr:colOff>546100</xdr:colOff>
      <xdr:row>38</xdr:row>
      <xdr:rowOff>101600</xdr:rowOff>
    </xdr:to>
    <xdr:pic>
      <xdr:nvPicPr>
        <xdr:cNvPr id="984" name="Picture 983">
          <a:extLst>
            <a:ext uri="{FF2B5EF4-FFF2-40B4-BE49-F238E27FC236}">
              <a16:creationId xmlns:a16="http://schemas.microsoft.com/office/drawing/2014/main" id="{59B84937-C489-4E2F-A244-89B1A2EDA662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42</xdr:row>
      <xdr:rowOff>0</xdr:rowOff>
    </xdr:from>
    <xdr:to>
      <xdr:col>9</xdr:col>
      <xdr:colOff>546100</xdr:colOff>
      <xdr:row>42</xdr:row>
      <xdr:rowOff>101600</xdr:rowOff>
    </xdr:to>
    <xdr:pic>
      <xdr:nvPicPr>
        <xdr:cNvPr id="985" name="Picture 984">
          <a:extLst>
            <a:ext uri="{FF2B5EF4-FFF2-40B4-BE49-F238E27FC236}">
              <a16:creationId xmlns:a16="http://schemas.microsoft.com/office/drawing/2014/main" id="{9A7D79CA-18E7-466B-A6DA-3A5D1967D07F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42</xdr:row>
      <xdr:rowOff>0</xdr:rowOff>
    </xdr:from>
    <xdr:to>
      <xdr:col>13</xdr:col>
      <xdr:colOff>546100</xdr:colOff>
      <xdr:row>42</xdr:row>
      <xdr:rowOff>101600</xdr:rowOff>
    </xdr:to>
    <xdr:pic>
      <xdr:nvPicPr>
        <xdr:cNvPr id="986" name="Picture 985">
          <a:extLst>
            <a:ext uri="{FF2B5EF4-FFF2-40B4-BE49-F238E27FC236}">
              <a16:creationId xmlns:a16="http://schemas.microsoft.com/office/drawing/2014/main" id="{B82950F9-78C3-494A-A0F2-E87663ABF7A9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546100</xdr:colOff>
      <xdr:row>42</xdr:row>
      <xdr:rowOff>101600</xdr:rowOff>
    </xdr:to>
    <xdr:pic>
      <xdr:nvPicPr>
        <xdr:cNvPr id="987" name="Picture 986">
          <a:extLst>
            <a:ext uri="{FF2B5EF4-FFF2-40B4-BE49-F238E27FC236}">
              <a16:creationId xmlns:a16="http://schemas.microsoft.com/office/drawing/2014/main" id="{45538748-346D-4F58-8E1F-A8F730BFD00B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42</xdr:row>
      <xdr:rowOff>0</xdr:rowOff>
    </xdr:from>
    <xdr:to>
      <xdr:col>29</xdr:col>
      <xdr:colOff>546100</xdr:colOff>
      <xdr:row>42</xdr:row>
      <xdr:rowOff>101600</xdr:rowOff>
    </xdr:to>
    <xdr:pic>
      <xdr:nvPicPr>
        <xdr:cNvPr id="988" name="Picture 987">
          <a:extLst>
            <a:ext uri="{FF2B5EF4-FFF2-40B4-BE49-F238E27FC236}">
              <a16:creationId xmlns:a16="http://schemas.microsoft.com/office/drawing/2014/main" id="{3C8FF5BB-1E65-4586-9FD0-7CAF7B21E2BE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42</xdr:row>
      <xdr:rowOff>0</xdr:rowOff>
    </xdr:from>
    <xdr:to>
      <xdr:col>33</xdr:col>
      <xdr:colOff>546100</xdr:colOff>
      <xdr:row>42</xdr:row>
      <xdr:rowOff>101600</xdr:rowOff>
    </xdr:to>
    <xdr:pic>
      <xdr:nvPicPr>
        <xdr:cNvPr id="989" name="Picture 988">
          <a:extLst>
            <a:ext uri="{FF2B5EF4-FFF2-40B4-BE49-F238E27FC236}">
              <a16:creationId xmlns:a16="http://schemas.microsoft.com/office/drawing/2014/main" id="{AFE261B8-3C8C-4601-914D-5EAEDDB12DF6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46</xdr:row>
      <xdr:rowOff>0</xdr:rowOff>
    </xdr:from>
    <xdr:to>
      <xdr:col>9</xdr:col>
      <xdr:colOff>546100</xdr:colOff>
      <xdr:row>46</xdr:row>
      <xdr:rowOff>101600</xdr:rowOff>
    </xdr:to>
    <xdr:pic>
      <xdr:nvPicPr>
        <xdr:cNvPr id="990" name="Picture 989">
          <a:extLst>
            <a:ext uri="{FF2B5EF4-FFF2-40B4-BE49-F238E27FC236}">
              <a16:creationId xmlns:a16="http://schemas.microsoft.com/office/drawing/2014/main" id="{DCBEEC11-F649-4861-ACDC-DB75697184FE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3552825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46</xdr:row>
      <xdr:rowOff>0</xdr:rowOff>
    </xdr:from>
    <xdr:to>
      <xdr:col>13</xdr:col>
      <xdr:colOff>546100</xdr:colOff>
      <xdr:row>46</xdr:row>
      <xdr:rowOff>101600</xdr:rowOff>
    </xdr:to>
    <xdr:pic>
      <xdr:nvPicPr>
        <xdr:cNvPr id="991" name="Picture 990">
          <a:extLst>
            <a:ext uri="{FF2B5EF4-FFF2-40B4-BE49-F238E27FC236}">
              <a16:creationId xmlns:a16="http://schemas.microsoft.com/office/drawing/2014/main" id="{D18CEED3-2F00-41CB-90D1-9991035874C7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152900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46</xdr:row>
      <xdr:rowOff>0</xdr:rowOff>
    </xdr:from>
    <xdr:to>
      <xdr:col>22</xdr:col>
      <xdr:colOff>546100</xdr:colOff>
      <xdr:row>46</xdr:row>
      <xdr:rowOff>101600</xdr:rowOff>
    </xdr:to>
    <xdr:pic>
      <xdr:nvPicPr>
        <xdr:cNvPr id="992" name="Picture 991">
          <a:extLst>
            <a:ext uri="{FF2B5EF4-FFF2-40B4-BE49-F238E27FC236}">
              <a16:creationId xmlns:a16="http://schemas.microsoft.com/office/drawing/2014/main" id="{557C419B-5AA6-41BB-9FEE-23A2691CF14A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46</xdr:row>
      <xdr:rowOff>0</xdr:rowOff>
    </xdr:from>
    <xdr:to>
      <xdr:col>29</xdr:col>
      <xdr:colOff>546100</xdr:colOff>
      <xdr:row>46</xdr:row>
      <xdr:rowOff>101600</xdr:rowOff>
    </xdr:to>
    <xdr:pic>
      <xdr:nvPicPr>
        <xdr:cNvPr id="993" name="Picture 992">
          <a:extLst>
            <a:ext uri="{FF2B5EF4-FFF2-40B4-BE49-F238E27FC236}">
              <a16:creationId xmlns:a16="http://schemas.microsoft.com/office/drawing/2014/main" id="{E78415A5-38A6-4B39-80C3-42E7A573791F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46</xdr:row>
      <xdr:rowOff>0</xdr:rowOff>
    </xdr:from>
    <xdr:to>
      <xdr:col>33</xdr:col>
      <xdr:colOff>546100</xdr:colOff>
      <xdr:row>46</xdr:row>
      <xdr:rowOff>101600</xdr:rowOff>
    </xdr:to>
    <xdr:pic>
      <xdr:nvPicPr>
        <xdr:cNvPr id="994" name="Picture 993">
          <a:extLst>
            <a:ext uri="{FF2B5EF4-FFF2-40B4-BE49-F238E27FC236}">
              <a16:creationId xmlns:a16="http://schemas.microsoft.com/office/drawing/2014/main" id="{E7F0E4BB-4FDA-4CE4-9B3E-9025642DAA78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8953500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50</xdr:row>
      <xdr:rowOff>0</xdr:rowOff>
    </xdr:from>
    <xdr:to>
      <xdr:col>9</xdr:col>
      <xdr:colOff>546100</xdr:colOff>
      <xdr:row>50</xdr:row>
      <xdr:rowOff>101600</xdr:rowOff>
    </xdr:to>
    <xdr:pic>
      <xdr:nvPicPr>
        <xdr:cNvPr id="995" name="Picture 994">
          <a:extLst>
            <a:ext uri="{FF2B5EF4-FFF2-40B4-BE49-F238E27FC236}">
              <a16:creationId xmlns:a16="http://schemas.microsoft.com/office/drawing/2014/main" id="{F06D6002-B11A-47CB-B051-A2C32B80B90A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50</xdr:row>
      <xdr:rowOff>0</xdr:rowOff>
    </xdr:from>
    <xdr:to>
      <xdr:col>13</xdr:col>
      <xdr:colOff>546100</xdr:colOff>
      <xdr:row>50</xdr:row>
      <xdr:rowOff>101600</xdr:rowOff>
    </xdr:to>
    <xdr:pic>
      <xdr:nvPicPr>
        <xdr:cNvPr id="996" name="Picture 995">
          <a:extLst>
            <a:ext uri="{FF2B5EF4-FFF2-40B4-BE49-F238E27FC236}">
              <a16:creationId xmlns:a16="http://schemas.microsoft.com/office/drawing/2014/main" id="{F141A928-B036-46D8-8280-55E54911F88A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152900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50</xdr:row>
      <xdr:rowOff>0</xdr:rowOff>
    </xdr:from>
    <xdr:to>
      <xdr:col>22</xdr:col>
      <xdr:colOff>546100</xdr:colOff>
      <xdr:row>50</xdr:row>
      <xdr:rowOff>101600</xdr:rowOff>
    </xdr:to>
    <xdr:pic>
      <xdr:nvPicPr>
        <xdr:cNvPr id="997" name="Picture 996">
          <a:extLst>
            <a:ext uri="{FF2B5EF4-FFF2-40B4-BE49-F238E27FC236}">
              <a16:creationId xmlns:a16="http://schemas.microsoft.com/office/drawing/2014/main" id="{C0DCA887-F40C-43F2-887C-490C60D43E84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50</xdr:row>
      <xdr:rowOff>0</xdr:rowOff>
    </xdr:from>
    <xdr:to>
      <xdr:col>29</xdr:col>
      <xdr:colOff>546100</xdr:colOff>
      <xdr:row>50</xdr:row>
      <xdr:rowOff>101600</xdr:rowOff>
    </xdr:to>
    <xdr:pic>
      <xdr:nvPicPr>
        <xdr:cNvPr id="998" name="Picture 997">
          <a:extLst>
            <a:ext uri="{FF2B5EF4-FFF2-40B4-BE49-F238E27FC236}">
              <a16:creationId xmlns:a16="http://schemas.microsoft.com/office/drawing/2014/main" id="{988C4EE0-40E8-46C8-B2C5-CDFCF834D19A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50</xdr:row>
      <xdr:rowOff>0</xdr:rowOff>
    </xdr:from>
    <xdr:to>
      <xdr:col>33</xdr:col>
      <xdr:colOff>546100</xdr:colOff>
      <xdr:row>50</xdr:row>
      <xdr:rowOff>101600</xdr:rowOff>
    </xdr:to>
    <xdr:pic>
      <xdr:nvPicPr>
        <xdr:cNvPr id="999" name="Picture 998">
          <a:extLst>
            <a:ext uri="{FF2B5EF4-FFF2-40B4-BE49-F238E27FC236}">
              <a16:creationId xmlns:a16="http://schemas.microsoft.com/office/drawing/2014/main" id="{7A902D48-B974-4670-B357-82BFD7CFA320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54</xdr:row>
      <xdr:rowOff>0</xdr:rowOff>
    </xdr:from>
    <xdr:to>
      <xdr:col>9</xdr:col>
      <xdr:colOff>546100</xdr:colOff>
      <xdr:row>54</xdr:row>
      <xdr:rowOff>101600</xdr:rowOff>
    </xdr:to>
    <xdr:pic>
      <xdr:nvPicPr>
        <xdr:cNvPr id="1000" name="Picture 999">
          <a:extLst>
            <a:ext uri="{FF2B5EF4-FFF2-40B4-BE49-F238E27FC236}">
              <a16:creationId xmlns:a16="http://schemas.microsoft.com/office/drawing/2014/main" id="{5E5A5F83-DBE1-4205-90D6-82CD30406387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54</xdr:row>
      <xdr:rowOff>0</xdr:rowOff>
    </xdr:from>
    <xdr:to>
      <xdr:col>13</xdr:col>
      <xdr:colOff>546100</xdr:colOff>
      <xdr:row>54</xdr:row>
      <xdr:rowOff>101600</xdr:rowOff>
    </xdr:to>
    <xdr:pic>
      <xdr:nvPicPr>
        <xdr:cNvPr id="1001" name="Picture 1000">
          <a:extLst>
            <a:ext uri="{FF2B5EF4-FFF2-40B4-BE49-F238E27FC236}">
              <a16:creationId xmlns:a16="http://schemas.microsoft.com/office/drawing/2014/main" id="{2B1A6CDA-F70F-49C6-B205-C395BBD9FF90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152900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54</xdr:row>
      <xdr:rowOff>0</xdr:rowOff>
    </xdr:from>
    <xdr:to>
      <xdr:col>22</xdr:col>
      <xdr:colOff>546100</xdr:colOff>
      <xdr:row>54</xdr:row>
      <xdr:rowOff>101600</xdr:rowOff>
    </xdr:to>
    <xdr:pic>
      <xdr:nvPicPr>
        <xdr:cNvPr id="1002" name="Picture 1001">
          <a:extLst>
            <a:ext uri="{FF2B5EF4-FFF2-40B4-BE49-F238E27FC236}">
              <a16:creationId xmlns:a16="http://schemas.microsoft.com/office/drawing/2014/main" id="{FBF97B4D-50D4-45BD-9186-DE8144083884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54</xdr:row>
      <xdr:rowOff>0</xdr:rowOff>
    </xdr:from>
    <xdr:to>
      <xdr:col>29</xdr:col>
      <xdr:colOff>546100</xdr:colOff>
      <xdr:row>54</xdr:row>
      <xdr:rowOff>101600</xdr:rowOff>
    </xdr:to>
    <xdr:pic>
      <xdr:nvPicPr>
        <xdr:cNvPr id="1003" name="Picture 1002">
          <a:extLst>
            <a:ext uri="{FF2B5EF4-FFF2-40B4-BE49-F238E27FC236}">
              <a16:creationId xmlns:a16="http://schemas.microsoft.com/office/drawing/2014/main" id="{26DFC513-CD83-4F27-9754-C5B9867F2722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54</xdr:row>
      <xdr:rowOff>0</xdr:rowOff>
    </xdr:from>
    <xdr:to>
      <xdr:col>33</xdr:col>
      <xdr:colOff>546100</xdr:colOff>
      <xdr:row>54</xdr:row>
      <xdr:rowOff>101600</xdr:rowOff>
    </xdr:to>
    <xdr:pic>
      <xdr:nvPicPr>
        <xdr:cNvPr id="1004" name="Picture 1003">
          <a:extLst>
            <a:ext uri="{FF2B5EF4-FFF2-40B4-BE49-F238E27FC236}">
              <a16:creationId xmlns:a16="http://schemas.microsoft.com/office/drawing/2014/main" id="{7B97F24C-C11E-4A25-ADE2-64C803458C2A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58</xdr:row>
      <xdr:rowOff>0</xdr:rowOff>
    </xdr:from>
    <xdr:to>
      <xdr:col>9</xdr:col>
      <xdr:colOff>546100</xdr:colOff>
      <xdr:row>58</xdr:row>
      <xdr:rowOff>101600</xdr:rowOff>
    </xdr:to>
    <xdr:pic>
      <xdr:nvPicPr>
        <xdr:cNvPr id="1005" name="Picture 1004">
          <a:extLst>
            <a:ext uri="{FF2B5EF4-FFF2-40B4-BE49-F238E27FC236}">
              <a16:creationId xmlns:a16="http://schemas.microsoft.com/office/drawing/2014/main" id="{F026A215-2B86-4D26-B540-09A01EDB7705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58</xdr:row>
      <xdr:rowOff>0</xdr:rowOff>
    </xdr:from>
    <xdr:to>
      <xdr:col>13</xdr:col>
      <xdr:colOff>546100</xdr:colOff>
      <xdr:row>58</xdr:row>
      <xdr:rowOff>101600</xdr:rowOff>
    </xdr:to>
    <xdr:pic>
      <xdr:nvPicPr>
        <xdr:cNvPr id="1006" name="Picture 1005">
          <a:extLst>
            <a:ext uri="{FF2B5EF4-FFF2-40B4-BE49-F238E27FC236}">
              <a16:creationId xmlns:a16="http://schemas.microsoft.com/office/drawing/2014/main" id="{20FF5DDF-C395-4731-9DC3-4857C244B991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152900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58</xdr:row>
      <xdr:rowOff>0</xdr:rowOff>
    </xdr:from>
    <xdr:to>
      <xdr:col>22</xdr:col>
      <xdr:colOff>546100</xdr:colOff>
      <xdr:row>58</xdr:row>
      <xdr:rowOff>101600</xdr:rowOff>
    </xdr:to>
    <xdr:pic>
      <xdr:nvPicPr>
        <xdr:cNvPr id="1007" name="Picture 1006">
          <a:extLst>
            <a:ext uri="{FF2B5EF4-FFF2-40B4-BE49-F238E27FC236}">
              <a16:creationId xmlns:a16="http://schemas.microsoft.com/office/drawing/2014/main" id="{305BC07F-0352-434C-99D8-221638BA2318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58</xdr:row>
      <xdr:rowOff>0</xdr:rowOff>
    </xdr:from>
    <xdr:to>
      <xdr:col>29</xdr:col>
      <xdr:colOff>546100</xdr:colOff>
      <xdr:row>58</xdr:row>
      <xdr:rowOff>101600</xdr:rowOff>
    </xdr:to>
    <xdr:pic>
      <xdr:nvPicPr>
        <xdr:cNvPr id="1008" name="Picture 1007">
          <a:extLst>
            <a:ext uri="{FF2B5EF4-FFF2-40B4-BE49-F238E27FC236}">
              <a16:creationId xmlns:a16="http://schemas.microsoft.com/office/drawing/2014/main" id="{506B35C8-EFB8-4DA8-99B6-B50CE074D82B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58</xdr:row>
      <xdr:rowOff>0</xdr:rowOff>
    </xdr:from>
    <xdr:to>
      <xdr:col>33</xdr:col>
      <xdr:colOff>546100</xdr:colOff>
      <xdr:row>58</xdr:row>
      <xdr:rowOff>101600</xdr:rowOff>
    </xdr:to>
    <xdr:pic>
      <xdr:nvPicPr>
        <xdr:cNvPr id="1009" name="Picture 1008">
          <a:extLst>
            <a:ext uri="{FF2B5EF4-FFF2-40B4-BE49-F238E27FC236}">
              <a16:creationId xmlns:a16="http://schemas.microsoft.com/office/drawing/2014/main" id="{86B209D0-DACE-41AF-A0E6-DF22EAD0B90F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62</xdr:row>
      <xdr:rowOff>0</xdr:rowOff>
    </xdr:from>
    <xdr:to>
      <xdr:col>9</xdr:col>
      <xdr:colOff>546100</xdr:colOff>
      <xdr:row>62</xdr:row>
      <xdr:rowOff>101600</xdr:rowOff>
    </xdr:to>
    <xdr:pic>
      <xdr:nvPicPr>
        <xdr:cNvPr id="1010" name="Picture 1009">
          <a:extLst>
            <a:ext uri="{FF2B5EF4-FFF2-40B4-BE49-F238E27FC236}">
              <a16:creationId xmlns:a16="http://schemas.microsoft.com/office/drawing/2014/main" id="{897402DC-CDE1-49EF-8FE1-4770A6EDCC17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62</xdr:row>
      <xdr:rowOff>0</xdr:rowOff>
    </xdr:from>
    <xdr:to>
      <xdr:col>13</xdr:col>
      <xdr:colOff>546100</xdr:colOff>
      <xdr:row>62</xdr:row>
      <xdr:rowOff>101600</xdr:rowOff>
    </xdr:to>
    <xdr:pic>
      <xdr:nvPicPr>
        <xdr:cNvPr id="1011" name="Picture 1010">
          <a:extLst>
            <a:ext uri="{FF2B5EF4-FFF2-40B4-BE49-F238E27FC236}">
              <a16:creationId xmlns:a16="http://schemas.microsoft.com/office/drawing/2014/main" id="{F41C3D5B-343F-42D8-B78F-4395E59E4A0A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62</xdr:row>
      <xdr:rowOff>0</xdr:rowOff>
    </xdr:from>
    <xdr:to>
      <xdr:col>22</xdr:col>
      <xdr:colOff>546100</xdr:colOff>
      <xdr:row>62</xdr:row>
      <xdr:rowOff>101600</xdr:rowOff>
    </xdr:to>
    <xdr:pic>
      <xdr:nvPicPr>
        <xdr:cNvPr id="1012" name="Picture 1011">
          <a:extLst>
            <a:ext uri="{FF2B5EF4-FFF2-40B4-BE49-F238E27FC236}">
              <a16:creationId xmlns:a16="http://schemas.microsoft.com/office/drawing/2014/main" id="{0AD3F881-C53F-4A6E-9BA2-EC591C42E369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62</xdr:row>
      <xdr:rowOff>0</xdr:rowOff>
    </xdr:from>
    <xdr:to>
      <xdr:col>29</xdr:col>
      <xdr:colOff>546100</xdr:colOff>
      <xdr:row>62</xdr:row>
      <xdr:rowOff>101600</xdr:rowOff>
    </xdr:to>
    <xdr:pic>
      <xdr:nvPicPr>
        <xdr:cNvPr id="1013" name="Picture 1012">
          <a:extLst>
            <a:ext uri="{FF2B5EF4-FFF2-40B4-BE49-F238E27FC236}">
              <a16:creationId xmlns:a16="http://schemas.microsoft.com/office/drawing/2014/main" id="{B392969C-5B1C-4937-B564-79E8DCCF6753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62</xdr:row>
      <xdr:rowOff>0</xdr:rowOff>
    </xdr:from>
    <xdr:to>
      <xdr:col>33</xdr:col>
      <xdr:colOff>546100</xdr:colOff>
      <xdr:row>62</xdr:row>
      <xdr:rowOff>101600</xdr:rowOff>
    </xdr:to>
    <xdr:pic>
      <xdr:nvPicPr>
        <xdr:cNvPr id="1014" name="Picture 1013">
          <a:extLst>
            <a:ext uri="{FF2B5EF4-FFF2-40B4-BE49-F238E27FC236}">
              <a16:creationId xmlns:a16="http://schemas.microsoft.com/office/drawing/2014/main" id="{BAAABCB4-FBDF-42E5-A7D3-088FE926E297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66</xdr:row>
      <xdr:rowOff>0</xdr:rowOff>
    </xdr:from>
    <xdr:to>
      <xdr:col>9</xdr:col>
      <xdr:colOff>546100</xdr:colOff>
      <xdr:row>66</xdr:row>
      <xdr:rowOff>101600</xdr:rowOff>
    </xdr:to>
    <xdr:pic>
      <xdr:nvPicPr>
        <xdr:cNvPr id="1015" name="Picture 1014">
          <a:extLst>
            <a:ext uri="{FF2B5EF4-FFF2-40B4-BE49-F238E27FC236}">
              <a16:creationId xmlns:a16="http://schemas.microsoft.com/office/drawing/2014/main" id="{5C677AAC-845C-41D2-BF32-8E6628A49B91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66</xdr:row>
      <xdr:rowOff>0</xdr:rowOff>
    </xdr:from>
    <xdr:to>
      <xdr:col>13</xdr:col>
      <xdr:colOff>546100</xdr:colOff>
      <xdr:row>66</xdr:row>
      <xdr:rowOff>101600</xdr:rowOff>
    </xdr:to>
    <xdr:pic>
      <xdr:nvPicPr>
        <xdr:cNvPr id="1016" name="Picture 1015">
          <a:extLst>
            <a:ext uri="{FF2B5EF4-FFF2-40B4-BE49-F238E27FC236}">
              <a16:creationId xmlns:a16="http://schemas.microsoft.com/office/drawing/2014/main" id="{A5DFD0C6-8945-4B83-AEA3-48A9520AB013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152900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66</xdr:row>
      <xdr:rowOff>0</xdr:rowOff>
    </xdr:from>
    <xdr:to>
      <xdr:col>22</xdr:col>
      <xdr:colOff>546100</xdr:colOff>
      <xdr:row>66</xdr:row>
      <xdr:rowOff>101600</xdr:rowOff>
    </xdr:to>
    <xdr:pic>
      <xdr:nvPicPr>
        <xdr:cNvPr id="1017" name="Picture 1016">
          <a:extLst>
            <a:ext uri="{FF2B5EF4-FFF2-40B4-BE49-F238E27FC236}">
              <a16:creationId xmlns:a16="http://schemas.microsoft.com/office/drawing/2014/main" id="{39185FE2-1DBB-4202-BF46-0F0FBEA4CF8A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66</xdr:row>
      <xdr:rowOff>0</xdr:rowOff>
    </xdr:from>
    <xdr:to>
      <xdr:col>29</xdr:col>
      <xdr:colOff>546100</xdr:colOff>
      <xdr:row>66</xdr:row>
      <xdr:rowOff>101600</xdr:rowOff>
    </xdr:to>
    <xdr:pic>
      <xdr:nvPicPr>
        <xdr:cNvPr id="1018" name="Picture 1017">
          <a:extLst>
            <a:ext uri="{FF2B5EF4-FFF2-40B4-BE49-F238E27FC236}">
              <a16:creationId xmlns:a16="http://schemas.microsoft.com/office/drawing/2014/main" id="{A611DDEB-CA52-45AC-9DE8-B69AC2088977}"/>
            </a:ext>
          </a:extLst>
        </xdr:cNvPr>
        <xdr:cNvPicPr/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8353425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66</xdr:row>
      <xdr:rowOff>0</xdr:rowOff>
    </xdr:from>
    <xdr:to>
      <xdr:col>33</xdr:col>
      <xdr:colOff>546100</xdr:colOff>
      <xdr:row>66</xdr:row>
      <xdr:rowOff>101600</xdr:rowOff>
    </xdr:to>
    <xdr:pic>
      <xdr:nvPicPr>
        <xdr:cNvPr id="1019" name="Picture 1018">
          <a:extLst>
            <a:ext uri="{FF2B5EF4-FFF2-40B4-BE49-F238E27FC236}">
              <a16:creationId xmlns:a16="http://schemas.microsoft.com/office/drawing/2014/main" id="{B2A9ACDC-23BF-43B7-834C-B355FFECDDC0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70</xdr:row>
      <xdr:rowOff>0</xdr:rowOff>
    </xdr:from>
    <xdr:to>
      <xdr:col>9</xdr:col>
      <xdr:colOff>546100</xdr:colOff>
      <xdr:row>70</xdr:row>
      <xdr:rowOff>101600</xdr:rowOff>
    </xdr:to>
    <xdr:pic>
      <xdr:nvPicPr>
        <xdr:cNvPr id="1020" name="Picture 1019">
          <a:extLst>
            <a:ext uri="{FF2B5EF4-FFF2-40B4-BE49-F238E27FC236}">
              <a16:creationId xmlns:a16="http://schemas.microsoft.com/office/drawing/2014/main" id="{01BA472E-F72E-4FBC-995F-7E2228F57570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3552825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70</xdr:row>
      <xdr:rowOff>0</xdr:rowOff>
    </xdr:from>
    <xdr:to>
      <xdr:col>13</xdr:col>
      <xdr:colOff>546100</xdr:colOff>
      <xdr:row>70</xdr:row>
      <xdr:rowOff>101600</xdr:rowOff>
    </xdr:to>
    <xdr:pic>
      <xdr:nvPicPr>
        <xdr:cNvPr id="1021" name="Picture 1020">
          <a:extLst>
            <a:ext uri="{FF2B5EF4-FFF2-40B4-BE49-F238E27FC236}">
              <a16:creationId xmlns:a16="http://schemas.microsoft.com/office/drawing/2014/main" id="{DABFE166-BCAC-47EC-B03D-833D9346C2A8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70</xdr:row>
      <xdr:rowOff>0</xdr:rowOff>
    </xdr:from>
    <xdr:to>
      <xdr:col>22</xdr:col>
      <xdr:colOff>546100</xdr:colOff>
      <xdr:row>70</xdr:row>
      <xdr:rowOff>101600</xdr:rowOff>
    </xdr:to>
    <xdr:pic>
      <xdr:nvPicPr>
        <xdr:cNvPr id="1022" name="Picture 1021">
          <a:extLst>
            <a:ext uri="{FF2B5EF4-FFF2-40B4-BE49-F238E27FC236}">
              <a16:creationId xmlns:a16="http://schemas.microsoft.com/office/drawing/2014/main" id="{D4AEE8C4-67C1-49F1-8A61-59DF8817D7A7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70</xdr:row>
      <xdr:rowOff>0</xdr:rowOff>
    </xdr:from>
    <xdr:to>
      <xdr:col>29</xdr:col>
      <xdr:colOff>546100</xdr:colOff>
      <xdr:row>70</xdr:row>
      <xdr:rowOff>101600</xdr:rowOff>
    </xdr:to>
    <xdr:pic>
      <xdr:nvPicPr>
        <xdr:cNvPr id="1023" name="Picture 1022">
          <a:extLst>
            <a:ext uri="{FF2B5EF4-FFF2-40B4-BE49-F238E27FC236}">
              <a16:creationId xmlns:a16="http://schemas.microsoft.com/office/drawing/2014/main" id="{D686D99C-D92A-46C7-8683-6AF4C55FEDE9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353425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70</xdr:row>
      <xdr:rowOff>0</xdr:rowOff>
    </xdr:from>
    <xdr:to>
      <xdr:col>33</xdr:col>
      <xdr:colOff>546100</xdr:colOff>
      <xdr:row>70</xdr:row>
      <xdr:rowOff>101600</xdr:rowOff>
    </xdr:to>
    <xdr:pic>
      <xdr:nvPicPr>
        <xdr:cNvPr id="1024" name="Picture 1023">
          <a:extLst>
            <a:ext uri="{FF2B5EF4-FFF2-40B4-BE49-F238E27FC236}">
              <a16:creationId xmlns:a16="http://schemas.microsoft.com/office/drawing/2014/main" id="{40E61009-8CB8-4BB7-805E-59D01F8236C7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74</xdr:row>
      <xdr:rowOff>0</xdr:rowOff>
    </xdr:from>
    <xdr:to>
      <xdr:col>9</xdr:col>
      <xdr:colOff>546100</xdr:colOff>
      <xdr:row>74</xdr:row>
      <xdr:rowOff>101600</xdr:rowOff>
    </xdr:to>
    <xdr:pic>
      <xdr:nvPicPr>
        <xdr:cNvPr id="1025" name="Picture 1024">
          <a:extLst>
            <a:ext uri="{FF2B5EF4-FFF2-40B4-BE49-F238E27FC236}">
              <a16:creationId xmlns:a16="http://schemas.microsoft.com/office/drawing/2014/main" id="{10B8229D-CF7F-4CAC-8183-50BA6523AFC8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74</xdr:row>
      <xdr:rowOff>0</xdr:rowOff>
    </xdr:from>
    <xdr:to>
      <xdr:col>13</xdr:col>
      <xdr:colOff>546100</xdr:colOff>
      <xdr:row>74</xdr:row>
      <xdr:rowOff>101600</xdr:rowOff>
    </xdr:to>
    <xdr:pic>
      <xdr:nvPicPr>
        <xdr:cNvPr id="1026" name="Picture 1025">
          <a:extLst>
            <a:ext uri="{FF2B5EF4-FFF2-40B4-BE49-F238E27FC236}">
              <a16:creationId xmlns:a16="http://schemas.microsoft.com/office/drawing/2014/main" id="{EDCFB31B-1D1B-4706-B616-1CEDA4C3DB8A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74</xdr:row>
      <xdr:rowOff>0</xdr:rowOff>
    </xdr:from>
    <xdr:to>
      <xdr:col>22</xdr:col>
      <xdr:colOff>546100</xdr:colOff>
      <xdr:row>74</xdr:row>
      <xdr:rowOff>101600</xdr:rowOff>
    </xdr:to>
    <xdr:pic>
      <xdr:nvPicPr>
        <xdr:cNvPr id="1027" name="Picture 1026">
          <a:extLst>
            <a:ext uri="{FF2B5EF4-FFF2-40B4-BE49-F238E27FC236}">
              <a16:creationId xmlns:a16="http://schemas.microsoft.com/office/drawing/2014/main" id="{D636FF72-8BF1-4DB9-8A63-6639F725BF3F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74</xdr:row>
      <xdr:rowOff>0</xdr:rowOff>
    </xdr:from>
    <xdr:to>
      <xdr:col>29</xdr:col>
      <xdr:colOff>546100</xdr:colOff>
      <xdr:row>74</xdr:row>
      <xdr:rowOff>101600</xdr:rowOff>
    </xdr:to>
    <xdr:pic>
      <xdr:nvPicPr>
        <xdr:cNvPr id="1028" name="Picture 1027">
          <a:extLst>
            <a:ext uri="{FF2B5EF4-FFF2-40B4-BE49-F238E27FC236}">
              <a16:creationId xmlns:a16="http://schemas.microsoft.com/office/drawing/2014/main" id="{9A04F27E-00DC-4ACC-BD2D-51BB09EB916F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353425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74</xdr:row>
      <xdr:rowOff>0</xdr:rowOff>
    </xdr:from>
    <xdr:to>
      <xdr:col>33</xdr:col>
      <xdr:colOff>546100</xdr:colOff>
      <xdr:row>74</xdr:row>
      <xdr:rowOff>101600</xdr:rowOff>
    </xdr:to>
    <xdr:pic>
      <xdr:nvPicPr>
        <xdr:cNvPr id="1029" name="Picture 1028">
          <a:extLst>
            <a:ext uri="{FF2B5EF4-FFF2-40B4-BE49-F238E27FC236}">
              <a16:creationId xmlns:a16="http://schemas.microsoft.com/office/drawing/2014/main" id="{855938A2-04D3-4C9E-AAD7-3B65E7FA4B76}"/>
            </a:ext>
          </a:extLst>
        </xdr:cNvPr>
        <xdr:cNvPicPr/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8953500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78</xdr:row>
      <xdr:rowOff>0</xdr:rowOff>
    </xdr:from>
    <xdr:to>
      <xdr:col>9</xdr:col>
      <xdr:colOff>546100</xdr:colOff>
      <xdr:row>78</xdr:row>
      <xdr:rowOff>101600</xdr:rowOff>
    </xdr:to>
    <xdr:pic>
      <xdr:nvPicPr>
        <xdr:cNvPr id="1030" name="Picture 1029">
          <a:extLst>
            <a:ext uri="{FF2B5EF4-FFF2-40B4-BE49-F238E27FC236}">
              <a16:creationId xmlns:a16="http://schemas.microsoft.com/office/drawing/2014/main" id="{5BFD058F-7227-4385-B328-BBBE0A1C360C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3552825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78</xdr:row>
      <xdr:rowOff>0</xdr:rowOff>
    </xdr:from>
    <xdr:to>
      <xdr:col>13</xdr:col>
      <xdr:colOff>546100</xdr:colOff>
      <xdr:row>78</xdr:row>
      <xdr:rowOff>101600</xdr:rowOff>
    </xdr:to>
    <xdr:pic>
      <xdr:nvPicPr>
        <xdr:cNvPr id="1031" name="Picture 1030">
          <a:extLst>
            <a:ext uri="{FF2B5EF4-FFF2-40B4-BE49-F238E27FC236}">
              <a16:creationId xmlns:a16="http://schemas.microsoft.com/office/drawing/2014/main" id="{702BC186-7380-4B35-9720-215AC4B232B2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78</xdr:row>
      <xdr:rowOff>0</xdr:rowOff>
    </xdr:from>
    <xdr:to>
      <xdr:col>22</xdr:col>
      <xdr:colOff>546100</xdr:colOff>
      <xdr:row>78</xdr:row>
      <xdr:rowOff>101600</xdr:rowOff>
    </xdr:to>
    <xdr:pic>
      <xdr:nvPicPr>
        <xdr:cNvPr id="1032" name="Picture 1031">
          <a:extLst>
            <a:ext uri="{FF2B5EF4-FFF2-40B4-BE49-F238E27FC236}">
              <a16:creationId xmlns:a16="http://schemas.microsoft.com/office/drawing/2014/main" id="{E161ADC1-87AC-4EF9-832C-3959C0C4D729}"/>
            </a:ext>
          </a:extLst>
        </xdr:cNvPr>
        <xdr:cNvPicPr/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6038850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78</xdr:row>
      <xdr:rowOff>0</xdr:rowOff>
    </xdr:from>
    <xdr:to>
      <xdr:col>29</xdr:col>
      <xdr:colOff>546100</xdr:colOff>
      <xdr:row>78</xdr:row>
      <xdr:rowOff>101600</xdr:rowOff>
    </xdr:to>
    <xdr:pic>
      <xdr:nvPicPr>
        <xdr:cNvPr id="1033" name="Picture 1032">
          <a:extLst>
            <a:ext uri="{FF2B5EF4-FFF2-40B4-BE49-F238E27FC236}">
              <a16:creationId xmlns:a16="http://schemas.microsoft.com/office/drawing/2014/main" id="{05488E4E-4068-402B-B1D5-BE0366083EA8}"/>
            </a:ext>
          </a:extLst>
        </xdr:cNvPr>
        <xdr:cNvPicPr/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8353425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78</xdr:row>
      <xdr:rowOff>0</xdr:rowOff>
    </xdr:from>
    <xdr:to>
      <xdr:col>33</xdr:col>
      <xdr:colOff>546100</xdr:colOff>
      <xdr:row>78</xdr:row>
      <xdr:rowOff>101600</xdr:rowOff>
    </xdr:to>
    <xdr:pic>
      <xdr:nvPicPr>
        <xdr:cNvPr id="1034" name="Picture 1033">
          <a:extLst>
            <a:ext uri="{FF2B5EF4-FFF2-40B4-BE49-F238E27FC236}">
              <a16:creationId xmlns:a16="http://schemas.microsoft.com/office/drawing/2014/main" id="{DB33D6A9-0954-4B97-BEEF-93EC8A54C976}"/>
            </a:ext>
          </a:extLst>
        </xdr:cNvPr>
        <xdr:cNvPicPr/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8953500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82</xdr:row>
      <xdr:rowOff>0</xdr:rowOff>
    </xdr:from>
    <xdr:to>
      <xdr:col>9</xdr:col>
      <xdr:colOff>546100</xdr:colOff>
      <xdr:row>82</xdr:row>
      <xdr:rowOff>101600</xdr:rowOff>
    </xdr:to>
    <xdr:pic>
      <xdr:nvPicPr>
        <xdr:cNvPr id="1035" name="Picture 1034">
          <a:extLst>
            <a:ext uri="{FF2B5EF4-FFF2-40B4-BE49-F238E27FC236}">
              <a16:creationId xmlns:a16="http://schemas.microsoft.com/office/drawing/2014/main" id="{2903159F-F0C1-444A-BC94-A28DF43E255E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3552825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82</xdr:row>
      <xdr:rowOff>0</xdr:rowOff>
    </xdr:from>
    <xdr:to>
      <xdr:col>13</xdr:col>
      <xdr:colOff>546100</xdr:colOff>
      <xdr:row>82</xdr:row>
      <xdr:rowOff>101600</xdr:rowOff>
    </xdr:to>
    <xdr:pic>
      <xdr:nvPicPr>
        <xdr:cNvPr id="1036" name="Picture 1035">
          <a:extLst>
            <a:ext uri="{FF2B5EF4-FFF2-40B4-BE49-F238E27FC236}">
              <a16:creationId xmlns:a16="http://schemas.microsoft.com/office/drawing/2014/main" id="{B74E465C-0DD9-4B73-A5EC-9ABFF38342B0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82</xdr:row>
      <xdr:rowOff>0</xdr:rowOff>
    </xdr:from>
    <xdr:to>
      <xdr:col>22</xdr:col>
      <xdr:colOff>546100</xdr:colOff>
      <xdr:row>82</xdr:row>
      <xdr:rowOff>101600</xdr:rowOff>
    </xdr:to>
    <xdr:pic>
      <xdr:nvPicPr>
        <xdr:cNvPr id="1037" name="Picture 1036">
          <a:extLst>
            <a:ext uri="{FF2B5EF4-FFF2-40B4-BE49-F238E27FC236}">
              <a16:creationId xmlns:a16="http://schemas.microsoft.com/office/drawing/2014/main" id="{AB1E8000-2D4D-423E-91E8-B01611C0B9DE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6038850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82</xdr:row>
      <xdr:rowOff>0</xdr:rowOff>
    </xdr:from>
    <xdr:to>
      <xdr:col>29</xdr:col>
      <xdr:colOff>546100</xdr:colOff>
      <xdr:row>82</xdr:row>
      <xdr:rowOff>101600</xdr:rowOff>
    </xdr:to>
    <xdr:pic>
      <xdr:nvPicPr>
        <xdr:cNvPr id="1038" name="Picture 1037">
          <a:extLst>
            <a:ext uri="{FF2B5EF4-FFF2-40B4-BE49-F238E27FC236}">
              <a16:creationId xmlns:a16="http://schemas.microsoft.com/office/drawing/2014/main" id="{CCFCAC29-00BF-424A-B7E6-FEE0A05D4D95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8353425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82</xdr:row>
      <xdr:rowOff>0</xdr:rowOff>
    </xdr:from>
    <xdr:to>
      <xdr:col>33</xdr:col>
      <xdr:colOff>546100</xdr:colOff>
      <xdr:row>82</xdr:row>
      <xdr:rowOff>101600</xdr:rowOff>
    </xdr:to>
    <xdr:pic>
      <xdr:nvPicPr>
        <xdr:cNvPr id="1039" name="Picture 1038">
          <a:extLst>
            <a:ext uri="{FF2B5EF4-FFF2-40B4-BE49-F238E27FC236}">
              <a16:creationId xmlns:a16="http://schemas.microsoft.com/office/drawing/2014/main" id="{FDAB1537-A5A1-4B75-AEDA-87F39F8E8044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8953500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86</xdr:row>
      <xdr:rowOff>0</xdr:rowOff>
    </xdr:from>
    <xdr:to>
      <xdr:col>9</xdr:col>
      <xdr:colOff>546100</xdr:colOff>
      <xdr:row>86</xdr:row>
      <xdr:rowOff>101600</xdr:rowOff>
    </xdr:to>
    <xdr:pic>
      <xdr:nvPicPr>
        <xdr:cNvPr id="1040" name="Picture 1039">
          <a:extLst>
            <a:ext uri="{FF2B5EF4-FFF2-40B4-BE49-F238E27FC236}">
              <a16:creationId xmlns:a16="http://schemas.microsoft.com/office/drawing/2014/main" id="{7620706C-6626-4D54-8C2A-A5170ACB4EF8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86</xdr:row>
      <xdr:rowOff>0</xdr:rowOff>
    </xdr:from>
    <xdr:to>
      <xdr:col>13</xdr:col>
      <xdr:colOff>546100</xdr:colOff>
      <xdr:row>86</xdr:row>
      <xdr:rowOff>101600</xdr:rowOff>
    </xdr:to>
    <xdr:pic>
      <xdr:nvPicPr>
        <xdr:cNvPr id="1041" name="Picture 1040">
          <a:extLst>
            <a:ext uri="{FF2B5EF4-FFF2-40B4-BE49-F238E27FC236}">
              <a16:creationId xmlns:a16="http://schemas.microsoft.com/office/drawing/2014/main" id="{FEC60DA0-EDF1-49E7-A0BD-8F98CDE873C6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4152900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86</xdr:row>
      <xdr:rowOff>0</xdr:rowOff>
    </xdr:from>
    <xdr:to>
      <xdr:col>22</xdr:col>
      <xdr:colOff>546100</xdr:colOff>
      <xdr:row>86</xdr:row>
      <xdr:rowOff>101600</xdr:rowOff>
    </xdr:to>
    <xdr:pic>
      <xdr:nvPicPr>
        <xdr:cNvPr id="1042" name="Picture 1041">
          <a:extLst>
            <a:ext uri="{FF2B5EF4-FFF2-40B4-BE49-F238E27FC236}">
              <a16:creationId xmlns:a16="http://schemas.microsoft.com/office/drawing/2014/main" id="{C43F4637-D0BA-4E80-939C-AD5E39DF54D5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86</xdr:row>
      <xdr:rowOff>0</xdr:rowOff>
    </xdr:from>
    <xdr:to>
      <xdr:col>29</xdr:col>
      <xdr:colOff>546100</xdr:colOff>
      <xdr:row>86</xdr:row>
      <xdr:rowOff>101600</xdr:rowOff>
    </xdr:to>
    <xdr:pic>
      <xdr:nvPicPr>
        <xdr:cNvPr id="1043" name="Picture 1042">
          <a:extLst>
            <a:ext uri="{FF2B5EF4-FFF2-40B4-BE49-F238E27FC236}">
              <a16:creationId xmlns:a16="http://schemas.microsoft.com/office/drawing/2014/main" id="{26882A4F-D0C3-4F5C-B69C-2C04B4D175AC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86</xdr:row>
      <xdr:rowOff>0</xdr:rowOff>
    </xdr:from>
    <xdr:to>
      <xdr:col>33</xdr:col>
      <xdr:colOff>546100</xdr:colOff>
      <xdr:row>86</xdr:row>
      <xdr:rowOff>101600</xdr:rowOff>
    </xdr:to>
    <xdr:pic>
      <xdr:nvPicPr>
        <xdr:cNvPr id="1044" name="Picture 1043">
          <a:extLst>
            <a:ext uri="{FF2B5EF4-FFF2-40B4-BE49-F238E27FC236}">
              <a16:creationId xmlns:a16="http://schemas.microsoft.com/office/drawing/2014/main" id="{611F83BC-8DD7-4BEE-A70D-D6DB9629F1B7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90</xdr:row>
      <xdr:rowOff>0</xdr:rowOff>
    </xdr:from>
    <xdr:to>
      <xdr:col>9</xdr:col>
      <xdr:colOff>546100</xdr:colOff>
      <xdr:row>90</xdr:row>
      <xdr:rowOff>101600</xdr:rowOff>
    </xdr:to>
    <xdr:pic>
      <xdr:nvPicPr>
        <xdr:cNvPr id="1045" name="Picture 1044">
          <a:extLst>
            <a:ext uri="{FF2B5EF4-FFF2-40B4-BE49-F238E27FC236}">
              <a16:creationId xmlns:a16="http://schemas.microsoft.com/office/drawing/2014/main" id="{1E9536A8-3E28-4674-B38D-A5B86589AACE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90</xdr:row>
      <xdr:rowOff>0</xdr:rowOff>
    </xdr:from>
    <xdr:to>
      <xdr:col>13</xdr:col>
      <xdr:colOff>546100</xdr:colOff>
      <xdr:row>90</xdr:row>
      <xdr:rowOff>101600</xdr:rowOff>
    </xdr:to>
    <xdr:pic>
      <xdr:nvPicPr>
        <xdr:cNvPr id="1046" name="Picture 1045">
          <a:extLst>
            <a:ext uri="{FF2B5EF4-FFF2-40B4-BE49-F238E27FC236}">
              <a16:creationId xmlns:a16="http://schemas.microsoft.com/office/drawing/2014/main" id="{400FF719-49A2-4942-B85C-A3316B3D0E1C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90</xdr:row>
      <xdr:rowOff>0</xdr:rowOff>
    </xdr:from>
    <xdr:to>
      <xdr:col>22</xdr:col>
      <xdr:colOff>546100</xdr:colOff>
      <xdr:row>90</xdr:row>
      <xdr:rowOff>101600</xdr:rowOff>
    </xdr:to>
    <xdr:pic>
      <xdr:nvPicPr>
        <xdr:cNvPr id="1047" name="Picture 1046">
          <a:extLst>
            <a:ext uri="{FF2B5EF4-FFF2-40B4-BE49-F238E27FC236}">
              <a16:creationId xmlns:a16="http://schemas.microsoft.com/office/drawing/2014/main" id="{6F8EFFBB-E15D-4086-A081-5D5123540C4A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90</xdr:row>
      <xdr:rowOff>0</xdr:rowOff>
    </xdr:from>
    <xdr:to>
      <xdr:col>29</xdr:col>
      <xdr:colOff>546100</xdr:colOff>
      <xdr:row>90</xdr:row>
      <xdr:rowOff>101600</xdr:rowOff>
    </xdr:to>
    <xdr:pic>
      <xdr:nvPicPr>
        <xdr:cNvPr id="1048" name="Picture 1047">
          <a:extLst>
            <a:ext uri="{FF2B5EF4-FFF2-40B4-BE49-F238E27FC236}">
              <a16:creationId xmlns:a16="http://schemas.microsoft.com/office/drawing/2014/main" id="{5B51D72E-0168-44E7-BE75-772E69B84B7F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90</xdr:row>
      <xdr:rowOff>0</xdr:rowOff>
    </xdr:from>
    <xdr:to>
      <xdr:col>33</xdr:col>
      <xdr:colOff>546100</xdr:colOff>
      <xdr:row>90</xdr:row>
      <xdr:rowOff>101600</xdr:rowOff>
    </xdr:to>
    <xdr:pic>
      <xdr:nvPicPr>
        <xdr:cNvPr id="1049" name="Picture 1048">
          <a:extLst>
            <a:ext uri="{FF2B5EF4-FFF2-40B4-BE49-F238E27FC236}">
              <a16:creationId xmlns:a16="http://schemas.microsoft.com/office/drawing/2014/main" id="{39883723-73A6-477F-99BD-B44C97E537F0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94</xdr:row>
      <xdr:rowOff>0</xdr:rowOff>
    </xdr:from>
    <xdr:to>
      <xdr:col>9</xdr:col>
      <xdr:colOff>546100</xdr:colOff>
      <xdr:row>94</xdr:row>
      <xdr:rowOff>101600</xdr:rowOff>
    </xdr:to>
    <xdr:pic>
      <xdr:nvPicPr>
        <xdr:cNvPr id="1050" name="Picture 1049">
          <a:extLst>
            <a:ext uri="{FF2B5EF4-FFF2-40B4-BE49-F238E27FC236}">
              <a16:creationId xmlns:a16="http://schemas.microsoft.com/office/drawing/2014/main" id="{FB12C896-CDE0-463D-BA74-A554B2CCA2D6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94</xdr:row>
      <xdr:rowOff>0</xdr:rowOff>
    </xdr:from>
    <xdr:to>
      <xdr:col>13</xdr:col>
      <xdr:colOff>546100</xdr:colOff>
      <xdr:row>94</xdr:row>
      <xdr:rowOff>101600</xdr:rowOff>
    </xdr:to>
    <xdr:pic>
      <xdr:nvPicPr>
        <xdr:cNvPr id="1051" name="Picture 1050">
          <a:extLst>
            <a:ext uri="{FF2B5EF4-FFF2-40B4-BE49-F238E27FC236}">
              <a16:creationId xmlns:a16="http://schemas.microsoft.com/office/drawing/2014/main" id="{635C4CEC-2156-40C8-B5C9-4C8EFEF795CE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152900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94</xdr:row>
      <xdr:rowOff>0</xdr:rowOff>
    </xdr:from>
    <xdr:to>
      <xdr:col>22</xdr:col>
      <xdr:colOff>546100</xdr:colOff>
      <xdr:row>94</xdr:row>
      <xdr:rowOff>101600</xdr:rowOff>
    </xdr:to>
    <xdr:pic>
      <xdr:nvPicPr>
        <xdr:cNvPr id="1052" name="Picture 1051">
          <a:extLst>
            <a:ext uri="{FF2B5EF4-FFF2-40B4-BE49-F238E27FC236}">
              <a16:creationId xmlns:a16="http://schemas.microsoft.com/office/drawing/2014/main" id="{06BDA14B-CF6F-46E2-B858-C86378268E23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94</xdr:row>
      <xdr:rowOff>0</xdr:rowOff>
    </xdr:from>
    <xdr:to>
      <xdr:col>29</xdr:col>
      <xdr:colOff>546100</xdr:colOff>
      <xdr:row>94</xdr:row>
      <xdr:rowOff>101600</xdr:rowOff>
    </xdr:to>
    <xdr:pic>
      <xdr:nvPicPr>
        <xdr:cNvPr id="1053" name="Picture 1052">
          <a:extLst>
            <a:ext uri="{FF2B5EF4-FFF2-40B4-BE49-F238E27FC236}">
              <a16:creationId xmlns:a16="http://schemas.microsoft.com/office/drawing/2014/main" id="{CEFDF150-25B8-4366-AA70-38E9B7D0EA34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94</xdr:row>
      <xdr:rowOff>0</xdr:rowOff>
    </xdr:from>
    <xdr:to>
      <xdr:col>33</xdr:col>
      <xdr:colOff>546100</xdr:colOff>
      <xdr:row>94</xdr:row>
      <xdr:rowOff>101600</xdr:rowOff>
    </xdr:to>
    <xdr:pic>
      <xdr:nvPicPr>
        <xdr:cNvPr id="1054" name="Picture 1053">
          <a:extLst>
            <a:ext uri="{FF2B5EF4-FFF2-40B4-BE49-F238E27FC236}">
              <a16:creationId xmlns:a16="http://schemas.microsoft.com/office/drawing/2014/main" id="{C74A1BA4-2ABC-40DF-A6CD-387F5E6B8046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98</xdr:row>
      <xdr:rowOff>0</xdr:rowOff>
    </xdr:from>
    <xdr:to>
      <xdr:col>9</xdr:col>
      <xdr:colOff>546100</xdr:colOff>
      <xdr:row>98</xdr:row>
      <xdr:rowOff>101600</xdr:rowOff>
    </xdr:to>
    <xdr:pic>
      <xdr:nvPicPr>
        <xdr:cNvPr id="1055" name="Picture 1054">
          <a:extLst>
            <a:ext uri="{FF2B5EF4-FFF2-40B4-BE49-F238E27FC236}">
              <a16:creationId xmlns:a16="http://schemas.microsoft.com/office/drawing/2014/main" id="{77765760-8249-479C-9315-317952FB7060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3552825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98</xdr:row>
      <xdr:rowOff>0</xdr:rowOff>
    </xdr:from>
    <xdr:to>
      <xdr:col>13</xdr:col>
      <xdr:colOff>546100</xdr:colOff>
      <xdr:row>98</xdr:row>
      <xdr:rowOff>101600</xdr:rowOff>
    </xdr:to>
    <xdr:pic>
      <xdr:nvPicPr>
        <xdr:cNvPr id="1056" name="Picture 1055">
          <a:extLst>
            <a:ext uri="{FF2B5EF4-FFF2-40B4-BE49-F238E27FC236}">
              <a16:creationId xmlns:a16="http://schemas.microsoft.com/office/drawing/2014/main" id="{3EFBA1F5-13E7-4EA0-8868-DA7FEDB4A157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98</xdr:row>
      <xdr:rowOff>0</xdr:rowOff>
    </xdr:from>
    <xdr:to>
      <xdr:col>22</xdr:col>
      <xdr:colOff>546100</xdr:colOff>
      <xdr:row>98</xdr:row>
      <xdr:rowOff>101600</xdr:rowOff>
    </xdr:to>
    <xdr:pic>
      <xdr:nvPicPr>
        <xdr:cNvPr id="1057" name="Picture 1056">
          <a:extLst>
            <a:ext uri="{FF2B5EF4-FFF2-40B4-BE49-F238E27FC236}">
              <a16:creationId xmlns:a16="http://schemas.microsoft.com/office/drawing/2014/main" id="{4EB28F06-4C91-43F8-AED7-417B97799B7C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98</xdr:row>
      <xdr:rowOff>0</xdr:rowOff>
    </xdr:from>
    <xdr:to>
      <xdr:col>29</xdr:col>
      <xdr:colOff>546100</xdr:colOff>
      <xdr:row>98</xdr:row>
      <xdr:rowOff>101600</xdr:rowOff>
    </xdr:to>
    <xdr:pic>
      <xdr:nvPicPr>
        <xdr:cNvPr id="1058" name="Picture 1057">
          <a:extLst>
            <a:ext uri="{FF2B5EF4-FFF2-40B4-BE49-F238E27FC236}">
              <a16:creationId xmlns:a16="http://schemas.microsoft.com/office/drawing/2014/main" id="{CBAD42DB-73F2-4EEF-90A2-8DE46C4B6656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98</xdr:row>
      <xdr:rowOff>0</xdr:rowOff>
    </xdr:from>
    <xdr:to>
      <xdr:col>33</xdr:col>
      <xdr:colOff>546100</xdr:colOff>
      <xdr:row>98</xdr:row>
      <xdr:rowOff>101600</xdr:rowOff>
    </xdr:to>
    <xdr:pic>
      <xdr:nvPicPr>
        <xdr:cNvPr id="1059" name="Picture 1058">
          <a:extLst>
            <a:ext uri="{FF2B5EF4-FFF2-40B4-BE49-F238E27FC236}">
              <a16:creationId xmlns:a16="http://schemas.microsoft.com/office/drawing/2014/main" id="{B954549D-4CDD-4C2C-88D9-B59EE55FC22D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102</xdr:row>
      <xdr:rowOff>0</xdr:rowOff>
    </xdr:from>
    <xdr:to>
      <xdr:col>9</xdr:col>
      <xdr:colOff>546100</xdr:colOff>
      <xdr:row>102</xdr:row>
      <xdr:rowOff>101600</xdr:rowOff>
    </xdr:to>
    <xdr:pic>
      <xdr:nvPicPr>
        <xdr:cNvPr id="1060" name="Picture 1059">
          <a:extLst>
            <a:ext uri="{FF2B5EF4-FFF2-40B4-BE49-F238E27FC236}">
              <a16:creationId xmlns:a16="http://schemas.microsoft.com/office/drawing/2014/main" id="{7E7C0F30-59B8-4BC1-A036-43DC79589F74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102</xdr:row>
      <xdr:rowOff>0</xdr:rowOff>
    </xdr:from>
    <xdr:to>
      <xdr:col>13</xdr:col>
      <xdr:colOff>546100</xdr:colOff>
      <xdr:row>102</xdr:row>
      <xdr:rowOff>101600</xdr:rowOff>
    </xdr:to>
    <xdr:pic>
      <xdr:nvPicPr>
        <xdr:cNvPr id="1061" name="Picture 1060">
          <a:extLst>
            <a:ext uri="{FF2B5EF4-FFF2-40B4-BE49-F238E27FC236}">
              <a16:creationId xmlns:a16="http://schemas.microsoft.com/office/drawing/2014/main" id="{8ACF19B0-7241-4323-8698-FCC4C26A48DF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102</xdr:row>
      <xdr:rowOff>0</xdr:rowOff>
    </xdr:from>
    <xdr:to>
      <xdr:col>22</xdr:col>
      <xdr:colOff>546100</xdr:colOff>
      <xdr:row>102</xdr:row>
      <xdr:rowOff>101600</xdr:rowOff>
    </xdr:to>
    <xdr:pic>
      <xdr:nvPicPr>
        <xdr:cNvPr id="1062" name="Picture 1061">
          <a:extLst>
            <a:ext uri="{FF2B5EF4-FFF2-40B4-BE49-F238E27FC236}">
              <a16:creationId xmlns:a16="http://schemas.microsoft.com/office/drawing/2014/main" id="{C2B49F15-A77B-443B-B581-002446F54492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102</xdr:row>
      <xdr:rowOff>0</xdr:rowOff>
    </xdr:from>
    <xdr:to>
      <xdr:col>29</xdr:col>
      <xdr:colOff>546100</xdr:colOff>
      <xdr:row>102</xdr:row>
      <xdr:rowOff>101600</xdr:rowOff>
    </xdr:to>
    <xdr:pic>
      <xdr:nvPicPr>
        <xdr:cNvPr id="1063" name="Picture 1062">
          <a:extLst>
            <a:ext uri="{FF2B5EF4-FFF2-40B4-BE49-F238E27FC236}">
              <a16:creationId xmlns:a16="http://schemas.microsoft.com/office/drawing/2014/main" id="{18AD0C41-0252-4FFB-B840-7FF9BCD732AD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353425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102</xdr:row>
      <xdr:rowOff>0</xdr:rowOff>
    </xdr:from>
    <xdr:to>
      <xdr:col>33</xdr:col>
      <xdr:colOff>546100</xdr:colOff>
      <xdr:row>102</xdr:row>
      <xdr:rowOff>101600</xdr:rowOff>
    </xdr:to>
    <xdr:pic>
      <xdr:nvPicPr>
        <xdr:cNvPr id="1064" name="Picture 1063">
          <a:extLst>
            <a:ext uri="{FF2B5EF4-FFF2-40B4-BE49-F238E27FC236}">
              <a16:creationId xmlns:a16="http://schemas.microsoft.com/office/drawing/2014/main" id="{E6559A64-DC0C-4E5C-96A1-EFDB7E1667CC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106</xdr:row>
      <xdr:rowOff>0</xdr:rowOff>
    </xdr:from>
    <xdr:to>
      <xdr:col>9</xdr:col>
      <xdr:colOff>546100</xdr:colOff>
      <xdr:row>106</xdr:row>
      <xdr:rowOff>101600</xdr:rowOff>
    </xdr:to>
    <xdr:pic>
      <xdr:nvPicPr>
        <xdr:cNvPr id="1065" name="Picture 1064">
          <a:extLst>
            <a:ext uri="{FF2B5EF4-FFF2-40B4-BE49-F238E27FC236}">
              <a16:creationId xmlns:a16="http://schemas.microsoft.com/office/drawing/2014/main" id="{807AC064-717F-400D-B32F-5787236C5AFE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106</xdr:row>
      <xdr:rowOff>0</xdr:rowOff>
    </xdr:from>
    <xdr:to>
      <xdr:col>13</xdr:col>
      <xdr:colOff>546100</xdr:colOff>
      <xdr:row>106</xdr:row>
      <xdr:rowOff>101600</xdr:rowOff>
    </xdr:to>
    <xdr:pic>
      <xdr:nvPicPr>
        <xdr:cNvPr id="1066" name="Picture 1065">
          <a:extLst>
            <a:ext uri="{FF2B5EF4-FFF2-40B4-BE49-F238E27FC236}">
              <a16:creationId xmlns:a16="http://schemas.microsoft.com/office/drawing/2014/main" id="{6B2E7F98-6B0E-4C59-963B-0F26BBE72EB3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106</xdr:row>
      <xdr:rowOff>0</xdr:rowOff>
    </xdr:from>
    <xdr:to>
      <xdr:col>22</xdr:col>
      <xdr:colOff>546100</xdr:colOff>
      <xdr:row>106</xdr:row>
      <xdr:rowOff>101600</xdr:rowOff>
    </xdr:to>
    <xdr:pic>
      <xdr:nvPicPr>
        <xdr:cNvPr id="1067" name="Picture 1066">
          <a:extLst>
            <a:ext uri="{FF2B5EF4-FFF2-40B4-BE49-F238E27FC236}">
              <a16:creationId xmlns:a16="http://schemas.microsoft.com/office/drawing/2014/main" id="{165A3DC8-A580-4078-9EA9-7CD8DFAF7F3C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106</xdr:row>
      <xdr:rowOff>0</xdr:rowOff>
    </xdr:from>
    <xdr:to>
      <xdr:col>29</xdr:col>
      <xdr:colOff>546100</xdr:colOff>
      <xdr:row>106</xdr:row>
      <xdr:rowOff>101600</xdr:rowOff>
    </xdr:to>
    <xdr:pic>
      <xdr:nvPicPr>
        <xdr:cNvPr id="1068" name="Picture 1067">
          <a:extLst>
            <a:ext uri="{FF2B5EF4-FFF2-40B4-BE49-F238E27FC236}">
              <a16:creationId xmlns:a16="http://schemas.microsoft.com/office/drawing/2014/main" id="{3990A4A8-47F1-436D-9F1E-8F1AD5CED01F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106</xdr:row>
      <xdr:rowOff>0</xdr:rowOff>
    </xdr:from>
    <xdr:to>
      <xdr:col>33</xdr:col>
      <xdr:colOff>546100</xdr:colOff>
      <xdr:row>106</xdr:row>
      <xdr:rowOff>101600</xdr:rowOff>
    </xdr:to>
    <xdr:pic>
      <xdr:nvPicPr>
        <xdr:cNvPr id="1069" name="Picture 1068">
          <a:extLst>
            <a:ext uri="{FF2B5EF4-FFF2-40B4-BE49-F238E27FC236}">
              <a16:creationId xmlns:a16="http://schemas.microsoft.com/office/drawing/2014/main" id="{B0DBDDD5-B388-45F2-945C-6F4893D11BDE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8953500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110</xdr:row>
      <xdr:rowOff>0</xdr:rowOff>
    </xdr:from>
    <xdr:to>
      <xdr:col>9</xdr:col>
      <xdr:colOff>546100</xdr:colOff>
      <xdr:row>110</xdr:row>
      <xdr:rowOff>101600</xdr:rowOff>
    </xdr:to>
    <xdr:pic>
      <xdr:nvPicPr>
        <xdr:cNvPr id="1070" name="Picture 1069">
          <a:extLst>
            <a:ext uri="{FF2B5EF4-FFF2-40B4-BE49-F238E27FC236}">
              <a16:creationId xmlns:a16="http://schemas.microsoft.com/office/drawing/2014/main" id="{41386CE4-02A2-4E0B-914A-0C639AD2DF9A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110</xdr:row>
      <xdr:rowOff>0</xdr:rowOff>
    </xdr:from>
    <xdr:to>
      <xdr:col>13</xdr:col>
      <xdr:colOff>546100</xdr:colOff>
      <xdr:row>110</xdr:row>
      <xdr:rowOff>101600</xdr:rowOff>
    </xdr:to>
    <xdr:pic>
      <xdr:nvPicPr>
        <xdr:cNvPr id="1071" name="Picture 1070">
          <a:extLst>
            <a:ext uri="{FF2B5EF4-FFF2-40B4-BE49-F238E27FC236}">
              <a16:creationId xmlns:a16="http://schemas.microsoft.com/office/drawing/2014/main" id="{5339E5CB-ED58-484E-A85F-2EB28D95D569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110</xdr:row>
      <xdr:rowOff>0</xdr:rowOff>
    </xdr:from>
    <xdr:to>
      <xdr:col>22</xdr:col>
      <xdr:colOff>546100</xdr:colOff>
      <xdr:row>110</xdr:row>
      <xdr:rowOff>101600</xdr:rowOff>
    </xdr:to>
    <xdr:pic>
      <xdr:nvPicPr>
        <xdr:cNvPr id="1072" name="Picture 1071">
          <a:extLst>
            <a:ext uri="{FF2B5EF4-FFF2-40B4-BE49-F238E27FC236}">
              <a16:creationId xmlns:a16="http://schemas.microsoft.com/office/drawing/2014/main" id="{EE24D303-C744-4FBB-B9D5-0BDE3B843D61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110</xdr:row>
      <xdr:rowOff>0</xdr:rowOff>
    </xdr:from>
    <xdr:to>
      <xdr:col>29</xdr:col>
      <xdr:colOff>546100</xdr:colOff>
      <xdr:row>110</xdr:row>
      <xdr:rowOff>101600</xdr:rowOff>
    </xdr:to>
    <xdr:pic>
      <xdr:nvPicPr>
        <xdr:cNvPr id="1073" name="Picture 1072">
          <a:extLst>
            <a:ext uri="{FF2B5EF4-FFF2-40B4-BE49-F238E27FC236}">
              <a16:creationId xmlns:a16="http://schemas.microsoft.com/office/drawing/2014/main" id="{4EE283AC-F5AE-493E-B257-1E57D02FCCE5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110</xdr:row>
      <xdr:rowOff>0</xdr:rowOff>
    </xdr:from>
    <xdr:to>
      <xdr:col>33</xdr:col>
      <xdr:colOff>546100</xdr:colOff>
      <xdr:row>110</xdr:row>
      <xdr:rowOff>101600</xdr:rowOff>
    </xdr:to>
    <xdr:pic>
      <xdr:nvPicPr>
        <xdr:cNvPr id="1074" name="Picture 1073">
          <a:extLst>
            <a:ext uri="{FF2B5EF4-FFF2-40B4-BE49-F238E27FC236}">
              <a16:creationId xmlns:a16="http://schemas.microsoft.com/office/drawing/2014/main" id="{2A31E1E7-9EEA-4268-92FD-9DA3CCA2CCCF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8953500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114</xdr:row>
      <xdr:rowOff>0</xdr:rowOff>
    </xdr:from>
    <xdr:to>
      <xdr:col>9</xdr:col>
      <xdr:colOff>546100</xdr:colOff>
      <xdr:row>114</xdr:row>
      <xdr:rowOff>101600</xdr:rowOff>
    </xdr:to>
    <xdr:pic>
      <xdr:nvPicPr>
        <xdr:cNvPr id="1075" name="Picture 1074">
          <a:extLst>
            <a:ext uri="{FF2B5EF4-FFF2-40B4-BE49-F238E27FC236}">
              <a16:creationId xmlns:a16="http://schemas.microsoft.com/office/drawing/2014/main" id="{1779AE36-2803-4B47-9E4D-71065D2BA123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3552825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114</xdr:row>
      <xdr:rowOff>0</xdr:rowOff>
    </xdr:from>
    <xdr:to>
      <xdr:col>13</xdr:col>
      <xdr:colOff>546100</xdr:colOff>
      <xdr:row>114</xdr:row>
      <xdr:rowOff>101600</xdr:rowOff>
    </xdr:to>
    <xdr:pic>
      <xdr:nvPicPr>
        <xdr:cNvPr id="1076" name="Picture 1075">
          <a:extLst>
            <a:ext uri="{FF2B5EF4-FFF2-40B4-BE49-F238E27FC236}">
              <a16:creationId xmlns:a16="http://schemas.microsoft.com/office/drawing/2014/main" id="{E2348F31-7052-4721-BFF9-B7165E761443}"/>
            </a:ext>
          </a:extLst>
        </xdr:cNvPr>
        <xdr:cNvPicPr/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4152900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114</xdr:row>
      <xdr:rowOff>0</xdr:rowOff>
    </xdr:from>
    <xdr:to>
      <xdr:col>22</xdr:col>
      <xdr:colOff>546100</xdr:colOff>
      <xdr:row>114</xdr:row>
      <xdr:rowOff>101600</xdr:rowOff>
    </xdr:to>
    <xdr:pic>
      <xdr:nvPicPr>
        <xdr:cNvPr id="1077" name="Picture 1076">
          <a:extLst>
            <a:ext uri="{FF2B5EF4-FFF2-40B4-BE49-F238E27FC236}">
              <a16:creationId xmlns:a16="http://schemas.microsoft.com/office/drawing/2014/main" id="{ED111936-A8DA-4ED4-8CA0-B7BBDF57FF5F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114</xdr:row>
      <xdr:rowOff>0</xdr:rowOff>
    </xdr:from>
    <xdr:to>
      <xdr:col>29</xdr:col>
      <xdr:colOff>546100</xdr:colOff>
      <xdr:row>114</xdr:row>
      <xdr:rowOff>101600</xdr:rowOff>
    </xdr:to>
    <xdr:pic>
      <xdr:nvPicPr>
        <xdr:cNvPr id="1078" name="Picture 1077">
          <a:extLst>
            <a:ext uri="{FF2B5EF4-FFF2-40B4-BE49-F238E27FC236}">
              <a16:creationId xmlns:a16="http://schemas.microsoft.com/office/drawing/2014/main" id="{2E1AAF02-D7F2-42BD-AF14-DB63C54E3674}"/>
            </a:ext>
          </a:extLst>
        </xdr:cNvPr>
        <xdr:cNvPicPr/>
      </xdr:nvPicPr>
      <xdr:blipFill>
        <a:blip xmlns:r="http://schemas.openxmlformats.org/officeDocument/2006/relationships" r:embed="rId52" cstate="print"/>
        <a:stretch>
          <a:fillRect/>
        </a:stretch>
      </xdr:blipFill>
      <xdr:spPr>
        <a:xfrm>
          <a:off x="8353425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114</xdr:row>
      <xdr:rowOff>0</xdr:rowOff>
    </xdr:from>
    <xdr:to>
      <xdr:col>33</xdr:col>
      <xdr:colOff>546100</xdr:colOff>
      <xdr:row>114</xdr:row>
      <xdr:rowOff>101600</xdr:rowOff>
    </xdr:to>
    <xdr:pic>
      <xdr:nvPicPr>
        <xdr:cNvPr id="1079" name="Picture 1078">
          <a:extLst>
            <a:ext uri="{FF2B5EF4-FFF2-40B4-BE49-F238E27FC236}">
              <a16:creationId xmlns:a16="http://schemas.microsoft.com/office/drawing/2014/main" id="{9FE3AA6F-7317-429B-93BE-ADFFE8F9C2FF}"/>
            </a:ext>
          </a:extLst>
        </xdr:cNvPr>
        <xdr:cNvPicPr/>
      </xdr:nvPicPr>
      <xdr:blipFill>
        <a:blip xmlns:r="http://schemas.openxmlformats.org/officeDocument/2006/relationships" r:embed="rId53" cstate="print"/>
        <a:stretch>
          <a:fillRect/>
        </a:stretch>
      </xdr:blipFill>
      <xdr:spPr>
        <a:xfrm>
          <a:off x="8953500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118</xdr:row>
      <xdr:rowOff>0</xdr:rowOff>
    </xdr:from>
    <xdr:to>
      <xdr:col>9</xdr:col>
      <xdr:colOff>546100</xdr:colOff>
      <xdr:row>118</xdr:row>
      <xdr:rowOff>101600</xdr:rowOff>
    </xdr:to>
    <xdr:pic>
      <xdr:nvPicPr>
        <xdr:cNvPr id="1080" name="Picture 1079">
          <a:extLst>
            <a:ext uri="{FF2B5EF4-FFF2-40B4-BE49-F238E27FC236}">
              <a16:creationId xmlns:a16="http://schemas.microsoft.com/office/drawing/2014/main" id="{47B25BE8-7BFA-4DB9-AC32-D87667E758D1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118</xdr:row>
      <xdr:rowOff>0</xdr:rowOff>
    </xdr:from>
    <xdr:to>
      <xdr:col>13</xdr:col>
      <xdr:colOff>546100</xdr:colOff>
      <xdr:row>118</xdr:row>
      <xdr:rowOff>101600</xdr:rowOff>
    </xdr:to>
    <xdr:pic>
      <xdr:nvPicPr>
        <xdr:cNvPr id="1081" name="Picture 1080">
          <a:extLst>
            <a:ext uri="{FF2B5EF4-FFF2-40B4-BE49-F238E27FC236}">
              <a16:creationId xmlns:a16="http://schemas.microsoft.com/office/drawing/2014/main" id="{558E933C-6889-40C6-A2EA-36C4F841A3C0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118</xdr:row>
      <xdr:rowOff>0</xdr:rowOff>
    </xdr:from>
    <xdr:to>
      <xdr:col>22</xdr:col>
      <xdr:colOff>546100</xdr:colOff>
      <xdr:row>118</xdr:row>
      <xdr:rowOff>101600</xdr:rowOff>
    </xdr:to>
    <xdr:pic>
      <xdr:nvPicPr>
        <xdr:cNvPr id="1082" name="Picture 1081">
          <a:extLst>
            <a:ext uri="{FF2B5EF4-FFF2-40B4-BE49-F238E27FC236}">
              <a16:creationId xmlns:a16="http://schemas.microsoft.com/office/drawing/2014/main" id="{8C5AF372-548D-4B50-93BE-040C106B89B2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118</xdr:row>
      <xdr:rowOff>0</xdr:rowOff>
    </xdr:from>
    <xdr:to>
      <xdr:col>29</xdr:col>
      <xdr:colOff>546100</xdr:colOff>
      <xdr:row>118</xdr:row>
      <xdr:rowOff>101600</xdr:rowOff>
    </xdr:to>
    <xdr:pic>
      <xdr:nvPicPr>
        <xdr:cNvPr id="1083" name="Picture 1082">
          <a:extLst>
            <a:ext uri="{FF2B5EF4-FFF2-40B4-BE49-F238E27FC236}">
              <a16:creationId xmlns:a16="http://schemas.microsoft.com/office/drawing/2014/main" id="{38C11978-38B5-4203-BA59-24848F9F721A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353425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118</xdr:row>
      <xdr:rowOff>0</xdr:rowOff>
    </xdr:from>
    <xdr:to>
      <xdr:col>33</xdr:col>
      <xdr:colOff>546100</xdr:colOff>
      <xdr:row>118</xdr:row>
      <xdr:rowOff>101600</xdr:rowOff>
    </xdr:to>
    <xdr:pic>
      <xdr:nvPicPr>
        <xdr:cNvPr id="1084" name="Picture 1083">
          <a:extLst>
            <a:ext uri="{FF2B5EF4-FFF2-40B4-BE49-F238E27FC236}">
              <a16:creationId xmlns:a16="http://schemas.microsoft.com/office/drawing/2014/main" id="{95E4E58A-C701-4680-8C20-AD63F0BFADEF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122</xdr:row>
      <xdr:rowOff>0</xdr:rowOff>
    </xdr:from>
    <xdr:to>
      <xdr:col>9</xdr:col>
      <xdr:colOff>546100</xdr:colOff>
      <xdr:row>122</xdr:row>
      <xdr:rowOff>101600</xdr:rowOff>
    </xdr:to>
    <xdr:pic>
      <xdr:nvPicPr>
        <xdr:cNvPr id="1085" name="Picture 1084">
          <a:extLst>
            <a:ext uri="{FF2B5EF4-FFF2-40B4-BE49-F238E27FC236}">
              <a16:creationId xmlns:a16="http://schemas.microsoft.com/office/drawing/2014/main" id="{18B63AD2-7B9D-427E-AA56-1386673A6EDE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122</xdr:row>
      <xdr:rowOff>0</xdr:rowOff>
    </xdr:from>
    <xdr:to>
      <xdr:col>13</xdr:col>
      <xdr:colOff>546100</xdr:colOff>
      <xdr:row>122</xdr:row>
      <xdr:rowOff>101600</xdr:rowOff>
    </xdr:to>
    <xdr:pic>
      <xdr:nvPicPr>
        <xdr:cNvPr id="1086" name="Picture 1085">
          <a:extLst>
            <a:ext uri="{FF2B5EF4-FFF2-40B4-BE49-F238E27FC236}">
              <a16:creationId xmlns:a16="http://schemas.microsoft.com/office/drawing/2014/main" id="{36D90C67-FFCF-41CB-B57D-82B314E206F7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122</xdr:row>
      <xdr:rowOff>0</xdr:rowOff>
    </xdr:from>
    <xdr:to>
      <xdr:col>22</xdr:col>
      <xdr:colOff>546100</xdr:colOff>
      <xdr:row>122</xdr:row>
      <xdr:rowOff>101600</xdr:rowOff>
    </xdr:to>
    <xdr:pic>
      <xdr:nvPicPr>
        <xdr:cNvPr id="1087" name="Picture 1086">
          <a:extLst>
            <a:ext uri="{FF2B5EF4-FFF2-40B4-BE49-F238E27FC236}">
              <a16:creationId xmlns:a16="http://schemas.microsoft.com/office/drawing/2014/main" id="{F6EBDEEF-96A2-44DE-AEA8-CD9058C8FCC2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122</xdr:row>
      <xdr:rowOff>0</xdr:rowOff>
    </xdr:from>
    <xdr:to>
      <xdr:col>29</xdr:col>
      <xdr:colOff>546100</xdr:colOff>
      <xdr:row>122</xdr:row>
      <xdr:rowOff>101600</xdr:rowOff>
    </xdr:to>
    <xdr:pic>
      <xdr:nvPicPr>
        <xdr:cNvPr id="1088" name="Picture 1087">
          <a:extLst>
            <a:ext uri="{FF2B5EF4-FFF2-40B4-BE49-F238E27FC236}">
              <a16:creationId xmlns:a16="http://schemas.microsoft.com/office/drawing/2014/main" id="{EDD846D8-A218-4783-8E14-2C67AF75B4BF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122</xdr:row>
      <xdr:rowOff>0</xdr:rowOff>
    </xdr:from>
    <xdr:to>
      <xdr:col>33</xdr:col>
      <xdr:colOff>546100</xdr:colOff>
      <xdr:row>122</xdr:row>
      <xdr:rowOff>101600</xdr:rowOff>
    </xdr:to>
    <xdr:pic>
      <xdr:nvPicPr>
        <xdr:cNvPr id="1089" name="Picture 1088">
          <a:extLst>
            <a:ext uri="{FF2B5EF4-FFF2-40B4-BE49-F238E27FC236}">
              <a16:creationId xmlns:a16="http://schemas.microsoft.com/office/drawing/2014/main" id="{60D23266-7294-47D6-932A-5ECDEED7ABF0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126</xdr:row>
      <xdr:rowOff>0</xdr:rowOff>
    </xdr:from>
    <xdr:to>
      <xdr:col>9</xdr:col>
      <xdr:colOff>546100</xdr:colOff>
      <xdr:row>126</xdr:row>
      <xdr:rowOff>101600</xdr:rowOff>
    </xdr:to>
    <xdr:pic>
      <xdr:nvPicPr>
        <xdr:cNvPr id="1090" name="Picture 1089">
          <a:extLst>
            <a:ext uri="{FF2B5EF4-FFF2-40B4-BE49-F238E27FC236}">
              <a16:creationId xmlns:a16="http://schemas.microsoft.com/office/drawing/2014/main" id="{1E9A2646-7599-48B6-9839-D6EE58FD4B1E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126</xdr:row>
      <xdr:rowOff>0</xdr:rowOff>
    </xdr:from>
    <xdr:to>
      <xdr:col>13</xdr:col>
      <xdr:colOff>546100</xdr:colOff>
      <xdr:row>126</xdr:row>
      <xdr:rowOff>101600</xdr:rowOff>
    </xdr:to>
    <xdr:pic>
      <xdr:nvPicPr>
        <xdr:cNvPr id="1091" name="Picture 1090">
          <a:extLst>
            <a:ext uri="{FF2B5EF4-FFF2-40B4-BE49-F238E27FC236}">
              <a16:creationId xmlns:a16="http://schemas.microsoft.com/office/drawing/2014/main" id="{A16A7D32-2286-4EB9-B5E7-4E23B81B3E81}"/>
            </a:ext>
          </a:extLst>
        </xdr:cNvPr>
        <xdr:cNvPicPr/>
      </xdr:nvPicPr>
      <xdr:blipFill>
        <a:blip xmlns:r="http://schemas.openxmlformats.org/officeDocument/2006/relationships" r:embed="rId54" cstate="print"/>
        <a:stretch>
          <a:fillRect/>
        </a:stretch>
      </xdr:blipFill>
      <xdr:spPr>
        <a:xfrm>
          <a:off x="4152900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126</xdr:row>
      <xdr:rowOff>0</xdr:rowOff>
    </xdr:from>
    <xdr:to>
      <xdr:col>22</xdr:col>
      <xdr:colOff>546100</xdr:colOff>
      <xdr:row>126</xdr:row>
      <xdr:rowOff>101600</xdr:rowOff>
    </xdr:to>
    <xdr:pic>
      <xdr:nvPicPr>
        <xdr:cNvPr id="1092" name="Picture 1091">
          <a:extLst>
            <a:ext uri="{FF2B5EF4-FFF2-40B4-BE49-F238E27FC236}">
              <a16:creationId xmlns:a16="http://schemas.microsoft.com/office/drawing/2014/main" id="{CC8FDB32-8A3A-430C-A1E5-4EF301CB6202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038850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126</xdr:row>
      <xdr:rowOff>0</xdr:rowOff>
    </xdr:from>
    <xdr:to>
      <xdr:col>29</xdr:col>
      <xdr:colOff>546100</xdr:colOff>
      <xdr:row>126</xdr:row>
      <xdr:rowOff>101600</xdr:rowOff>
    </xdr:to>
    <xdr:pic>
      <xdr:nvPicPr>
        <xdr:cNvPr id="1093" name="Picture 1092">
          <a:extLst>
            <a:ext uri="{FF2B5EF4-FFF2-40B4-BE49-F238E27FC236}">
              <a16:creationId xmlns:a16="http://schemas.microsoft.com/office/drawing/2014/main" id="{F4A372D1-539C-4E08-8434-48A77ECB4BFD}"/>
            </a:ext>
          </a:extLst>
        </xdr:cNvPr>
        <xdr:cNvPicPr/>
      </xdr:nvPicPr>
      <xdr:blipFill>
        <a:blip xmlns:r="http://schemas.openxmlformats.org/officeDocument/2006/relationships" r:embed="rId56" cstate="print"/>
        <a:stretch>
          <a:fillRect/>
        </a:stretch>
      </xdr:blipFill>
      <xdr:spPr>
        <a:xfrm>
          <a:off x="8353425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126</xdr:row>
      <xdr:rowOff>0</xdr:rowOff>
    </xdr:from>
    <xdr:to>
      <xdr:col>33</xdr:col>
      <xdr:colOff>546100</xdr:colOff>
      <xdr:row>126</xdr:row>
      <xdr:rowOff>101600</xdr:rowOff>
    </xdr:to>
    <xdr:pic>
      <xdr:nvPicPr>
        <xdr:cNvPr id="1094" name="Picture 1093">
          <a:extLst>
            <a:ext uri="{FF2B5EF4-FFF2-40B4-BE49-F238E27FC236}">
              <a16:creationId xmlns:a16="http://schemas.microsoft.com/office/drawing/2014/main" id="{6CE2F750-91D4-4E27-AF04-8A7FBE94043F}"/>
            </a:ext>
          </a:extLst>
        </xdr:cNvPr>
        <xdr:cNvPicPr/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8953500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546100</xdr:colOff>
      <xdr:row>130</xdr:row>
      <xdr:rowOff>101600</xdr:rowOff>
    </xdr:to>
    <xdr:pic>
      <xdr:nvPicPr>
        <xdr:cNvPr id="1095" name="Picture 1094">
          <a:extLst>
            <a:ext uri="{FF2B5EF4-FFF2-40B4-BE49-F238E27FC236}">
              <a16:creationId xmlns:a16="http://schemas.microsoft.com/office/drawing/2014/main" id="{0B6BB557-9B70-4E01-8BBF-7C7E15A3A9AF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3552825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130</xdr:row>
      <xdr:rowOff>0</xdr:rowOff>
    </xdr:from>
    <xdr:to>
      <xdr:col>13</xdr:col>
      <xdr:colOff>546100</xdr:colOff>
      <xdr:row>130</xdr:row>
      <xdr:rowOff>101600</xdr:rowOff>
    </xdr:to>
    <xdr:pic>
      <xdr:nvPicPr>
        <xdr:cNvPr id="1096" name="Picture 1095">
          <a:extLst>
            <a:ext uri="{FF2B5EF4-FFF2-40B4-BE49-F238E27FC236}">
              <a16:creationId xmlns:a16="http://schemas.microsoft.com/office/drawing/2014/main" id="{3CBFD4CE-118C-4B47-ACC0-24E9BC104E24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4152900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130</xdr:row>
      <xdr:rowOff>0</xdr:rowOff>
    </xdr:from>
    <xdr:to>
      <xdr:col>22</xdr:col>
      <xdr:colOff>546100</xdr:colOff>
      <xdr:row>130</xdr:row>
      <xdr:rowOff>101600</xdr:rowOff>
    </xdr:to>
    <xdr:pic>
      <xdr:nvPicPr>
        <xdr:cNvPr id="1097" name="Picture 1096">
          <a:extLst>
            <a:ext uri="{FF2B5EF4-FFF2-40B4-BE49-F238E27FC236}">
              <a16:creationId xmlns:a16="http://schemas.microsoft.com/office/drawing/2014/main" id="{8BE2091D-E28B-4325-95D0-7382C4F84CE0}"/>
            </a:ext>
          </a:extLst>
        </xdr:cNvPr>
        <xdr:cNvPicPr/>
      </xdr:nvPicPr>
      <xdr:blipFill>
        <a:blip xmlns:r="http://schemas.openxmlformats.org/officeDocument/2006/relationships" r:embed="rId72" cstate="print"/>
        <a:stretch>
          <a:fillRect/>
        </a:stretch>
      </xdr:blipFill>
      <xdr:spPr>
        <a:xfrm>
          <a:off x="6038850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130</xdr:row>
      <xdr:rowOff>0</xdr:rowOff>
    </xdr:from>
    <xdr:to>
      <xdr:col>29</xdr:col>
      <xdr:colOff>546100</xdr:colOff>
      <xdr:row>130</xdr:row>
      <xdr:rowOff>101600</xdr:rowOff>
    </xdr:to>
    <xdr:pic>
      <xdr:nvPicPr>
        <xdr:cNvPr id="1098" name="Picture 1097">
          <a:extLst>
            <a:ext uri="{FF2B5EF4-FFF2-40B4-BE49-F238E27FC236}">
              <a16:creationId xmlns:a16="http://schemas.microsoft.com/office/drawing/2014/main" id="{590EDCF1-09A5-4E17-805A-61CB73201F05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8353425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130</xdr:row>
      <xdr:rowOff>0</xdr:rowOff>
    </xdr:from>
    <xdr:to>
      <xdr:col>33</xdr:col>
      <xdr:colOff>546100</xdr:colOff>
      <xdr:row>130</xdr:row>
      <xdr:rowOff>101600</xdr:rowOff>
    </xdr:to>
    <xdr:pic>
      <xdr:nvPicPr>
        <xdr:cNvPr id="1099" name="Picture 1098">
          <a:extLst>
            <a:ext uri="{FF2B5EF4-FFF2-40B4-BE49-F238E27FC236}">
              <a16:creationId xmlns:a16="http://schemas.microsoft.com/office/drawing/2014/main" id="{66FE7EDE-90A6-42EB-94E9-2DAED246DCE3}"/>
            </a:ext>
          </a:extLst>
        </xdr:cNvPr>
        <xdr:cNvPicPr/>
      </xdr:nvPicPr>
      <xdr:blipFill>
        <a:blip xmlns:r="http://schemas.openxmlformats.org/officeDocument/2006/relationships" r:embed="rId68" cstate="print"/>
        <a:stretch>
          <a:fillRect/>
        </a:stretch>
      </xdr:blipFill>
      <xdr:spPr>
        <a:xfrm>
          <a:off x="8953500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134</xdr:row>
      <xdr:rowOff>0</xdr:rowOff>
    </xdr:from>
    <xdr:to>
      <xdr:col>9</xdr:col>
      <xdr:colOff>546100</xdr:colOff>
      <xdr:row>134</xdr:row>
      <xdr:rowOff>101600</xdr:rowOff>
    </xdr:to>
    <xdr:pic>
      <xdr:nvPicPr>
        <xdr:cNvPr id="1100" name="Picture 1099">
          <a:extLst>
            <a:ext uri="{FF2B5EF4-FFF2-40B4-BE49-F238E27FC236}">
              <a16:creationId xmlns:a16="http://schemas.microsoft.com/office/drawing/2014/main" id="{8B79D36E-5D6F-4CD3-81C4-2774AC46EE59}"/>
            </a:ext>
          </a:extLst>
        </xdr:cNvPr>
        <xdr:cNvPicPr/>
      </xdr:nvPicPr>
      <xdr:blipFill>
        <a:blip xmlns:r="http://schemas.openxmlformats.org/officeDocument/2006/relationships" r:embed="rId58" cstate="print"/>
        <a:stretch>
          <a:fillRect/>
        </a:stretch>
      </xdr:blipFill>
      <xdr:spPr>
        <a:xfrm>
          <a:off x="3552825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134</xdr:row>
      <xdr:rowOff>0</xdr:rowOff>
    </xdr:from>
    <xdr:to>
      <xdr:col>13</xdr:col>
      <xdr:colOff>546100</xdr:colOff>
      <xdr:row>134</xdr:row>
      <xdr:rowOff>101600</xdr:rowOff>
    </xdr:to>
    <xdr:pic>
      <xdr:nvPicPr>
        <xdr:cNvPr id="1101" name="Picture 1100">
          <a:extLst>
            <a:ext uri="{FF2B5EF4-FFF2-40B4-BE49-F238E27FC236}">
              <a16:creationId xmlns:a16="http://schemas.microsoft.com/office/drawing/2014/main" id="{5B98A3C7-D40E-489F-9FB8-D0FF3BE41E4E}"/>
            </a:ext>
          </a:extLst>
        </xdr:cNvPr>
        <xdr:cNvPicPr/>
      </xdr:nvPicPr>
      <xdr:blipFill>
        <a:blip xmlns:r="http://schemas.openxmlformats.org/officeDocument/2006/relationships" r:embed="rId59" cstate="print"/>
        <a:stretch>
          <a:fillRect/>
        </a:stretch>
      </xdr:blipFill>
      <xdr:spPr>
        <a:xfrm>
          <a:off x="4152900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134</xdr:row>
      <xdr:rowOff>0</xdr:rowOff>
    </xdr:from>
    <xdr:to>
      <xdr:col>22</xdr:col>
      <xdr:colOff>546100</xdr:colOff>
      <xdr:row>134</xdr:row>
      <xdr:rowOff>101600</xdr:rowOff>
    </xdr:to>
    <xdr:pic>
      <xdr:nvPicPr>
        <xdr:cNvPr id="1102" name="Picture 1101">
          <a:extLst>
            <a:ext uri="{FF2B5EF4-FFF2-40B4-BE49-F238E27FC236}">
              <a16:creationId xmlns:a16="http://schemas.microsoft.com/office/drawing/2014/main" id="{5721395F-7028-4F0A-B371-0478B7C1E71C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134</xdr:row>
      <xdr:rowOff>0</xdr:rowOff>
    </xdr:from>
    <xdr:to>
      <xdr:col>29</xdr:col>
      <xdr:colOff>546100</xdr:colOff>
      <xdr:row>134</xdr:row>
      <xdr:rowOff>101600</xdr:rowOff>
    </xdr:to>
    <xdr:pic>
      <xdr:nvPicPr>
        <xdr:cNvPr id="1103" name="Picture 1102">
          <a:extLst>
            <a:ext uri="{FF2B5EF4-FFF2-40B4-BE49-F238E27FC236}">
              <a16:creationId xmlns:a16="http://schemas.microsoft.com/office/drawing/2014/main" id="{87E90F39-2F8D-4951-85C5-552D7F39530A}"/>
            </a:ext>
          </a:extLst>
        </xdr:cNvPr>
        <xdr:cNvPicPr/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8353425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134</xdr:row>
      <xdr:rowOff>0</xdr:rowOff>
    </xdr:from>
    <xdr:to>
      <xdr:col>33</xdr:col>
      <xdr:colOff>546100</xdr:colOff>
      <xdr:row>134</xdr:row>
      <xdr:rowOff>101600</xdr:rowOff>
    </xdr:to>
    <xdr:pic>
      <xdr:nvPicPr>
        <xdr:cNvPr id="1104" name="Picture 1103">
          <a:extLst>
            <a:ext uri="{FF2B5EF4-FFF2-40B4-BE49-F238E27FC236}">
              <a16:creationId xmlns:a16="http://schemas.microsoft.com/office/drawing/2014/main" id="{AF35E66E-0404-42C0-825F-B374EB2DD254}"/>
            </a:ext>
          </a:extLst>
        </xdr:cNvPr>
        <xdr:cNvPicPr/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8953500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138</xdr:row>
      <xdr:rowOff>0</xdr:rowOff>
    </xdr:from>
    <xdr:to>
      <xdr:col>9</xdr:col>
      <xdr:colOff>546100</xdr:colOff>
      <xdr:row>138</xdr:row>
      <xdr:rowOff>101600</xdr:rowOff>
    </xdr:to>
    <xdr:pic>
      <xdr:nvPicPr>
        <xdr:cNvPr id="1105" name="Picture 1104">
          <a:extLst>
            <a:ext uri="{FF2B5EF4-FFF2-40B4-BE49-F238E27FC236}">
              <a16:creationId xmlns:a16="http://schemas.microsoft.com/office/drawing/2014/main" id="{77756A54-7A46-47D6-A5FC-B5791022D546}"/>
            </a:ext>
          </a:extLst>
        </xdr:cNvPr>
        <xdr:cNvPicPr/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3552825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138</xdr:row>
      <xdr:rowOff>0</xdr:rowOff>
    </xdr:from>
    <xdr:to>
      <xdr:col>13</xdr:col>
      <xdr:colOff>546100</xdr:colOff>
      <xdr:row>138</xdr:row>
      <xdr:rowOff>101600</xdr:rowOff>
    </xdr:to>
    <xdr:pic>
      <xdr:nvPicPr>
        <xdr:cNvPr id="1106" name="Picture 1105">
          <a:extLst>
            <a:ext uri="{FF2B5EF4-FFF2-40B4-BE49-F238E27FC236}">
              <a16:creationId xmlns:a16="http://schemas.microsoft.com/office/drawing/2014/main" id="{EFD5C417-6E52-40A6-B88F-BF38D0B1C8DD}"/>
            </a:ext>
          </a:extLst>
        </xdr:cNvPr>
        <xdr:cNvPicPr/>
      </xdr:nvPicPr>
      <xdr:blipFill>
        <a:blip xmlns:r="http://schemas.openxmlformats.org/officeDocument/2006/relationships" r:embed="rId74" cstate="print"/>
        <a:stretch>
          <a:fillRect/>
        </a:stretch>
      </xdr:blipFill>
      <xdr:spPr>
        <a:xfrm>
          <a:off x="4152900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138</xdr:row>
      <xdr:rowOff>0</xdr:rowOff>
    </xdr:from>
    <xdr:to>
      <xdr:col>22</xdr:col>
      <xdr:colOff>546100</xdr:colOff>
      <xdr:row>138</xdr:row>
      <xdr:rowOff>101600</xdr:rowOff>
    </xdr:to>
    <xdr:pic>
      <xdr:nvPicPr>
        <xdr:cNvPr id="1107" name="Picture 1106">
          <a:extLst>
            <a:ext uri="{FF2B5EF4-FFF2-40B4-BE49-F238E27FC236}">
              <a16:creationId xmlns:a16="http://schemas.microsoft.com/office/drawing/2014/main" id="{6109ABE5-4D27-4A50-84FA-0164EEF17249}"/>
            </a:ext>
          </a:extLst>
        </xdr:cNvPr>
        <xdr:cNvPicPr/>
      </xdr:nvPicPr>
      <xdr:blipFill>
        <a:blip xmlns:r="http://schemas.openxmlformats.org/officeDocument/2006/relationships" r:embed="rId75" cstate="print"/>
        <a:stretch>
          <a:fillRect/>
        </a:stretch>
      </xdr:blipFill>
      <xdr:spPr>
        <a:xfrm>
          <a:off x="6038850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138</xdr:row>
      <xdr:rowOff>0</xdr:rowOff>
    </xdr:from>
    <xdr:to>
      <xdr:col>29</xdr:col>
      <xdr:colOff>546100</xdr:colOff>
      <xdr:row>138</xdr:row>
      <xdr:rowOff>101600</xdr:rowOff>
    </xdr:to>
    <xdr:pic>
      <xdr:nvPicPr>
        <xdr:cNvPr id="1108" name="Picture 1107">
          <a:extLst>
            <a:ext uri="{FF2B5EF4-FFF2-40B4-BE49-F238E27FC236}">
              <a16:creationId xmlns:a16="http://schemas.microsoft.com/office/drawing/2014/main" id="{81B0E2B6-AD01-43C6-9E8F-4EBF0C83FBD0}"/>
            </a:ext>
          </a:extLst>
        </xdr:cNvPr>
        <xdr:cNvPicPr/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8353425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138</xdr:row>
      <xdr:rowOff>0</xdr:rowOff>
    </xdr:from>
    <xdr:to>
      <xdr:col>33</xdr:col>
      <xdr:colOff>546100</xdr:colOff>
      <xdr:row>138</xdr:row>
      <xdr:rowOff>101600</xdr:rowOff>
    </xdr:to>
    <xdr:pic>
      <xdr:nvPicPr>
        <xdr:cNvPr id="1109" name="Picture 1108">
          <a:extLst>
            <a:ext uri="{FF2B5EF4-FFF2-40B4-BE49-F238E27FC236}">
              <a16:creationId xmlns:a16="http://schemas.microsoft.com/office/drawing/2014/main" id="{2F372142-708F-4D10-8354-A43940098FBE}"/>
            </a:ext>
          </a:extLst>
        </xdr:cNvPr>
        <xdr:cNvPicPr/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8953500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142</xdr:row>
      <xdr:rowOff>0</xdr:rowOff>
    </xdr:from>
    <xdr:to>
      <xdr:col>9</xdr:col>
      <xdr:colOff>546100</xdr:colOff>
      <xdr:row>142</xdr:row>
      <xdr:rowOff>101600</xdr:rowOff>
    </xdr:to>
    <xdr:pic>
      <xdr:nvPicPr>
        <xdr:cNvPr id="1110" name="Picture 1109">
          <a:extLst>
            <a:ext uri="{FF2B5EF4-FFF2-40B4-BE49-F238E27FC236}">
              <a16:creationId xmlns:a16="http://schemas.microsoft.com/office/drawing/2014/main" id="{1BD2F5BF-DA69-4E8D-9904-CE21A90EA482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142</xdr:row>
      <xdr:rowOff>0</xdr:rowOff>
    </xdr:from>
    <xdr:to>
      <xdr:col>13</xdr:col>
      <xdr:colOff>546100</xdr:colOff>
      <xdr:row>142</xdr:row>
      <xdr:rowOff>101600</xdr:rowOff>
    </xdr:to>
    <xdr:pic>
      <xdr:nvPicPr>
        <xdr:cNvPr id="1111" name="Picture 1110">
          <a:extLst>
            <a:ext uri="{FF2B5EF4-FFF2-40B4-BE49-F238E27FC236}">
              <a16:creationId xmlns:a16="http://schemas.microsoft.com/office/drawing/2014/main" id="{670616BE-AC06-4B46-ABCE-7EC427D91045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4152900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142</xdr:row>
      <xdr:rowOff>0</xdr:rowOff>
    </xdr:from>
    <xdr:to>
      <xdr:col>22</xdr:col>
      <xdr:colOff>546100</xdr:colOff>
      <xdr:row>142</xdr:row>
      <xdr:rowOff>101600</xdr:rowOff>
    </xdr:to>
    <xdr:pic>
      <xdr:nvPicPr>
        <xdr:cNvPr id="1112" name="Picture 1111">
          <a:extLst>
            <a:ext uri="{FF2B5EF4-FFF2-40B4-BE49-F238E27FC236}">
              <a16:creationId xmlns:a16="http://schemas.microsoft.com/office/drawing/2014/main" id="{2F685E0E-EB27-4505-AF85-662EA8ACDBB9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142</xdr:row>
      <xdr:rowOff>0</xdr:rowOff>
    </xdr:from>
    <xdr:to>
      <xdr:col>29</xdr:col>
      <xdr:colOff>546100</xdr:colOff>
      <xdr:row>142</xdr:row>
      <xdr:rowOff>101600</xdr:rowOff>
    </xdr:to>
    <xdr:pic>
      <xdr:nvPicPr>
        <xdr:cNvPr id="1113" name="Picture 1112">
          <a:extLst>
            <a:ext uri="{FF2B5EF4-FFF2-40B4-BE49-F238E27FC236}">
              <a16:creationId xmlns:a16="http://schemas.microsoft.com/office/drawing/2014/main" id="{DADB9F93-8F91-4596-B669-2A854B29EAE3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8353425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142</xdr:row>
      <xdr:rowOff>0</xdr:rowOff>
    </xdr:from>
    <xdr:to>
      <xdr:col>33</xdr:col>
      <xdr:colOff>546100</xdr:colOff>
      <xdr:row>142</xdr:row>
      <xdr:rowOff>101600</xdr:rowOff>
    </xdr:to>
    <xdr:pic>
      <xdr:nvPicPr>
        <xdr:cNvPr id="1114" name="Picture 1113">
          <a:extLst>
            <a:ext uri="{FF2B5EF4-FFF2-40B4-BE49-F238E27FC236}">
              <a16:creationId xmlns:a16="http://schemas.microsoft.com/office/drawing/2014/main" id="{DCFFEF9F-212F-4D3E-8AC7-04CFC7FF8AF3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8953500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146</xdr:row>
      <xdr:rowOff>0</xdr:rowOff>
    </xdr:from>
    <xdr:to>
      <xdr:col>9</xdr:col>
      <xdr:colOff>546100</xdr:colOff>
      <xdr:row>146</xdr:row>
      <xdr:rowOff>101600</xdr:rowOff>
    </xdr:to>
    <xdr:pic>
      <xdr:nvPicPr>
        <xdr:cNvPr id="1115" name="Picture 1114">
          <a:extLst>
            <a:ext uri="{FF2B5EF4-FFF2-40B4-BE49-F238E27FC236}">
              <a16:creationId xmlns:a16="http://schemas.microsoft.com/office/drawing/2014/main" id="{EBD764CB-F608-4CB3-B4D3-AE59DB14FF34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146</xdr:row>
      <xdr:rowOff>0</xdr:rowOff>
    </xdr:from>
    <xdr:to>
      <xdr:col>13</xdr:col>
      <xdr:colOff>546100</xdr:colOff>
      <xdr:row>146</xdr:row>
      <xdr:rowOff>101600</xdr:rowOff>
    </xdr:to>
    <xdr:pic>
      <xdr:nvPicPr>
        <xdr:cNvPr id="1116" name="Picture 1115">
          <a:extLst>
            <a:ext uri="{FF2B5EF4-FFF2-40B4-BE49-F238E27FC236}">
              <a16:creationId xmlns:a16="http://schemas.microsoft.com/office/drawing/2014/main" id="{2EDD3C36-85B3-4AF7-BBE1-F00D3D1FFC56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146</xdr:row>
      <xdr:rowOff>0</xdr:rowOff>
    </xdr:from>
    <xdr:to>
      <xdr:col>22</xdr:col>
      <xdr:colOff>546100</xdr:colOff>
      <xdr:row>146</xdr:row>
      <xdr:rowOff>101600</xdr:rowOff>
    </xdr:to>
    <xdr:pic>
      <xdr:nvPicPr>
        <xdr:cNvPr id="1117" name="Picture 1116">
          <a:extLst>
            <a:ext uri="{FF2B5EF4-FFF2-40B4-BE49-F238E27FC236}">
              <a16:creationId xmlns:a16="http://schemas.microsoft.com/office/drawing/2014/main" id="{2A70A840-0F58-4344-9D8C-76AFF99BAC15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146</xdr:row>
      <xdr:rowOff>0</xdr:rowOff>
    </xdr:from>
    <xdr:to>
      <xdr:col>29</xdr:col>
      <xdr:colOff>546100</xdr:colOff>
      <xdr:row>146</xdr:row>
      <xdr:rowOff>101600</xdr:rowOff>
    </xdr:to>
    <xdr:pic>
      <xdr:nvPicPr>
        <xdr:cNvPr id="1118" name="Picture 1117">
          <a:extLst>
            <a:ext uri="{FF2B5EF4-FFF2-40B4-BE49-F238E27FC236}">
              <a16:creationId xmlns:a16="http://schemas.microsoft.com/office/drawing/2014/main" id="{1F3B4E33-2D76-4B6B-89CC-B6AC85230A92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8353425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146</xdr:row>
      <xdr:rowOff>0</xdr:rowOff>
    </xdr:from>
    <xdr:to>
      <xdr:col>33</xdr:col>
      <xdr:colOff>546100</xdr:colOff>
      <xdr:row>146</xdr:row>
      <xdr:rowOff>101600</xdr:rowOff>
    </xdr:to>
    <xdr:pic>
      <xdr:nvPicPr>
        <xdr:cNvPr id="1119" name="Picture 1118">
          <a:extLst>
            <a:ext uri="{FF2B5EF4-FFF2-40B4-BE49-F238E27FC236}">
              <a16:creationId xmlns:a16="http://schemas.microsoft.com/office/drawing/2014/main" id="{EF4EEBDE-91E2-46FC-89F5-A58C79DC9966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8953500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150</xdr:row>
      <xdr:rowOff>0</xdr:rowOff>
    </xdr:from>
    <xdr:to>
      <xdr:col>9</xdr:col>
      <xdr:colOff>546100</xdr:colOff>
      <xdr:row>150</xdr:row>
      <xdr:rowOff>101600</xdr:rowOff>
    </xdr:to>
    <xdr:pic>
      <xdr:nvPicPr>
        <xdr:cNvPr id="1120" name="Picture 1119">
          <a:extLst>
            <a:ext uri="{FF2B5EF4-FFF2-40B4-BE49-F238E27FC236}">
              <a16:creationId xmlns:a16="http://schemas.microsoft.com/office/drawing/2014/main" id="{A9BF98B3-561E-42CF-8205-5C7E59ABDCA1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3552825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150</xdr:row>
      <xdr:rowOff>0</xdr:rowOff>
    </xdr:from>
    <xdr:to>
      <xdr:col>13</xdr:col>
      <xdr:colOff>546100</xdr:colOff>
      <xdr:row>150</xdr:row>
      <xdr:rowOff>101600</xdr:rowOff>
    </xdr:to>
    <xdr:pic>
      <xdr:nvPicPr>
        <xdr:cNvPr id="1121" name="Picture 1120">
          <a:extLst>
            <a:ext uri="{FF2B5EF4-FFF2-40B4-BE49-F238E27FC236}">
              <a16:creationId xmlns:a16="http://schemas.microsoft.com/office/drawing/2014/main" id="{299A2BF1-28C2-42D9-9708-E07AEFE8FB9F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150</xdr:row>
      <xdr:rowOff>0</xdr:rowOff>
    </xdr:from>
    <xdr:to>
      <xdr:col>22</xdr:col>
      <xdr:colOff>546100</xdr:colOff>
      <xdr:row>150</xdr:row>
      <xdr:rowOff>101600</xdr:rowOff>
    </xdr:to>
    <xdr:pic>
      <xdr:nvPicPr>
        <xdr:cNvPr id="1122" name="Picture 1121">
          <a:extLst>
            <a:ext uri="{FF2B5EF4-FFF2-40B4-BE49-F238E27FC236}">
              <a16:creationId xmlns:a16="http://schemas.microsoft.com/office/drawing/2014/main" id="{44C01FC5-A5EF-4811-9E95-B2D9A0267278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6038850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150</xdr:row>
      <xdr:rowOff>0</xdr:rowOff>
    </xdr:from>
    <xdr:to>
      <xdr:col>29</xdr:col>
      <xdr:colOff>546100</xdr:colOff>
      <xdr:row>150</xdr:row>
      <xdr:rowOff>101600</xdr:rowOff>
    </xdr:to>
    <xdr:pic>
      <xdr:nvPicPr>
        <xdr:cNvPr id="1123" name="Picture 1122">
          <a:extLst>
            <a:ext uri="{FF2B5EF4-FFF2-40B4-BE49-F238E27FC236}">
              <a16:creationId xmlns:a16="http://schemas.microsoft.com/office/drawing/2014/main" id="{CB2DE6C7-4713-42E6-AE9F-D48FCA30E03B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150</xdr:row>
      <xdr:rowOff>0</xdr:rowOff>
    </xdr:from>
    <xdr:to>
      <xdr:col>33</xdr:col>
      <xdr:colOff>546100</xdr:colOff>
      <xdr:row>150</xdr:row>
      <xdr:rowOff>101600</xdr:rowOff>
    </xdr:to>
    <xdr:pic>
      <xdr:nvPicPr>
        <xdr:cNvPr id="1124" name="Picture 1123">
          <a:extLst>
            <a:ext uri="{FF2B5EF4-FFF2-40B4-BE49-F238E27FC236}">
              <a16:creationId xmlns:a16="http://schemas.microsoft.com/office/drawing/2014/main" id="{B289DCB6-9E21-45B1-9B24-E1916376E5D0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154</xdr:row>
      <xdr:rowOff>0</xdr:rowOff>
    </xdr:from>
    <xdr:to>
      <xdr:col>9</xdr:col>
      <xdr:colOff>546100</xdr:colOff>
      <xdr:row>154</xdr:row>
      <xdr:rowOff>101600</xdr:rowOff>
    </xdr:to>
    <xdr:pic>
      <xdr:nvPicPr>
        <xdr:cNvPr id="1125" name="Picture 1124">
          <a:extLst>
            <a:ext uri="{FF2B5EF4-FFF2-40B4-BE49-F238E27FC236}">
              <a16:creationId xmlns:a16="http://schemas.microsoft.com/office/drawing/2014/main" id="{F6E9A90F-BDAD-489F-87D0-DFE275FC81AD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154</xdr:row>
      <xdr:rowOff>0</xdr:rowOff>
    </xdr:from>
    <xdr:to>
      <xdr:col>13</xdr:col>
      <xdr:colOff>546100</xdr:colOff>
      <xdr:row>154</xdr:row>
      <xdr:rowOff>101600</xdr:rowOff>
    </xdr:to>
    <xdr:pic>
      <xdr:nvPicPr>
        <xdr:cNvPr id="1126" name="Picture 1125">
          <a:extLst>
            <a:ext uri="{FF2B5EF4-FFF2-40B4-BE49-F238E27FC236}">
              <a16:creationId xmlns:a16="http://schemas.microsoft.com/office/drawing/2014/main" id="{F0AB22F7-1412-4E4B-9C41-90D3CE2B8FD8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154</xdr:row>
      <xdr:rowOff>0</xdr:rowOff>
    </xdr:from>
    <xdr:to>
      <xdr:col>22</xdr:col>
      <xdr:colOff>546100</xdr:colOff>
      <xdr:row>154</xdr:row>
      <xdr:rowOff>101600</xdr:rowOff>
    </xdr:to>
    <xdr:pic>
      <xdr:nvPicPr>
        <xdr:cNvPr id="1127" name="Picture 1126">
          <a:extLst>
            <a:ext uri="{FF2B5EF4-FFF2-40B4-BE49-F238E27FC236}">
              <a16:creationId xmlns:a16="http://schemas.microsoft.com/office/drawing/2014/main" id="{44F8DA28-DD25-4338-8CDD-5C4E0CA84B5E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154</xdr:row>
      <xdr:rowOff>0</xdr:rowOff>
    </xdr:from>
    <xdr:to>
      <xdr:col>29</xdr:col>
      <xdr:colOff>546100</xdr:colOff>
      <xdr:row>154</xdr:row>
      <xdr:rowOff>101600</xdr:rowOff>
    </xdr:to>
    <xdr:pic>
      <xdr:nvPicPr>
        <xdr:cNvPr id="1128" name="Picture 1127">
          <a:extLst>
            <a:ext uri="{FF2B5EF4-FFF2-40B4-BE49-F238E27FC236}">
              <a16:creationId xmlns:a16="http://schemas.microsoft.com/office/drawing/2014/main" id="{DC9F8835-9DEC-44C0-9004-F060EE181B51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353425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154</xdr:row>
      <xdr:rowOff>0</xdr:rowOff>
    </xdr:from>
    <xdr:to>
      <xdr:col>33</xdr:col>
      <xdr:colOff>546100</xdr:colOff>
      <xdr:row>154</xdr:row>
      <xdr:rowOff>101600</xdr:rowOff>
    </xdr:to>
    <xdr:pic>
      <xdr:nvPicPr>
        <xdr:cNvPr id="1129" name="Picture 1128">
          <a:extLst>
            <a:ext uri="{FF2B5EF4-FFF2-40B4-BE49-F238E27FC236}">
              <a16:creationId xmlns:a16="http://schemas.microsoft.com/office/drawing/2014/main" id="{45194547-C4A0-4391-A007-C5FE0DE8E4C4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158</xdr:row>
      <xdr:rowOff>0</xdr:rowOff>
    </xdr:from>
    <xdr:to>
      <xdr:col>9</xdr:col>
      <xdr:colOff>546100</xdr:colOff>
      <xdr:row>158</xdr:row>
      <xdr:rowOff>101600</xdr:rowOff>
    </xdr:to>
    <xdr:pic>
      <xdr:nvPicPr>
        <xdr:cNvPr id="1130" name="Picture 1129">
          <a:extLst>
            <a:ext uri="{FF2B5EF4-FFF2-40B4-BE49-F238E27FC236}">
              <a16:creationId xmlns:a16="http://schemas.microsoft.com/office/drawing/2014/main" id="{1411C620-C536-4144-B1AB-D5B6A08F58C5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3552825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158</xdr:row>
      <xdr:rowOff>0</xdr:rowOff>
    </xdr:from>
    <xdr:to>
      <xdr:col>13</xdr:col>
      <xdr:colOff>546100</xdr:colOff>
      <xdr:row>158</xdr:row>
      <xdr:rowOff>101600</xdr:rowOff>
    </xdr:to>
    <xdr:pic>
      <xdr:nvPicPr>
        <xdr:cNvPr id="1131" name="Picture 1130">
          <a:extLst>
            <a:ext uri="{FF2B5EF4-FFF2-40B4-BE49-F238E27FC236}">
              <a16:creationId xmlns:a16="http://schemas.microsoft.com/office/drawing/2014/main" id="{0FE4809B-F12B-4D86-8E10-4AD80799CBF2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158</xdr:row>
      <xdr:rowOff>0</xdr:rowOff>
    </xdr:from>
    <xdr:to>
      <xdr:col>22</xdr:col>
      <xdr:colOff>546100</xdr:colOff>
      <xdr:row>158</xdr:row>
      <xdr:rowOff>101600</xdr:rowOff>
    </xdr:to>
    <xdr:pic>
      <xdr:nvPicPr>
        <xdr:cNvPr id="1132" name="Picture 1131">
          <a:extLst>
            <a:ext uri="{FF2B5EF4-FFF2-40B4-BE49-F238E27FC236}">
              <a16:creationId xmlns:a16="http://schemas.microsoft.com/office/drawing/2014/main" id="{C4005CE8-08F5-4A1F-835F-BC950660E34A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158</xdr:row>
      <xdr:rowOff>0</xdr:rowOff>
    </xdr:from>
    <xdr:to>
      <xdr:col>29</xdr:col>
      <xdr:colOff>546100</xdr:colOff>
      <xdr:row>158</xdr:row>
      <xdr:rowOff>101600</xdr:rowOff>
    </xdr:to>
    <xdr:pic>
      <xdr:nvPicPr>
        <xdr:cNvPr id="1133" name="Picture 1132">
          <a:extLst>
            <a:ext uri="{FF2B5EF4-FFF2-40B4-BE49-F238E27FC236}">
              <a16:creationId xmlns:a16="http://schemas.microsoft.com/office/drawing/2014/main" id="{59766327-9ECB-4AFD-AEA3-AD6FD2C501A6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8353425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158</xdr:row>
      <xdr:rowOff>0</xdr:rowOff>
    </xdr:from>
    <xdr:to>
      <xdr:col>33</xdr:col>
      <xdr:colOff>546100</xdr:colOff>
      <xdr:row>158</xdr:row>
      <xdr:rowOff>101600</xdr:rowOff>
    </xdr:to>
    <xdr:pic>
      <xdr:nvPicPr>
        <xdr:cNvPr id="1134" name="Picture 1133">
          <a:extLst>
            <a:ext uri="{FF2B5EF4-FFF2-40B4-BE49-F238E27FC236}">
              <a16:creationId xmlns:a16="http://schemas.microsoft.com/office/drawing/2014/main" id="{87102E9B-145A-4F7F-BE5D-C484E780B042}"/>
            </a:ext>
          </a:extLst>
        </xdr:cNvPr>
        <xdr:cNvPicPr/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8953500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162</xdr:row>
      <xdr:rowOff>0</xdr:rowOff>
    </xdr:from>
    <xdr:to>
      <xdr:col>9</xdr:col>
      <xdr:colOff>546100</xdr:colOff>
      <xdr:row>162</xdr:row>
      <xdr:rowOff>101600</xdr:rowOff>
    </xdr:to>
    <xdr:pic>
      <xdr:nvPicPr>
        <xdr:cNvPr id="1135" name="Picture 1134">
          <a:extLst>
            <a:ext uri="{FF2B5EF4-FFF2-40B4-BE49-F238E27FC236}">
              <a16:creationId xmlns:a16="http://schemas.microsoft.com/office/drawing/2014/main" id="{F5DAC251-5438-42B1-B881-6FC05505C0B2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162</xdr:row>
      <xdr:rowOff>0</xdr:rowOff>
    </xdr:from>
    <xdr:to>
      <xdr:col>13</xdr:col>
      <xdr:colOff>546100</xdr:colOff>
      <xdr:row>162</xdr:row>
      <xdr:rowOff>101600</xdr:rowOff>
    </xdr:to>
    <xdr:pic>
      <xdr:nvPicPr>
        <xdr:cNvPr id="1136" name="Picture 1135">
          <a:extLst>
            <a:ext uri="{FF2B5EF4-FFF2-40B4-BE49-F238E27FC236}">
              <a16:creationId xmlns:a16="http://schemas.microsoft.com/office/drawing/2014/main" id="{660C315C-084F-41A0-B95A-D2DF039E8893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152900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162</xdr:row>
      <xdr:rowOff>0</xdr:rowOff>
    </xdr:from>
    <xdr:to>
      <xdr:col>22</xdr:col>
      <xdr:colOff>546100</xdr:colOff>
      <xdr:row>162</xdr:row>
      <xdr:rowOff>101600</xdr:rowOff>
    </xdr:to>
    <xdr:pic>
      <xdr:nvPicPr>
        <xdr:cNvPr id="1137" name="Picture 1136">
          <a:extLst>
            <a:ext uri="{FF2B5EF4-FFF2-40B4-BE49-F238E27FC236}">
              <a16:creationId xmlns:a16="http://schemas.microsoft.com/office/drawing/2014/main" id="{3306F39A-2C36-4CDC-AD62-ED03C309BA61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162</xdr:row>
      <xdr:rowOff>0</xdr:rowOff>
    </xdr:from>
    <xdr:to>
      <xdr:col>29</xdr:col>
      <xdr:colOff>546100</xdr:colOff>
      <xdr:row>162</xdr:row>
      <xdr:rowOff>101600</xdr:rowOff>
    </xdr:to>
    <xdr:pic>
      <xdr:nvPicPr>
        <xdr:cNvPr id="1138" name="Picture 1137">
          <a:extLst>
            <a:ext uri="{FF2B5EF4-FFF2-40B4-BE49-F238E27FC236}">
              <a16:creationId xmlns:a16="http://schemas.microsoft.com/office/drawing/2014/main" id="{BBC9B1D9-868D-4055-94FD-9BE0DF96D7C7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162</xdr:row>
      <xdr:rowOff>0</xdr:rowOff>
    </xdr:from>
    <xdr:to>
      <xdr:col>33</xdr:col>
      <xdr:colOff>546100</xdr:colOff>
      <xdr:row>162</xdr:row>
      <xdr:rowOff>101600</xdr:rowOff>
    </xdr:to>
    <xdr:pic>
      <xdr:nvPicPr>
        <xdr:cNvPr id="1139" name="Picture 1138">
          <a:extLst>
            <a:ext uri="{FF2B5EF4-FFF2-40B4-BE49-F238E27FC236}">
              <a16:creationId xmlns:a16="http://schemas.microsoft.com/office/drawing/2014/main" id="{DD3500A9-7A1E-4200-894B-2AD4E1D67016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166</xdr:row>
      <xdr:rowOff>0</xdr:rowOff>
    </xdr:from>
    <xdr:to>
      <xdr:col>9</xdr:col>
      <xdr:colOff>546100</xdr:colOff>
      <xdr:row>166</xdr:row>
      <xdr:rowOff>101600</xdr:rowOff>
    </xdr:to>
    <xdr:pic>
      <xdr:nvPicPr>
        <xdr:cNvPr id="1140" name="Picture 1139">
          <a:extLst>
            <a:ext uri="{FF2B5EF4-FFF2-40B4-BE49-F238E27FC236}">
              <a16:creationId xmlns:a16="http://schemas.microsoft.com/office/drawing/2014/main" id="{1F7214F9-0836-4AA4-88E9-B695DBE4B991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166</xdr:row>
      <xdr:rowOff>0</xdr:rowOff>
    </xdr:from>
    <xdr:to>
      <xdr:col>13</xdr:col>
      <xdr:colOff>546100</xdr:colOff>
      <xdr:row>166</xdr:row>
      <xdr:rowOff>101600</xdr:rowOff>
    </xdr:to>
    <xdr:pic>
      <xdr:nvPicPr>
        <xdr:cNvPr id="1141" name="Picture 1140">
          <a:extLst>
            <a:ext uri="{FF2B5EF4-FFF2-40B4-BE49-F238E27FC236}">
              <a16:creationId xmlns:a16="http://schemas.microsoft.com/office/drawing/2014/main" id="{1A7C5292-9615-437B-B588-12E8E8125A94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166</xdr:row>
      <xdr:rowOff>0</xdr:rowOff>
    </xdr:from>
    <xdr:to>
      <xdr:col>22</xdr:col>
      <xdr:colOff>546100</xdr:colOff>
      <xdr:row>166</xdr:row>
      <xdr:rowOff>101600</xdr:rowOff>
    </xdr:to>
    <xdr:pic>
      <xdr:nvPicPr>
        <xdr:cNvPr id="1142" name="Picture 1141">
          <a:extLst>
            <a:ext uri="{FF2B5EF4-FFF2-40B4-BE49-F238E27FC236}">
              <a16:creationId xmlns:a16="http://schemas.microsoft.com/office/drawing/2014/main" id="{0AE271C3-AEF8-4B35-8334-E0D76F01E6BA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038850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166</xdr:row>
      <xdr:rowOff>0</xdr:rowOff>
    </xdr:from>
    <xdr:to>
      <xdr:col>29</xdr:col>
      <xdr:colOff>546100</xdr:colOff>
      <xdr:row>166</xdr:row>
      <xdr:rowOff>101600</xdr:rowOff>
    </xdr:to>
    <xdr:pic>
      <xdr:nvPicPr>
        <xdr:cNvPr id="1143" name="Picture 1142">
          <a:extLst>
            <a:ext uri="{FF2B5EF4-FFF2-40B4-BE49-F238E27FC236}">
              <a16:creationId xmlns:a16="http://schemas.microsoft.com/office/drawing/2014/main" id="{02021540-30FF-4E6E-B440-297964A2DD40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353425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166</xdr:row>
      <xdr:rowOff>0</xdr:rowOff>
    </xdr:from>
    <xdr:to>
      <xdr:col>33</xdr:col>
      <xdr:colOff>546100</xdr:colOff>
      <xdr:row>166</xdr:row>
      <xdr:rowOff>101600</xdr:rowOff>
    </xdr:to>
    <xdr:pic>
      <xdr:nvPicPr>
        <xdr:cNvPr id="1144" name="Picture 1143">
          <a:extLst>
            <a:ext uri="{FF2B5EF4-FFF2-40B4-BE49-F238E27FC236}">
              <a16:creationId xmlns:a16="http://schemas.microsoft.com/office/drawing/2014/main" id="{15241A44-63B0-4ABE-B2A2-BF3723C74EBA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170</xdr:row>
      <xdr:rowOff>0</xdr:rowOff>
    </xdr:from>
    <xdr:to>
      <xdr:col>9</xdr:col>
      <xdr:colOff>546100</xdr:colOff>
      <xdr:row>170</xdr:row>
      <xdr:rowOff>101600</xdr:rowOff>
    </xdr:to>
    <xdr:pic>
      <xdr:nvPicPr>
        <xdr:cNvPr id="1145" name="Picture 1144">
          <a:extLst>
            <a:ext uri="{FF2B5EF4-FFF2-40B4-BE49-F238E27FC236}">
              <a16:creationId xmlns:a16="http://schemas.microsoft.com/office/drawing/2014/main" id="{43B765B7-110F-4F88-B614-CC3EB3622861}"/>
            </a:ext>
          </a:extLst>
        </xdr:cNvPr>
        <xdr:cNvPicPr/>
      </xdr:nvPicPr>
      <xdr:blipFill>
        <a:blip xmlns:r="http://schemas.openxmlformats.org/officeDocument/2006/relationships" r:embed="rId78" cstate="print"/>
        <a:stretch>
          <a:fillRect/>
        </a:stretch>
      </xdr:blipFill>
      <xdr:spPr>
        <a:xfrm>
          <a:off x="3552825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170</xdr:row>
      <xdr:rowOff>0</xdr:rowOff>
    </xdr:from>
    <xdr:to>
      <xdr:col>13</xdr:col>
      <xdr:colOff>546100</xdr:colOff>
      <xdr:row>170</xdr:row>
      <xdr:rowOff>101600</xdr:rowOff>
    </xdr:to>
    <xdr:pic>
      <xdr:nvPicPr>
        <xdr:cNvPr id="1146" name="Picture 1145">
          <a:extLst>
            <a:ext uri="{FF2B5EF4-FFF2-40B4-BE49-F238E27FC236}">
              <a16:creationId xmlns:a16="http://schemas.microsoft.com/office/drawing/2014/main" id="{B934D5A3-A552-4F90-9D97-CE74E245C633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4152900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170</xdr:row>
      <xdr:rowOff>0</xdr:rowOff>
    </xdr:from>
    <xdr:to>
      <xdr:col>22</xdr:col>
      <xdr:colOff>546100</xdr:colOff>
      <xdr:row>170</xdr:row>
      <xdr:rowOff>101600</xdr:rowOff>
    </xdr:to>
    <xdr:pic>
      <xdr:nvPicPr>
        <xdr:cNvPr id="1147" name="Picture 1146">
          <a:extLst>
            <a:ext uri="{FF2B5EF4-FFF2-40B4-BE49-F238E27FC236}">
              <a16:creationId xmlns:a16="http://schemas.microsoft.com/office/drawing/2014/main" id="{C641FA0C-60B9-413F-94D0-860BEBF03D49}"/>
            </a:ext>
          </a:extLst>
        </xdr:cNvPr>
        <xdr:cNvPicPr/>
      </xdr:nvPicPr>
      <xdr:blipFill>
        <a:blip xmlns:r="http://schemas.openxmlformats.org/officeDocument/2006/relationships" r:embed="rId79" cstate="print"/>
        <a:stretch>
          <a:fillRect/>
        </a:stretch>
      </xdr:blipFill>
      <xdr:spPr>
        <a:xfrm>
          <a:off x="6038850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170</xdr:row>
      <xdr:rowOff>0</xdr:rowOff>
    </xdr:from>
    <xdr:to>
      <xdr:col>29</xdr:col>
      <xdr:colOff>546100</xdr:colOff>
      <xdr:row>170</xdr:row>
      <xdr:rowOff>101600</xdr:rowOff>
    </xdr:to>
    <xdr:pic>
      <xdr:nvPicPr>
        <xdr:cNvPr id="1148" name="Picture 1147">
          <a:extLst>
            <a:ext uri="{FF2B5EF4-FFF2-40B4-BE49-F238E27FC236}">
              <a16:creationId xmlns:a16="http://schemas.microsoft.com/office/drawing/2014/main" id="{BB70CBB1-CD1E-4A94-8F60-39A4B865C0EF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353425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170</xdr:row>
      <xdr:rowOff>0</xdr:rowOff>
    </xdr:from>
    <xdr:to>
      <xdr:col>33</xdr:col>
      <xdr:colOff>546100</xdr:colOff>
      <xdr:row>170</xdr:row>
      <xdr:rowOff>101600</xdr:rowOff>
    </xdr:to>
    <xdr:pic>
      <xdr:nvPicPr>
        <xdr:cNvPr id="1149" name="Picture 1148">
          <a:extLst>
            <a:ext uri="{FF2B5EF4-FFF2-40B4-BE49-F238E27FC236}">
              <a16:creationId xmlns:a16="http://schemas.microsoft.com/office/drawing/2014/main" id="{B41A6A42-C606-4F49-91C5-9D6C6D51481E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8953500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174</xdr:row>
      <xdr:rowOff>0</xdr:rowOff>
    </xdr:from>
    <xdr:to>
      <xdr:col>9</xdr:col>
      <xdr:colOff>546100</xdr:colOff>
      <xdr:row>174</xdr:row>
      <xdr:rowOff>101600</xdr:rowOff>
    </xdr:to>
    <xdr:pic>
      <xdr:nvPicPr>
        <xdr:cNvPr id="1150" name="Picture 1149">
          <a:extLst>
            <a:ext uri="{FF2B5EF4-FFF2-40B4-BE49-F238E27FC236}">
              <a16:creationId xmlns:a16="http://schemas.microsoft.com/office/drawing/2014/main" id="{74194B7A-489D-4625-83CF-9CD8B0D71938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3552825" y="289941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174</xdr:row>
      <xdr:rowOff>0</xdr:rowOff>
    </xdr:from>
    <xdr:to>
      <xdr:col>13</xdr:col>
      <xdr:colOff>546100</xdr:colOff>
      <xdr:row>174</xdr:row>
      <xdr:rowOff>101600</xdr:rowOff>
    </xdr:to>
    <xdr:pic>
      <xdr:nvPicPr>
        <xdr:cNvPr id="1151" name="Picture 1150">
          <a:extLst>
            <a:ext uri="{FF2B5EF4-FFF2-40B4-BE49-F238E27FC236}">
              <a16:creationId xmlns:a16="http://schemas.microsoft.com/office/drawing/2014/main" id="{0F2FDBD4-B71C-40FA-8A07-BB5AE3B6817A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152900" y="289941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174</xdr:row>
      <xdr:rowOff>0</xdr:rowOff>
    </xdr:from>
    <xdr:to>
      <xdr:col>22</xdr:col>
      <xdr:colOff>546100</xdr:colOff>
      <xdr:row>174</xdr:row>
      <xdr:rowOff>101600</xdr:rowOff>
    </xdr:to>
    <xdr:pic>
      <xdr:nvPicPr>
        <xdr:cNvPr id="1152" name="Picture 1151">
          <a:extLst>
            <a:ext uri="{FF2B5EF4-FFF2-40B4-BE49-F238E27FC236}">
              <a16:creationId xmlns:a16="http://schemas.microsoft.com/office/drawing/2014/main" id="{EF9AD1D8-DACC-4FE1-B38D-12C0FFE19AD9}"/>
            </a:ext>
          </a:extLst>
        </xdr:cNvPr>
        <xdr:cNvPicPr/>
      </xdr:nvPicPr>
      <xdr:blipFill>
        <a:blip xmlns:r="http://schemas.openxmlformats.org/officeDocument/2006/relationships" r:embed="rId83" cstate="print"/>
        <a:stretch>
          <a:fillRect/>
        </a:stretch>
      </xdr:blipFill>
      <xdr:spPr>
        <a:xfrm>
          <a:off x="6038850" y="289941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174</xdr:row>
      <xdr:rowOff>0</xdr:rowOff>
    </xdr:from>
    <xdr:to>
      <xdr:col>29</xdr:col>
      <xdr:colOff>546100</xdr:colOff>
      <xdr:row>174</xdr:row>
      <xdr:rowOff>101600</xdr:rowOff>
    </xdr:to>
    <xdr:pic>
      <xdr:nvPicPr>
        <xdr:cNvPr id="1153" name="Picture 1152">
          <a:extLst>
            <a:ext uri="{FF2B5EF4-FFF2-40B4-BE49-F238E27FC236}">
              <a16:creationId xmlns:a16="http://schemas.microsoft.com/office/drawing/2014/main" id="{966CFCAA-38EF-438B-9CB7-91DB8CBDEB52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8353425" y="289941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174</xdr:row>
      <xdr:rowOff>0</xdr:rowOff>
    </xdr:from>
    <xdr:to>
      <xdr:col>33</xdr:col>
      <xdr:colOff>546100</xdr:colOff>
      <xdr:row>174</xdr:row>
      <xdr:rowOff>101600</xdr:rowOff>
    </xdr:to>
    <xdr:pic>
      <xdr:nvPicPr>
        <xdr:cNvPr id="1154" name="Picture 1153">
          <a:extLst>
            <a:ext uri="{FF2B5EF4-FFF2-40B4-BE49-F238E27FC236}">
              <a16:creationId xmlns:a16="http://schemas.microsoft.com/office/drawing/2014/main" id="{AD748117-5B4B-4AF1-B797-61884924CB4A}"/>
            </a:ext>
          </a:extLst>
        </xdr:cNvPr>
        <xdr:cNvPicPr/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8953500" y="289941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178</xdr:row>
      <xdr:rowOff>0</xdr:rowOff>
    </xdr:from>
    <xdr:to>
      <xdr:col>9</xdr:col>
      <xdr:colOff>546100</xdr:colOff>
      <xdr:row>178</xdr:row>
      <xdr:rowOff>101600</xdr:rowOff>
    </xdr:to>
    <xdr:pic>
      <xdr:nvPicPr>
        <xdr:cNvPr id="1155" name="Picture 1154">
          <a:extLst>
            <a:ext uri="{FF2B5EF4-FFF2-40B4-BE49-F238E27FC236}">
              <a16:creationId xmlns:a16="http://schemas.microsoft.com/office/drawing/2014/main" id="{1A7237C4-9A95-4DF0-BC62-913E27344F2F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296703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178</xdr:row>
      <xdr:rowOff>0</xdr:rowOff>
    </xdr:from>
    <xdr:to>
      <xdr:col>13</xdr:col>
      <xdr:colOff>546100</xdr:colOff>
      <xdr:row>178</xdr:row>
      <xdr:rowOff>101600</xdr:rowOff>
    </xdr:to>
    <xdr:pic>
      <xdr:nvPicPr>
        <xdr:cNvPr id="1156" name="Picture 1155">
          <a:extLst>
            <a:ext uri="{FF2B5EF4-FFF2-40B4-BE49-F238E27FC236}">
              <a16:creationId xmlns:a16="http://schemas.microsoft.com/office/drawing/2014/main" id="{00107A37-9C8B-463C-9594-503204545087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296703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178</xdr:row>
      <xdr:rowOff>0</xdr:rowOff>
    </xdr:from>
    <xdr:to>
      <xdr:col>22</xdr:col>
      <xdr:colOff>546100</xdr:colOff>
      <xdr:row>178</xdr:row>
      <xdr:rowOff>101600</xdr:rowOff>
    </xdr:to>
    <xdr:pic>
      <xdr:nvPicPr>
        <xdr:cNvPr id="1157" name="Picture 1156">
          <a:extLst>
            <a:ext uri="{FF2B5EF4-FFF2-40B4-BE49-F238E27FC236}">
              <a16:creationId xmlns:a16="http://schemas.microsoft.com/office/drawing/2014/main" id="{1E530D51-9C46-4275-AE90-C79F4697CAB2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296703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178</xdr:row>
      <xdr:rowOff>0</xdr:rowOff>
    </xdr:from>
    <xdr:to>
      <xdr:col>29</xdr:col>
      <xdr:colOff>546100</xdr:colOff>
      <xdr:row>178</xdr:row>
      <xdr:rowOff>101600</xdr:rowOff>
    </xdr:to>
    <xdr:pic>
      <xdr:nvPicPr>
        <xdr:cNvPr id="1158" name="Picture 1157">
          <a:extLst>
            <a:ext uri="{FF2B5EF4-FFF2-40B4-BE49-F238E27FC236}">
              <a16:creationId xmlns:a16="http://schemas.microsoft.com/office/drawing/2014/main" id="{C7A93C3C-5865-45C1-A11A-84976940B6A6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296703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178</xdr:row>
      <xdr:rowOff>0</xdr:rowOff>
    </xdr:from>
    <xdr:to>
      <xdr:col>33</xdr:col>
      <xdr:colOff>546100</xdr:colOff>
      <xdr:row>178</xdr:row>
      <xdr:rowOff>101600</xdr:rowOff>
    </xdr:to>
    <xdr:pic>
      <xdr:nvPicPr>
        <xdr:cNvPr id="1159" name="Picture 1158">
          <a:extLst>
            <a:ext uri="{FF2B5EF4-FFF2-40B4-BE49-F238E27FC236}">
              <a16:creationId xmlns:a16="http://schemas.microsoft.com/office/drawing/2014/main" id="{EC5551D1-F7DF-4A7B-A85E-0A2A25C7C1C6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296703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182</xdr:row>
      <xdr:rowOff>0</xdr:rowOff>
    </xdr:from>
    <xdr:to>
      <xdr:col>9</xdr:col>
      <xdr:colOff>546100</xdr:colOff>
      <xdr:row>182</xdr:row>
      <xdr:rowOff>101600</xdr:rowOff>
    </xdr:to>
    <xdr:pic>
      <xdr:nvPicPr>
        <xdr:cNvPr id="1160" name="Picture 1159">
          <a:extLst>
            <a:ext uri="{FF2B5EF4-FFF2-40B4-BE49-F238E27FC236}">
              <a16:creationId xmlns:a16="http://schemas.microsoft.com/office/drawing/2014/main" id="{6E7508C1-F12F-4B6A-BD21-B764BF4BBF5E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3552825" y="303466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182</xdr:row>
      <xdr:rowOff>0</xdr:rowOff>
    </xdr:from>
    <xdr:to>
      <xdr:col>13</xdr:col>
      <xdr:colOff>546100</xdr:colOff>
      <xdr:row>182</xdr:row>
      <xdr:rowOff>101600</xdr:rowOff>
    </xdr:to>
    <xdr:pic>
      <xdr:nvPicPr>
        <xdr:cNvPr id="1161" name="Picture 1160">
          <a:extLst>
            <a:ext uri="{FF2B5EF4-FFF2-40B4-BE49-F238E27FC236}">
              <a16:creationId xmlns:a16="http://schemas.microsoft.com/office/drawing/2014/main" id="{11B33749-CF57-4E30-859C-0BBDD22034AB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303466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182</xdr:row>
      <xdr:rowOff>0</xdr:rowOff>
    </xdr:from>
    <xdr:to>
      <xdr:col>22</xdr:col>
      <xdr:colOff>546100</xdr:colOff>
      <xdr:row>182</xdr:row>
      <xdr:rowOff>101600</xdr:rowOff>
    </xdr:to>
    <xdr:pic>
      <xdr:nvPicPr>
        <xdr:cNvPr id="1162" name="Picture 1161">
          <a:extLst>
            <a:ext uri="{FF2B5EF4-FFF2-40B4-BE49-F238E27FC236}">
              <a16:creationId xmlns:a16="http://schemas.microsoft.com/office/drawing/2014/main" id="{F22AA6F9-F637-4FB5-834C-6FCEE4FBFE20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303466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182</xdr:row>
      <xdr:rowOff>0</xdr:rowOff>
    </xdr:from>
    <xdr:to>
      <xdr:col>29</xdr:col>
      <xdr:colOff>546100</xdr:colOff>
      <xdr:row>182</xdr:row>
      <xdr:rowOff>101600</xdr:rowOff>
    </xdr:to>
    <xdr:pic>
      <xdr:nvPicPr>
        <xdr:cNvPr id="1163" name="Picture 1162">
          <a:extLst>
            <a:ext uri="{FF2B5EF4-FFF2-40B4-BE49-F238E27FC236}">
              <a16:creationId xmlns:a16="http://schemas.microsoft.com/office/drawing/2014/main" id="{1BE76DFC-2601-44FA-B6F4-9965A3A11DD0}"/>
            </a:ext>
          </a:extLst>
        </xdr:cNvPr>
        <xdr:cNvPicPr/>
      </xdr:nvPicPr>
      <xdr:blipFill>
        <a:blip xmlns:r="http://schemas.openxmlformats.org/officeDocument/2006/relationships" r:embed="rId67" cstate="print"/>
        <a:stretch>
          <a:fillRect/>
        </a:stretch>
      </xdr:blipFill>
      <xdr:spPr>
        <a:xfrm>
          <a:off x="8353425" y="303466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182</xdr:row>
      <xdr:rowOff>0</xdr:rowOff>
    </xdr:from>
    <xdr:to>
      <xdr:col>33</xdr:col>
      <xdr:colOff>546100</xdr:colOff>
      <xdr:row>182</xdr:row>
      <xdr:rowOff>101600</xdr:rowOff>
    </xdr:to>
    <xdr:pic>
      <xdr:nvPicPr>
        <xdr:cNvPr id="1164" name="Picture 1163">
          <a:extLst>
            <a:ext uri="{FF2B5EF4-FFF2-40B4-BE49-F238E27FC236}">
              <a16:creationId xmlns:a16="http://schemas.microsoft.com/office/drawing/2014/main" id="{6A24FCB0-0291-424F-9C82-FEEEA7EC39A8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303466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186</xdr:row>
      <xdr:rowOff>0</xdr:rowOff>
    </xdr:from>
    <xdr:to>
      <xdr:col>9</xdr:col>
      <xdr:colOff>546100</xdr:colOff>
      <xdr:row>186</xdr:row>
      <xdr:rowOff>101600</xdr:rowOff>
    </xdr:to>
    <xdr:pic>
      <xdr:nvPicPr>
        <xdr:cNvPr id="1165" name="Picture 1164">
          <a:extLst>
            <a:ext uri="{FF2B5EF4-FFF2-40B4-BE49-F238E27FC236}">
              <a16:creationId xmlns:a16="http://schemas.microsoft.com/office/drawing/2014/main" id="{A6E425E2-0BBC-45A9-A79E-18E0F0A6CD9D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3552825" y="310229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186</xdr:row>
      <xdr:rowOff>0</xdr:rowOff>
    </xdr:from>
    <xdr:to>
      <xdr:col>13</xdr:col>
      <xdr:colOff>546100</xdr:colOff>
      <xdr:row>186</xdr:row>
      <xdr:rowOff>101600</xdr:rowOff>
    </xdr:to>
    <xdr:pic>
      <xdr:nvPicPr>
        <xdr:cNvPr id="1166" name="Picture 1165">
          <a:extLst>
            <a:ext uri="{FF2B5EF4-FFF2-40B4-BE49-F238E27FC236}">
              <a16:creationId xmlns:a16="http://schemas.microsoft.com/office/drawing/2014/main" id="{2BAC49ED-B9FA-4898-B1A9-7CF5A5A04D07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310229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186</xdr:row>
      <xdr:rowOff>0</xdr:rowOff>
    </xdr:from>
    <xdr:to>
      <xdr:col>22</xdr:col>
      <xdr:colOff>546100</xdr:colOff>
      <xdr:row>186</xdr:row>
      <xdr:rowOff>101600</xdr:rowOff>
    </xdr:to>
    <xdr:pic>
      <xdr:nvPicPr>
        <xdr:cNvPr id="1167" name="Picture 1166">
          <a:extLst>
            <a:ext uri="{FF2B5EF4-FFF2-40B4-BE49-F238E27FC236}">
              <a16:creationId xmlns:a16="http://schemas.microsoft.com/office/drawing/2014/main" id="{137A7B91-96A4-4173-AA95-032F1D31B079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310229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186</xdr:row>
      <xdr:rowOff>0</xdr:rowOff>
    </xdr:from>
    <xdr:to>
      <xdr:col>29</xdr:col>
      <xdr:colOff>546100</xdr:colOff>
      <xdr:row>186</xdr:row>
      <xdr:rowOff>101600</xdr:rowOff>
    </xdr:to>
    <xdr:pic>
      <xdr:nvPicPr>
        <xdr:cNvPr id="1168" name="Picture 1167">
          <a:extLst>
            <a:ext uri="{FF2B5EF4-FFF2-40B4-BE49-F238E27FC236}">
              <a16:creationId xmlns:a16="http://schemas.microsoft.com/office/drawing/2014/main" id="{BD4CA7A5-7BCB-43F1-A63F-E029D4F4117A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8353425" y="310229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186</xdr:row>
      <xdr:rowOff>0</xdr:rowOff>
    </xdr:from>
    <xdr:to>
      <xdr:col>33</xdr:col>
      <xdr:colOff>546100</xdr:colOff>
      <xdr:row>186</xdr:row>
      <xdr:rowOff>101600</xdr:rowOff>
    </xdr:to>
    <xdr:pic>
      <xdr:nvPicPr>
        <xdr:cNvPr id="1169" name="Picture 1168">
          <a:extLst>
            <a:ext uri="{FF2B5EF4-FFF2-40B4-BE49-F238E27FC236}">
              <a16:creationId xmlns:a16="http://schemas.microsoft.com/office/drawing/2014/main" id="{422BF8E2-DB1D-45BA-B155-2251EEA09B4E}"/>
            </a:ext>
          </a:extLst>
        </xdr:cNvPr>
        <xdr:cNvPicPr/>
      </xdr:nvPicPr>
      <xdr:blipFill>
        <a:blip xmlns:r="http://schemas.openxmlformats.org/officeDocument/2006/relationships" r:embed="rId68" cstate="print"/>
        <a:stretch>
          <a:fillRect/>
        </a:stretch>
      </xdr:blipFill>
      <xdr:spPr>
        <a:xfrm>
          <a:off x="8953500" y="310229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190</xdr:row>
      <xdr:rowOff>0</xdr:rowOff>
    </xdr:from>
    <xdr:to>
      <xdr:col>9</xdr:col>
      <xdr:colOff>546100</xdr:colOff>
      <xdr:row>190</xdr:row>
      <xdr:rowOff>101600</xdr:rowOff>
    </xdr:to>
    <xdr:pic>
      <xdr:nvPicPr>
        <xdr:cNvPr id="1170" name="Picture 1169">
          <a:extLst>
            <a:ext uri="{FF2B5EF4-FFF2-40B4-BE49-F238E27FC236}">
              <a16:creationId xmlns:a16="http://schemas.microsoft.com/office/drawing/2014/main" id="{9F87A98F-51E3-450C-BFF2-1DC7FC6150C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316992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190</xdr:row>
      <xdr:rowOff>0</xdr:rowOff>
    </xdr:from>
    <xdr:to>
      <xdr:col>13</xdr:col>
      <xdr:colOff>546100</xdr:colOff>
      <xdr:row>190</xdr:row>
      <xdr:rowOff>101600</xdr:rowOff>
    </xdr:to>
    <xdr:pic>
      <xdr:nvPicPr>
        <xdr:cNvPr id="1171" name="Picture 1170">
          <a:extLst>
            <a:ext uri="{FF2B5EF4-FFF2-40B4-BE49-F238E27FC236}">
              <a16:creationId xmlns:a16="http://schemas.microsoft.com/office/drawing/2014/main" id="{03E06CE8-B85D-4438-A296-A55A16ECBDEF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316992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190</xdr:row>
      <xdr:rowOff>0</xdr:rowOff>
    </xdr:from>
    <xdr:to>
      <xdr:col>22</xdr:col>
      <xdr:colOff>546100</xdr:colOff>
      <xdr:row>190</xdr:row>
      <xdr:rowOff>101600</xdr:rowOff>
    </xdr:to>
    <xdr:pic>
      <xdr:nvPicPr>
        <xdr:cNvPr id="1172" name="Picture 1171">
          <a:extLst>
            <a:ext uri="{FF2B5EF4-FFF2-40B4-BE49-F238E27FC236}">
              <a16:creationId xmlns:a16="http://schemas.microsoft.com/office/drawing/2014/main" id="{6AFC99D7-0AF8-4904-84BB-735757A6AC42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316992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190</xdr:row>
      <xdr:rowOff>0</xdr:rowOff>
    </xdr:from>
    <xdr:to>
      <xdr:col>29</xdr:col>
      <xdr:colOff>546100</xdr:colOff>
      <xdr:row>190</xdr:row>
      <xdr:rowOff>101600</xdr:rowOff>
    </xdr:to>
    <xdr:pic>
      <xdr:nvPicPr>
        <xdr:cNvPr id="1173" name="Picture 1172">
          <a:extLst>
            <a:ext uri="{FF2B5EF4-FFF2-40B4-BE49-F238E27FC236}">
              <a16:creationId xmlns:a16="http://schemas.microsoft.com/office/drawing/2014/main" id="{BE31EF56-EB5B-4C04-8BBD-412E6CDD1170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316992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190</xdr:row>
      <xdr:rowOff>0</xdr:rowOff>
    </xdr:from>
    <xdr:to>
      <xdr:col>33</xdr:col>
      <xdr:colOff>546100</xdr:colOff>
      <xdr:row>190</xdr:row>
      <xdr:rowOff>101600</xdr:rowOff>
    </xdr:to>
    <xdr:pic>
      <xdr:nvPicPr>
        <xdr:cNvPr id="1174" name="Picture 1173">
          <a:extLst>
            <a:ext uri="{FF2B5EF4-FFF2-40B4-BE49-F238E27FC236}">
              <a16:creationId xmlns:a16="http://schemas.microsoft.com/office/drawing/2014/main" id="{B1CDAB58-1B66-4C75-BCCF-027B56576979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316992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194</xdr:row>
      <xdr:rowOff>0</xdr:rowOff>
    </xdr:from>
    <xdr:to>
      <xdr:col>9</xdr:col>
      <xdr:colOff>546100</xdr:colOff>
      <xdr:row>194</xdr:row>
      <xdr:rowOff>101600</xdr:rowOff>
    </xdr:to>
    <xdr:pic>
      <xdr:nvPicPr>
        <xdr:cNvPr id="1175" name="Picture 1174">
          <a:extLst>
            <a:ext uri="{FF2B5EF4-FFF2-40B4-BE49-F238E27FC236}">
              <a16:creationId xmlns:a16="http://schemas.microsoft.com/office/drawing/2014/main" id="{245A7A8B-33F1-4F69-A021-3D44BC84621F}"/>
            </a:ext>
          </a:extLst>
        </xdr:cNvPr>
        <xdr:cNvPicPr/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3552825" y="323754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194</xdr:row>
      <xdr:rowOff>0</xdr:rowOff>
    </xdr:from>
    <xdr:to>
      <xdr:col>13</xdr:col>
      <xdr:colOff>546100</xdr:colOff>
      <xdr:row>194</xdr:row>
      <xdr:rowOff>101600</xdr:rowOff>
    </xdr:to>
    <xdr:pic>
      <xdr:nvPicPr>
        <xdr:cNvPr id="1176" name="Picture 1175">
          <a:extLst>
            <a:ext uri="{FF2B5EF4-FFF2-40B4-BE49-F238E27FC236}">
              <a16:creationId xmlns:a16="http://schemas.microsoft.com/office/drawing/2014/main" id="{61907086-FE01-4668-A4B4-FFCB61383E09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323754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194</xdr:row>
      <xdr:rowOff>0</xdr:rowOff>
    </xdr:from>
    <xdr:to>
      <xdr:col>22</xdr:col>
      <xdr:colOff>546100</xdr:colOff>
      <xdr:row>194</xdr:row>
      <xdr:rowOff>101600</xdr:rowOff>
    </xdr:to>
    <xdr:pic>
      <xdr:nvPicPr>
        <xdr:cNvPr id="1177" name="Picture 1176">
          <a:extLst>
            <a:ext uri="{FF2B5EF4-FFF2-40B4-BE49-F238E27FC236}">
              <a16:creationId xmlns:a16="http://schemas.microsoft.com/office/drawing/2014/main" id="{2B8DE772-B53E-49B6-9A0B-43825ACD5F5C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323754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194</xdr:row>
      <xdr:rowOff>0</xdr:rowOff>
    </xdr:from>
    <xdr:to>
      <xdr:col>29</xdr:col>
      <xdr:colOff>546100</xdr:colOff>
      <xdr:row>194</xdr:row>
      <xdr:rowOff>101600</xdr:rowOff>
    </xdr:to>
    <xdr:pic>
      <xdr:nvPicPr>
        <xdr:cNvPr id="1178" name="Picture 1177">
          <a:extLst>
            <a:ext uri="{FF2B5EF4-FFF2-40B4-BE49-F238E27FC236}">
              <a16:creationId xmlns:a16="http://schemas.microsoft.com/office/drawing/2014/main" id="{B4D492AB-4728-4F01-AB57-AD8520B4C067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323754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194</xdr:row>
      <xdr:rowOff>0</xdr:rowOff>
    </xdr:from>
    <xdr:to>
      <xdr:col>33</xdr:col>
      <xdr:colOff>546100</xdr:colOff>
      <xdr:row>194</xdr:row>
      <xdr:rowOff>101600</xdr:rowOff>
    </xdr:to>
    <xdr:pic>
      <xdr:nvPicPr>
        <xdr:cNvPr id="1179" name="Picture 1178">
          <a:extLst>
            <a:ext uri="{FF2B5EF4-FFF2-40B4-BE49-F238E27FC236}">
              <a16:creationId xmlns:a16="http://schemas.microsoft.com/office/drawing/2014/main" id="{AB83DCA2-87AC-41E3-A693-3E96920A309E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8953500" y="323754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198</xdr:row>
      <xdr:rowOff>0</xdr:rowOff>
    </xdr:from>
    <xdr:to>
      <xdr:col>9</xdr:col>
      <xdr:colOff>546100</xdr:colOff>
      <xdr:row>198</xdr:row>
      <xdr:rowOff>101600</xdr:rowOff>
    </xdr:to>
    <xdr:pic>
      <xdr:nvPicPr>
        <xdr:cNvPr id="1180" name="Picture 1179">
          <a:extLst>
            <a:ext uri="{FF2B5EF4-FFF2-40B4-BE49-F238E27FC236}">
              <a16:creationId xmlns:a16="http://schemas.microsoft.com/office/drawing/2014/main" id="{06F4F4CC-86F8-40FB-88B6-6AB4D5DA5034}"/>
            </a:ext>
          </a:extLst>
        </xdr:cNvPr>
        <xdr:cNvPicPr/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3552825" y="330517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198</xdr:row>
      <xdr:rowOff>0</xdr:rowOff>
    </xdr:from>
    <xdr:to>
      <xdr:col>13</xdr:col>
      <xdr:colOff>546100</xdr:colOff>
      <xdr:row>198</xdr:row>
      <xdr:rowOff>101600</xdr:rowOff>
    </xdr:to>
    <xdr:pic>
      <xdr:nvPicPr>
        <xdr:cNvPr id="1181" name="Picture 1180">
          <a:extLst>
            <a:ext uri="{FF2B5EF4-FFF2-40B4-BE49-F238E27FC236}">
              <a16:creationId xmlns:a16="http://schemas.microsoft.com/office/drawing/2014/main" id="{32A59D29-8D45-48DE-850B-B1E193150DE0}"/>
            </a:ext>
          </a:extLst>
        </xdr:cNvPr>
        <xdr:cNvPicPr/>
      </xdr:nvPicPr>
      <xdr:blipFill>
        <a:blip xmlns:r="http://schemas.openxmlformats.org/officeDocument/2006/relationships" r:embed="rId80" cstate="print"/>
        <a:stretch>
          <a:fillRect/>
        </a:stretch>
      </xdr:blipFill>
      <xdr:spPr>
        <a:xfrm>
          <a:off x="4152900" y="330517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198</xdr:row>
      <xdr:rowOff>0</xdr:rowOff>
    </xdr:from>
    <xdr:to>
      <xdr:col>22</xdr:col>
      <xdr:colOff>546100</xdr:colOff>
      <xdr:row>198</xdr:row>
      <xdr:rowOff>101600</xdr:rowOff>
    </xdr:to>
    <xdr:pic>
      <xdr:nvPicPr>
        <xdr:cNvPr id="1182" name="Picture 1181">
          <a:extLst>
            <a:ext uri="{FF2B5EF4-FFF2-40B4-BE49-F238E27FC236}">
              <a16:creationId xmlns:a16="http://schemas.microsoft.com/office/drawing/2014/main" id="{EED1974C-FC0F-49FA-816E-7179D128935D}"/>
            </a:ext>
          </a:extLst>
        </xdr:cNvPr>
        <xdr:cNvPicPr/>
      </xdr:nvPicPr>
      <xdr:blipFill>
        <a:blip xmlns:r="http://schemas.openxmlformats.org/officeDocument/2006/relationships" r:embed="rId81" cstate="print"/>
        <a:stretch>
          <a:fillRect/>
        </a:stretch>
      </xdr:blipFill>
      <xdr:spPr>
        <a:xfrm>
          <a:off x="6038850" y="330517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198</xdr:row>
      <xdr:rowOff>0</xdr:rowOff>
    </xdr:from>
    <xdr:to>
      <xdr:col>29</xdr:col>
      <xdr:colOff>546100</xdr:colOff>
      <xdr:row>198</xdr:row>
      <xdr:rowOff>101600</xdr:rowOff>
    </xdr:to>
    <xdr:pic>
      <xdr:nvPicPr>
        <xdr:cNvPr id="1183" name="Picture 1182">
          <a:extLst>
            <a:ext uri="{FF2B5EF4-FFF2-40B4-BE49-F238E27FC236}">
              <a16:creationId xmlns:a16="http://schemas.microsoft.com/office/drawing/2014/main" id="{47AF0A7B-CDD2-4D34-81F8-600D783B1371}"/>
            </a:ext>
          </a:extLst>
        </xdr:cNvPr>
        <xdr:cNvPicPr/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8353425" y="330517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198</xdr:row>
      <xdr:rowOff>0</xdr:rowOff>
    </xdr:from>
    <xdr:to>
      <xdr:col>33</xdr:col>
      <xdr:colOff>546100</xdr:colOff>
      <xdr:row>198</xdr:row>
      <xdr:rowOff>101600</xdr:rowOff>
    </xdr:to>
    <xdr:pic>
      <xdr:nvPicPr>
        <xdr:cNvPr id="1184" name="Picture 1183">
          <a:extLst>
            <a:ext uri="{FF2B5EF4-FFF2-40B4-BE49-F238E27FC236}">
              <a16:creationId xmlns:a16="http://schemas.microsoft.com/office/drawing/2014/main" id="{FE04689E-1DB3-45A9-9EA1-D34D784A4006}"/>
            </a:ext>
          </a:extLst>
        </xdr:cNvPr>
        <xdr:cNvPicPr/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8953500" y="330517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202</xdr:row>
      <xdr:rowOff>0</xdr:rowOff>
    </xdr:from>
    <xdr:to>
      <xdr:col>9</xdr:col>
      <xdr:colOff>546100</xdr:colOff>
      <xdr:row>202</xdr:row>
      <xdr:rowOff>101600</xdr:rowOff>
    </xdr:to>
    <xdr:pic>
      <xdr:nvPicPr>
        <xdr:cNvPr id="1185" name="Picture 1184">
          <a:extLst>
            <a:ext uri="{FF2B5EF4-FFF2-40B4-BE49-F238E27FC236}">
              <a16:creationId xmlns:a16="http://schemas.microsoft.com/office/drawing/2014/main" id="{E67959BB-31EC-400E-B015-93488CDD5178}"/>
            </a:ext>
          </a:extLst>
        </xdr:cNvPr>
        <xdr:cNvPicPr/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3552825" y="337280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202</xdr:row>
      <xdr:rowOff>0</xdr:rowOff>
    </xdr:from>
    <xdr:to>
      <xdr:col>13</xdr:col>
      <xdr:colOff>546100</xdr:colOff>
      <xdr:row>202</xdr:row>
      <xdr:rowOff>101600</xdr:rowOff>
    </xdr:to>
    <xdr:pic>
      <xdr:nvPicPr>
        <xdr:cNvPr id="1186" name="Picture 1185">
          <a:extLst>
            <a:ext uri="{FF2B5EF4-FFF2-40B4-BE49-F238E27FC236}">
              <a16:creationId xmlns:a16="http://schemas.microsoft.com/office/drawing/2014/main" id="{AE23A84A-02FF-4A3B-A99F-509926A3A881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152900" y="337280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202</xdr:row>
      <xdr:rowOff>0</xdr:rowOff>
    </xdr:from>
    <xdr:to>
      <xdr:col>22</xdr:col>
      <xdr:colOff>546100</xdr:colOff>
      <xdr:row>202</xdr:row>
      <xdr:rowOff>101600</xdr:rowOff>
    </xdr:to>
    <xdr:pic>
      <xdr:nvPicPr>
        <xdr:cNvPr id="1187" name="Picture 1186">
          <a:extLst>
            <a:ext uri="{FF2B5EF4-FFF2-40B4-BE49-F238E27FC236}">
              <a16:creationId xmlns:a16="http://schemas.microsoft.com/office/drawing/2014/main" id="{DD8B3868-BFFB-4543-AE11-4EFD9A81DD66}"/>
            </a:ext>
          </a:extLst>
        </xdr:cNvPr>
        <xdr:cNvPicPr/>
      </xdr:nvPicPr>
      <xdr:blipFill>
        <a:blip xmlns:r="http://schemas.openxmlformats.org/officeDocument/2006/relationships" r:embed="rId82" cstate="print"/>
        <a:stretch>
          <a:fillRect/>
        </a:stretch>
      </xdr:blipFill>
      <xdr:spPr>
        <a:xfrm>
          <a:off x="6038850" y="337280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202</xdr:row>
      <xdr:rowOff>0</xdr:rowOff>
    </xdr:from>
    <xdr:to>
      <xdr:col>29</xdr:col>
      <xdr:colOff>546100</xdr:colOff>
      <xdr:row>202</xdr:row>
      <xdr:rowOff>101600</xdr:rowOff>
    </xdr:to>
    <xdr:pic>
      <xdr:nvPicPr>
        <xdr:cNvPr id="1188" name="Picture 1187">
          <a:extLst>
            <a:ext uri="{FF2B5EF4-FFF2-40B4-BE49-F238E27FC236}">
              <a16:creationId xmlns:a16="http://schemas.microsoft.com/office/drawing/2014/main" id="{B94B8BB1-D68E-4E56-BF4E-91FE4AA984E8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337280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202</xdr:row>
      <xdr:rowOff>0</xdr:rowOff>
    </xdr:from>
    <xdr:to>
      <xdr:col>33</xdr:col>
      <xdr:colOff>546100</xdr:colOff>
      <xdr:row>202</xdr:row>
      <xdr:rowOff>101600</xdr:rowOff>
    </xdr:to>
    <xdr:pic>
      <xdr:nvPicPr>
        <xdr:cNvPr id="1189" name="Picture 1188">
          <a:extLst>
            <a:ext uri="{FF2B5EF4-FFF2-40B4-BE49-F238E27FC236}">
              <a16:creationId xmlns:a16="http://schemas.microsoft.com/office/drawing/2014/main" id="{DED56D5B-E77E-450A-B509-F120CACBE39F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337280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206</xdr:row>
      <xdr:rowOff>0</xdr:rowOff>
    </xdr:from>
    <xdr:to>
      <xdr:col>9</xdr:col>
      <xdr:colOff>546100</xdr:colOff>
      <xdr:row>206</xdr:row>
      <xdr:rowOff>101600</xdr:rowOff>
    </xdr:to>
    <xdr:pic>
      <xdr:nvPicPr>
        <xdr:cNvPr id="1190" name="Picture 1189">
          <a:extLst>
            <a:ext uri="{FF2B5EF4-FFF2-40B4-BE49-F238E27FC236}">
              <a16:creationId xmlns:a16="http://schemas.microsoft.com/office/drawing/2014/main" id="{9B9FEB75-0B8D-40D9-B324-4A4F56772C27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344043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206</xdr:row>
      <xdr:rowOff>0</xdr:rowOff>
    </xdr:from>
    <xdr:to>
      <xdr:col>13</xdr:col>
      <xdr:colOff>546100</xdr:colOff>
      <xdr:row>206</xdr:row>
      <xdr:rowOff>101600</xdr:rowOff>
    </xdr:to>
    <xdr:pic>
      <xdr:nvPicPr>
        <xdr:cNvPr id="1191" name="Picture 1190">
          <a:extLst>
            <a:ext uri="{FF2B5EF4-FFF2-40B4-BE49-F238E27FC236}">
              <a16:creationId xmlns:a16="http://schemas.microsoft.com/office/drawing/2014/main" id="{4D0F0085-3AE6-4C75-8328-07CFDB62101B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344043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206</xdr:row>
      <xdr:rowOff>0</xdr:rowOff>
    </xdr:from>
    <xdr:to>
      <xdr:col>22</xdr:col>
      <xdr:colOff>546100</xdr:colOff>
      <xdr:row>206</xdr:row>
      <xdr:rowOff>101600</xdr:rowOff>
    </xdr:to>
    <xdr:pic>
      <xdr:nvPicPr>
        <xdr:cNvPr id="1192" name="Picture 1191">
          <a:extLst>
            <a:ext uri="{FF2B5EF4-FFF2-40B4-BE49-F238E27FC236}">
              <a16:creationId xmlns:a16="http://schemas.microsoft.com/office/drawing/2014/main" id="{D17695F6-5164-497D-BCAC-870C47A436DA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344043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206</xdr:row>
      <xdr:rowOff>0</xdr:rowOff>
    </xdr:from>
    <xdr:to>
      <xdr:col>29</xdr:col>
      <xdr:colOff>546100</xdr:colOff>
      <xdr:row>206</xdr:row>
      <xdr:rowOff>101600</xdr:rowOff>
    </xdr:to>
    <xdr:pic>
      <xdr:nvPicPr>
        <xdr:cNvPr id="1193" name="Picture 1192">
          <a:extLst>
            <a:ext uri="{FF2B5EF4-FFF2-40B4-BE49-F238E27FC236}">
              <a16:creationId xmlns:a16="http://schemas.microsoft.com/office/drawing/2014/main" id="{C31ADE49-6D97-4989-BC59-EE8110CB247F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353425" y="344043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206</xdr:row>
      <xdr:rowOff>0</xdr:rowOff>
    </xdr:from>
    <xdr:to>
      <xdr:col>33</xdr:col>
      <xdr:colOff>546100</xdr:colOff>
      <xdr:row>206</xdr:row>
      <xdr:rowOff>101600</xdr:rowOff>
    </xdr:to>
    <xdr:pic>
      <xdr:nvPicPr>
        <xdr:cNvPr id="1194" name="Picture 1193">
          <a:extLst>
            <a:ext uri="{FF2B5EF4-FFF2-40B4-BE49-F238E27FC236}">
              <a16:creationId xmlns:a16="http://schemas.microsoft.com/office/drawing/2014/main" id="{AD4D2575-1423-4851-9C7E-D86576AA2635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344043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210</xdr:row>
      <xdr:rowOff>0</xdr:rowOff>
    </xdr:from>
    <xdr:to>
      <xdr:col>9</xdr:col>
      <xdr:colOff>546100</xdr:colOff>
      <xdr:row>210</xdr:row>
      <xdr:rowOff>101600</xdr:rowOff>
    </xdr:to>
    <xdr:pic>
      <xdr:nvPicPr>
        <xdr:cNvPr id="1195" name="Picture 1194">
          <a:extLst>
            <a:ext uri="{FF2B5EF4-FFF2-40B4-BE49-F238E27FC236}">
              <a16:creationId xmlns:a16="http://schemas.microsoft.com/office/drawing/2014/main" id="{FB3A1DFB-5DB0-4417-B462-8190557B3F34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350805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210</xdr:row>
      <xdr:rowOff>0</xdr:rowOff>
    </xdr:from>
    <xdr:to>
      <xdr:col>13</xdr:col>
      <xdr:colOff>546100</xdr:colOff>
      <xdr:row>210</xdr:row>
      <xdr:rowOff>101600</xdr:rowOff>
    </xdr:to>
    <xdr:pic>
      <xdr:nvPicPr>
        <xdr:cNvPr id="1196" name="Picture 1195">
          <a:extLst>
            <a:ext uri="{FF2B5EF4-FFF2-40B4-BE49-F238E27FC236}">
              <a16:creationId xmlns:a16="http://schemas.microsoft.com/office/drawing/2014/main" id="{A627A1EB-BE1C-4BB5-AA00-9D3F26D97EF3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152900" y="350805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210</xdr:row>
      <xdr:rowOff>0</xdr:rowOff>
    </xdr:from>
    <xdr:to>
      <xdr:col>22</xdr:col>
      <xdr:colOff>546100</xdr:colOff>
      <xdr:row>210</xdr:row>
      <xdr:rowOff>101600</xdr:rowOff>
    </xdr:to>
    <xdr:pic>
      <xdr:nvPicPr>
        <xdr:cNvPr id="1197" name="Picture 1196">
          <a:extLst>
            <a:ext uri="{FF2B5EF4-FFF2-40B4-BE49-F238E27FC236}">
              <a16:creationId xmlns:a16="http://schemas.microsoft.com/office/drawing/2014/main" id="{CC7DAC9E-2A44-4696-9063-46A7D6955E77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038850" y="350805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210</xdr:row>
      <xdr:rowOff>0</xdr:rowOff>
    </xdr:from>
    <xdr:to>
      <xdr:col>29</xdr:col>
      <xdr:colOff>546100</xdr:colOff>
      <xdr:row>210</xdr:row>
      <xdr:rowOff>101600</xdr:rowOff>
    </xdr:to>
    <xdr:pic>
      <xdr:nvPicPr>
        <xdr:cNvPr id="1198" name="Picture 1197">
          <a:extLst>
            <a:ext uri="{FF2B5EF4-FFF2-40B4-BE49-F238E27FC236}">
              <a16:creationId xmlns:a16="http://schemas.microsoft.com/office/drawing/2014/main" id="{5470E953-6DAB-4EE0-8254-B06F48F6FE64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350805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210</xdr:row>
      <xdr:rowOff>0</xdr:rowOff>
    </xdr:from>
    <xdr:to>
      <xdr:col>33</xdr:col>
      <xdr:colOff>546100</xdr:colOff>
      <xdr:row>210</xdr:row>
      <xdr:rowOff>101600</xdr:rowOff>
    </xdr:to>
    <xdr:pic>
      <xdr:nvPicPr>
        <xdr:cNvPr id="1199" name="Picture 1198">
          <a:extLst>
            <a:ext uri="{FF2B5EF4-FFF2-40B4-BE49-F238E27FC236}">
              <a16:creationId xmlns:a16="http://schemas.microsoft.com/office/drawing/2014/main" id="{67743DDB-AB9D-4958-A46C-E32531CE0F0C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35080575"/>
          <a:ext cx="546100" cy="10160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1</xdr:col>
      <xdr:colOff>354971</xdr:colOff>
      <xdr:row>3</xdr:row>
      <xdr:rowOff>354971</xdr:rowOff>
    </xdr:to>
    <xdr:pic>
      <xdr:nvPicPr>
        <xdr:cNvPr id="1200" name="Picture 1199">
          <a:extLst>
            <a:ext uri="{FF2B5EF4-FFF2-40B4-BE49-F238E27FC236}">
              <a16:creationId xmlns:a16="http://schemas.microsoft.com/office/drawing/2014/main" id="{399BD64A-1560-467D-82DB-289BC768B73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95250"/>
          <a:ext cx="354971" cy="354971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</xdr:row>
      <xdr:rowOff>0</xdr:rowOff>
    </xdr:from>
    <xdr:to>
      <xdr:col>9</xdr:col>
      <xdr:colOff>546100</xdr:colOff>
      <xdr:row>14</xdr:row>
      <xdr:rowOff>101600</xdr:rowOff>
    </xdr:to>
    <xdr:pic>
      <xdr:nvPicPr>
        <xdr:cNvPr id="1201" name="Picture 1200">
          <a:extLst>
            <a:ext uri="{FF2B5EF4-FFF2-40B4-BE49-F238E27FC236}">
              <a16:creationId xmlns:a16="http://schemas.microsoft.com/office/drawing/2014/main" id="{8232722B-D94D-4156-BE09-6DFE3E49C1D8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</xdr:row>
      <xdr:rowOff>0</xdr:rowOff>
    </xdr:from>
    <xdr:to>
      <xdr:col>13</xdr:col>
      <xdr:colOff>546100</xdr:colOff>
      <xdr:row>14</xdr:row>
      <xdr:rowOff>101600</xdr:rowOff>
    </xdr:to>
    <xdr:pic>
      <xdr:nvPicPr>
        <xdr:cNvPr id="1202" name="Picture 1201">
          <a:extLst>
            <a:ext uri="{FF2B5EF4-FFF2-40B4-BE49-F238E27FC236}">
              <a16:creationId xmlns:a16="http://schemas.microsoft.com/office/drawing/2014/main" id="{9246AE06-3B82-480C-AF59-867727733F3F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</xdr:row>
      <xdr:rowOff>0</xdr:rowOff>
    </xdr:from>
    <xdr:to>
      <xdr:col>22</xdr:col>
      <xdr:colOff>546100</xdr:colOff>
      <xdr:row>14</xdr:row>
      <xdr:rowOff>101600</xdr:rowOff>
    </xdr:to>
    <xdr:pic>
      <xdr:nvPicPr>
        <xdr:cNvPr id="1203" name="Picture 1202">
          <a:extLst>
            <a:ext uri="{FF2B5EF4-FFF2-40B4-BE49-F238E27FC236}">
              <a16:creationId xmlns:a16="http://schemas.microsoft.com/office/drawing/2014/main" id="{F575B0DD-F832-4884-8336-DF358255AC3D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</xdr:row>
      <xdr:rowOff>0</xdr:rowOff>
    </xdr:from>
    <xdr:to>
      <xdr:col>29</xdr:col>
      <xdr:colOff>546100</xdr:colOff>
      <xdr:row>14</xdr:row>
      <xdr:rowOff>101600</xdr:rowOff>
    </xdr:to>
    <xdr:pic>
      <xdr:nvPicPr>
        <xdr:cNvPr id="1204" name="Picture 1203">
          <a:extLst>
            <a:ext uri="{FF2B5EF4-FFF2-40B4-BE49-F238E27FC236}">
              <a16:creationId xmlns:a16="http://schemas.microsoft.com/office/drawing/2014/main" id="{D40D3D16-7B02-4CE4-8744-32A29A2C2053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</xdr:row>
      <xdr:rowOff>0</xdr:rowOff>
    </xdr:from>
    <xdr:to>
      <xdr:col>33</xdr:col>
      <xdr:colOff>546100</xdr:colOff>
      <xdr:row>14</xdr:row>
      <xdr:rowOff>101600</xdr:rowOff>
    </xdr:to>
    <xdr:pic>
      <xdr:nvPicPr>
        <xdr:cNvPr id="1205" name="Picture 1204">
          <a:extLst>
            <a:ext uri="{FF2B5EF4-FFF2-40B4-BE49-F238E27FC236}">
              <a16:creationId xmlns:a16="http://schemas.microsoft.com/office/drawing/2014/main" id="{0986D2D6-6C53-4A17-8579-B23B542C9F8A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19</xdr:row>
      <xdr:rowOff>0</xdr:rowOff>
    </xdr:from>
    <xdr:to>
      <xdr:col>9</xdr:col>
      <xdr:colOff>546100</xdr:colOff>
      <xdr:row>19</xdr:row>
      <xdr:rowOff>101600</xdr:rowOff>
    </xdr:to>
    <xdr:pic>
      <xdr:nvPicPr>
        <xdr:cNvPr id="1206" name="Picture 1205">
          <a:extLst>
            <a:ext uri="{FF2B5EF4-FFF2-40B4-BE49-F238E27FC236}">
              <a16:creationId xmlns:a16="http://schemas.microsoft.com/office/drawing/2014/main" id="{8814E611-5C2F-4583-A999-A03498026A51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</xdr:row>
      <xdr:rowOff>0</xdr:rowOff>
    </xdr:from>
    <xdr:to>
      <xdr:col>13</xdr:col>
      <xdr:colOff>546100</xdr:colOff>
      <xdr:row>19</xdr:row>
      <xdr:rowOff>101600</xdr:rowOff>
    </xdr:to>
    <xdr:pic>
      <xdr:nvPicPr>
        <xdr:cNvPr id="1207" name="Picture 1206">
          <a:extLst>
            <a:ext uri="{FF2B5EF4-FFF2-40B4-BE49-F238E27FC236}">
              <a16:creationId xmlns:a16="http://schemas.microsoft.com/office/drawing/2014/main" id="{8691762D-B769-4955-AEFF-0EBB8CB37622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</xdr:row>
      <xdr:rowOff>0</xdr:rowOff>
    </xdr:from>
    <xdr:to>
      <xdr:col>22</xdr:col>
      <xdr:colOff>546100</xdr:colOff>
      <xdr:row>19</xdr:row>
      <xdr:rowOff>101600</xdr:rowOff>
    </xdr:to>
    <xdr:pic>
      <xdr:nvPicPr>
        <xdr:cNvPr id="1208" name="Picture 1207">
          <a:extLst>
            <a:ext uri="{FF2B5EF4-FFF2-40B4-BE49-F238E27FC236}">
              <a16:creationId xmlns:a16="http://schemas.microsoft.com/office/drawing/2014/main" id="{B4C1A369-05F9-4C7D-AAF9-5784C9131556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19</xdr:row>
      <xdr:rowOff>0</xdr:rowOff>
    </xdr:from>
    <xdr:to>
      <xdr:col>29</xdr:col>
      <xdr:colOff>546100</xdr:colOff>
      <xdr:row>19</xdr:row>
      <xdr:rowOff>101600</xdr:rowOff>
    </xdr:to>
    <xdr:pic>
      <xdr:nvPicPr>
        <xdr:cNvPr id="1209" name="Picture 1208">
          <a:extLst>
            <a:ext uri="{FF2B5EF4-FFF2-40B4-BE49-F238E27FC236}">
              <a16:creationId xmlns:a16="http://schemas.microsoft.com/office/drawing/2014/main" id="{15B28AA8-54D5-40EB-B92E-B61E77310051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19</xdr:row>
      <xdr:rowOff>0</xdr:rowOff>
    </xdr:from>
    <xdr:to>
      <xdr:col>33</xdr:col>
      <xdr:colOff>546100</xdr:colOff>
      <xdr:row>19</xdr:row>
      <xdr:rowOff>101600</xdr:rowOff>
    </xdr:to>
    <xdr:pic>
      <xdr:nvPicPr>
        <xdr:cNvPr id="1210" name="Picture 1209">
          <a:extLst>
            <a:ext uri="{FF2B5EF4-FFF2-40B4-BE49-F238E27FC236}">
              <a16:creationId xmlns:a16="http://schemas.microsoft.com/office/drawing/2014/main" id="{637CF6A1-F10E-4084-A347-A1CB344F94E6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8953500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24</xdr:row>
      <xdr:rowOff>0</xdr:rowOff>
    </xdr:from>
    <xdr:to>
      <xdr:col>9</xdr:col>
      <xdr:colOff>546100</xdr:colOff>
      <xdr:row>24</xdr:row>
      <xdr:rowOff>101600</xdr:rowOff>
    </xdr:to>
    <xdr:pic>
      <xdr:nvPicPr>
        <xdr:cNvPr id="1211" name="Picture 1210">
          <a:extLst>
            <a:ext uri="{FF2B5EF4-FFF2-40B4-BE49-F238E27FC236}">
              <a16:creationId xmlns:a16="http://schemas.microsoft.com/office/drawing/2014/main" id="{E08A852F-8120-455C-AAD9-5C81BAB2ACDA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3552825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24</xdr:row>
      <xdr:rowOff>0</xdr:rowOff>
    </xdr:from>
    <xdr:to>
      <xdr:col>13</xdr:col>
      <xdr:colOff>546100</xdr:colOff>
      <xdr:row>24</xdr:row>
      <xdr:rowOff>101600</xdr:rowOff>
    </xdr:to>
    <xdr:pic>
      <xdr:nvPicPr>
        <xdr:cNvPr id="1212" name="Picture 1211">
          <a:extLst>
            <a:ext uri="{FF2B5EF4-FFF2-40B4-BE49-F238E27FC236}">
              <a16:creationId xmlns:a16="http://schemas.microsoft.com/office/drawing/2014/main" id="{DDAE977C-E089-47DA-AC68-C1CD04C40CE5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24</xdr:row>
      <xdr:rowOff>0</xdr:rowOff>
    </xdr:from>
    <xdr:to>
      <xdr:col>22</xdr:col>
      <xdr:colOff>546100</xdr:colOff>
      <xdr:row>24</xdr:row>
      <xdr:rowOff>101600</xdr:rowOff>
    </xdr:to>
    <xdr:pic>
      <xdr:nvPicPr>
        <xdr:cNvPr id="1213" name="Picture 1212">
          <a:extLst>
            <a:ext uri="{FF2B5EF4-FFF2-40B4-BE49-F238E27FC236}">
              <a16:creationId xmlns:a16="http://schemas.microsoft.com/office/drawing/2014/main" id="{56EE1AE3-114D-4A67-8F19-E20570F83E32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24</xdr:row>
      <xdr:rowOff>0</xdr:rowOff>
    </xdr:from>
    <xdr:to>
      <xdr:col>29</xdr:col>
      <xdr:colOff>546100</xdr:colOff>
      <xdr:row>24</xdr:row>
      <xdr:rowOff>101600</xdr:rowOff>
    </xdr:to>
    <xdr:pic>
      <xdr:nvPicPr>
        <xdr:cNvPr id="1214" name="Picture 1213">
          <a:extLst>
            <a:ext uri="{FF2B5EF4-FFF2-40B4-BE49-F238E27FC236}">
              <a16:creationId xmlns:a16="http://schemas.microsoft.com/office/drawing/2014/main" id="{079569D0-133E-495D-99E2-81167E6DBDD9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24</xdr:row>
      <xdr:rowOff>0</xdr:rowOff>
    </xdr:from>
    <xdr:to>
      <xdr:col>33</xdr:col>
      <xdr:colOff>546100</xdr:colOff>
      <xdr:row>24</xdr:row>
      <xdr:rowOff>101600</xdr:rowOff>
    </xdr:to>
    <xdr:pic>
      <xdr:nvPicPr>
        <xdr:cNvPr id="1215" name="Picture 1214">
          <a:extLst>
            <a:ext uri="{FF2B5EF4-FFF2-40B4-BE49-F238E27FC236}">
              <a16:creationId xmlns:a16="http://schemas.microsoft.com/office/drawing/2014/main" id="{0EF180B0-C105-4107-B3BF-680B3DF66310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29</xdr:row>
      <xdr:rowOff>0</xdr:rowOff>
    </xdr:from>
    <xdr:to>
      <xdr:col>9</xdr:col>
      <xdr:colOff>546100</xdr:colOff>
      <xdr:row>29</xdr:row>
      <xdr:rowOff>101600</xdr:rowOff>
    </xdr:to>
    <xdr:pic>
      <xdr:nvPicPr>
        <xdr:cNvPr id="1216" name="Picture 1215">
          <a:extLst>
            <a:ext uri="{FF2B5EF4-FFF2-40B4-BE49-F238E27FC236}">
              <a16:creationId xmlns:a16="http://schemas.microsoft.com/office/drawing/2014/main" id="{C68B2AB7-69A4-4F2C-857B-3D2FBD5D9C3D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29</xdr:row>
      <xdr:rowOff>0</xdr:rowOff>
    </xdr:from>
    <xdr:to>
      <xdr:col>13</xdr:col>
      <xdr:colOff>546100</xdr:colOff>
      <xdr:row>29</xdr:row>
      <xdr:rowOff>101600</xdr:rowOff>
    </xdr:to>
    <xdr:pic>
      <xdr:nvPicPr>
        <xdr:cNvPr id="1217" name="Picture 1216">
          <a:extLst>
            <a:ext uri="{FF2B5EF4-FFF2-40B4-BE49-F238E27FC236}">
              <a16:creationId xmlns:a16="http://schemas.microsoft.com/office/drawing/2014/main" id="{3AFDCD4A-845F-49D0-9CF6-A8F4ADA882CD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29</xdr:row>
      <xdr:rowOff>0</xdr:rowOff>
    </xdr:from>
    <xdr:to>
      <xdr:col>22</xdr:col>
      <xdr:colOff>546100</xdr:colOff>
      <xdr:row>29</xdr:row>
      <xdr:rowOff>101600</xdr:rowOff>
    </xdr:to>
    <xdr:pic>
      <xdr:nvPicPr>
        <xdr:cNvPr id="1218" name="Picture 1217">
          <a:extLst>
            <a:ext uri="{FF2B5EF4-FFF2-40B4-BE49-F238E27FC236}">
              <a16:creationId xmlns:a16="http://schemas.microsoft.com/office/drawing/2014/main" id="{AB7317F4-1CFC-47AB-9762-C1B1E488825D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29</xdr:row>
      <xdr:rowOff>0</xdr:rowOff>
    </xdr:from>
    <xdr:to>
      <xdr:col>29</xdr:col>
      <xdr:colOff>546100</xdr:colOff>
      <xdr:row>29</xdr:row>
      <xdr:rowOff>101600</xdr:rowOff>
    </xdr:to>
    <xdr:pic>
      <xdr:nvPicPr>
        <xdr:cNvPr id="1219" name="Picture 1218">
          <a:extLst>
            <a:ext uri="{FF2B5EF4-FFF2-40B4-BE49-F238E27FC236}">
              <a16:creationId xmlns:a16="http://schemas.microsoft.com/office/drawing/2014/main" id="{AB2032DB-0576-4289-9FE1-EF4AD951450C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29</xdr:row>
      <xdr:rowOff>0</xdr:rowOff>
    </xdr:from>
    <xdr:to>
      <xdr:col>33</xdr:col>
      <xdr:colOff>546100</xdr:colOff>
      <xdr:row>29</xdr:row>
      <xdr:rowOff>101600</xdr:rowOff>
    </xdr:to>
    <xdr:pic>
      <xdr:nvPicPr>
        <xdr:cNvPr id="1220" name="Picture 1219">
          <a:extLst>
            <a:ext uri="{FF2B5EF4-FFF2-40B4-BE49-F238E27FC236}">
              <a16:creationId xmlns:a16="http://schemas.microsoft.com/office/drawing/2014/main" id="{FAFBEDAC-9C17-4CA8-A1DD-CA62D51FAD62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34</xdr:row>
      <xdr:rowOff>0</xdr:rowOff>
    </xdr:from>
    <xdr:to>
      <xdr:col>9</xdr:col>
      <xdr:colOff>546100</xdr:colOff>
      <xdr:row>34</xdr:row>
      <xdr:rowOff>101600</xdr:rowOff>
    </xdr:to>
    <xdr:pic>
      <xdr:nvPicPr>
        <xdr:cNvPr id="1221" name="Picture 1220">
          <a:extLst>
            <a:ext uri="{FF2B5EF4-FFF2-40B4-BE49-F238E27FC236}">
              <a16:creationId xmlns:a16="http://schemas.microsoft.com/office/drawing/2014/main" id="{0887A6DC-ADEE-499E-B9BB-352F609E1E63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34</xdr:row>
      <xdr:rowOff>0</xdr:rowOff>
    </xdr:from>
    <xdr:to>
      <xdr:col>13</xdr:col>
      <xdr:colOff>546100</xdr:colOff>
      <xdr:row>34</xdr:row>
      <xdr:rowOff>101600</xdr:rowOff>
    </xdr:to>
    <xdr:pic>
      <xdr:nvPicPr>
        <xdr:cNvPr id="1222" name="Picture 1221">
          <a:extLst>
            <a:ext uri="{FF2B5EF4-FFF2-40B4-BE49-F238E27FC236}">
              <a16:creationId xmlns:a16="http://schemas.microsoft.com/office/drawing/2014/main" id="{6734EA62-3FC6-4889-934C-6FEC46BDB839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34</xdr:row>
      <xdr:rowOff>0</xdr:rowOff>
    </xdr:from>
    <xdr:to>
      <xdr:col>22</xdr:col>
      <xdr:colOff>546100</xdr:colOff>
      <xdr:row>34</xdr:row>
      <xdr:rowOff>101600</xdr:rowOff>
    </xdr:to>
    <xdr:pic>
      <xdr:nvPicPr>
        <xdr:cNvPr id="1223" name="Picture 1222">
          <a:extLst>
            <a:ext uri="{FF2B5EF4-FFF2-40B4-BE49-F238E27FC236}">
              <a16:creationId xmlns:a16="http://schemas.microsoft.com/office/drawing/2014/main" id="{4620774F-FC57-4E7C-BCFB-0E1361B0247F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34</xdr:row>
      <xdr:rowOff>0</xdr:rowOff>
    </xdr:from>
    <xdr:to>
      <xdr:col>29</xdr:col>
      <xdr:colOff>546100</xdr:colOff>
      <xdr:row>34</xdr:row>
      <xdr:rowOff>101600</xdr:rowOff>
    </xdr:to>
    <xdr:pic>
      <xdr:nvPicPr>
        <xdr:cNvPr id="1224" name="Picture 1223">
          <a:extLst>
            <a:ext uri="{FF2B5EF4-FFF2-40B4-BE49-F238E27FC236}">
              <a16:creationId xmlns:a16="http://schemas.microsoft.com/office/drawing/2014/main" id="{7D0BA767-3742-4ECB-9341-21E7C81EC35D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34</xdr:row>
      <xdr:rowOff>0</xdr:rowOff>
    </xdr:from>
    <xdr:to>
      <xdr:col>33</xdr:col>
      <xdr:colOff>546100</xdr:colOff>
      <xdr:row>34</xdr:row>
      <xdr:rowOff>101600</xdr:rowOff>
    </xdr:to>
    <xdr:pic>
      <xdr:nvPicPr>
        <xdr:cNvPr id="1225" name="Picture 1224">
          <a:extLst>
            <a:ext uri="{FF2B5EF4-FFF2-40B4-BE49-F238E27FC236}">
              <a16:creationId xmlns:a16="http://schemas.microsoft.com/office/drawing/2014/main" id="{272D9EC1-7241-4011-9448-794736077182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38</xdr:row>
      <xdr:rowOff>0</xdr:rowOff>
    </xdr:from>
    <xdr:to>
      <xdr:col>9</xdr:col>
      <xdr:colOff>546100</xdr:colOff>
      <xdr:row>38</xdr:row>
      <xdr:rowOff>101600</xdr:rowOff>
    </xdr:to>
    <xdr:pic>
      <xdr:nvPicPr>
        <xdr:cNvPr id="1226" name="Picture 1225">
          <a:extLst>
            <a:ext uri="{FF2B5EF4-FFF2-40B4-BE49-F238E27FC236}">
              <a16:creationId xmlns:a16="http://schemas.microsoft.com/office/drawing/2014/main" id="{F877B15C-2D6C-43C8-9650-383DC7177812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3552825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38</xdr:row>
      <xdr:rowOff>0</xdr:rowOff>
    </xdr:from>
    <xdr:to>
      <xdr:col>13</xdr:col>
      <xdr:colOff>546100</xdr:colOff>
      <xdr:row>38</xdr:row>
      <xdr:rowOff>101600</xdr:rowOff>
    </xdr:to>
    <xdr:pic>
      <xdr:nvPicPr>
        <xdr:cNvPr id="1227" name="Picture 1226">
          <a:extLst>
            <a:ext uri="{FF2B5EF4-FFF2-40B4-BE49-F238E27FC236}">
              <a16:creationId xmlns:a16="http://schemas.microsoft.com/office/drawing/2014/main" id="{9BF989A7-F9E8-4FA4-ADB5-5FF1D3ED7B51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4152900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38</xdr:row>
      <xdr:rowOff>0</xdr:rowOff>
    </xdr:from>
    <xdr:to>
      <xdr:col>22</xdr:col>
      <xdr:colOff>546100</xdr:colOff>
      <xdr:row>38</xdr:row>
      <xdr:rowOff>101600</xdr:rowOff>
    </xdr:to>
    <xdr:pic>
      <xdr:nvPicPr>
        <xdr:cNvPr id="1228" name="Picture 1227">
          <a:extLst>
            <a:ext uri="{FF2B5EF4-FFF2-40B4-BE49-F238E27FC236}">
              <a16:creationId xmlns:a16="http://schemas.microsoft.com/office/drawing/2014/main" id="{306AE0DF-03AB-4862-9061-0EC2C25997A0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038850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38</xdr:row>
      <xdr:rowOff>0</xdr:rowOff>
    </xdr:from>
    <xdr:to>
      <xdr:col>29</xdr:col>
      <xdr:colOff>546100</xdr:colOff>
      <xdr:row>38</xdr:row>
      <xdr:rowOff>101600</xdr:rowOff>
    </xdr:to>
    <xdr:pic>
      <xdr:nvPicPr>
        <xdr:cNvPr id="1229" name="Picture 1228">
          <a:extLst>
            <a:ext uri="{FF2B5EF4-FFF2-40B4-BE49-F238E27FC236}">
              <a16:creationId xmlns:a16="http://schemas.microsoft.com/office/drawing/2014/main" id="{DC34622D-D2D1-404C-A502-391101513000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38</xdr:row>
      <xdr:rowOff>0</xdr:rowOff>
    </xdr:from>
    <xdr:to>
      <xdr:col>33</xdr:col>
      <xdr:colOff>546100</xdr:colOff>
      <xdr:row>38</xdr:row>
      <xdr:rowOff>101600</xdr:rowOff>
    </xdr:to>
    <xdr:pic>
      <xdr:nvPicPr>
        <xdr:cNvPr id="1230" name="Picture 1229">
          <a:extLst>
            <a:ext uri="{FF2B5EF4-FFF2-40B4-BE49-F238E27FC236}">
              <a16:creationId xmlns:a16="http://schemas.microsoft.com/office/drawing/2014/main" id="{65D98D33-BF32-4C45-BBA9-632978C0EC43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42</xdr:row>
      <xdr:rowOff>0</xdr:rowOff>
    </xdr:from>
    <xdr:to>
      <xdr:col>9</xdr:col>
      <xdr:colOff>546100</xdr:colOff>
      <xdr:row>42</xdr:row>
      <xdr:rowOff>101600</xdr:rowOff>
    </xdr:to>
    <xdr:pic>
      <xdr:nvPicPr>
        <xdr:cNvPr id="1231" name="Picture 1230">
          <a:extLst>
            <a:ext uri="{FF2B5EF4-FFF2-40B4-BE49-F238E27FC236}">
              <a16:creationId xmlns:a16="http://schemas.microsoft.com/office/drawing/2014/main" id="{991D11BA-CAC2-4F77-AF21-4CF3F970AECE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42</xdr:row>
      <xdr:rowOff>0</xdr:rowOff>
    </xdr:from>
    <xdr:to>
      <xdr:col>13</xdr:col>
      <xdr:colOff>546100</xdr:colOff>
      <xdr:row>42</xdr:row>
      <xdr:rowOff>101600</xdr:rowOff>
    </xdr:to>
    <xdr:pic>
      <xdr:nvPicPr>
        <xdr:cNvPr id="1232" name="Picture 1231">
          <a:extLst>
            <a:ext uri="{FF2B5EF4-FFF2-40B4-BE49-F238E27FC236}">
              <a16:creationId xmlns:a16="http://schemas.microsoft.com/office/drawing/2014/main" id="{699390D6-E035-4EB4-9785-E19666CD1F8E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546100</xdr:colOff>
      <xdr:row>42</xdr:row>
      <xdr:rowOff>101600</xdr:rowOff>
    </xdr:to>
    <xdr:pic>
      <xdr:nvPicPr>
        <xdr:cNvPr id="1233" name="Picture 1232">
          <a:extLst>
            <a:ext uri="{FF2B5EF4-FFF2-40B4-BE49-F238E27FC236}">
              <a16:creationId xmlns:a16="http://schemas.microsoft.com/office/drawing/2014/main" id="{24555662-38E3-4CD3-AA43-4B5A257E3A35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42</xdr:row>
      <xdr:rowOff>0</xdr:rowOff>
    </xdr:from>
    <xdr:to>
      <xdr:col>29</xdr:col>
      <xdr:colOff>546100</xdr:colOff>
      <xdr:row>42</xdr:row>
      <xdr:rowOff>101600</xdr:rowOff>
    </xdr:to>
    <xdr:pic>
      <xdr:nvPicPr>
        <xdr:cNvPr id="1234" name="Picture 1233">
          <a:extLst>
            <a:ext uri="{FF2B5EF4-FFF2-40B4-BE49-F238E27FC236}">
              <a16:creationId xmlns:a16="http://schemas.microsoft.com/office/drawing/2014/main" id="{093CE0C0-79F7-4FAA-8129-EF757FE5ED9A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42</xdr:row>
      <xdr:rowOff>0</xdr:rowOff>
    </xdr:from>
    <xdr:to>
      <xdr:col>33</xdr:col>
      <xdr:colOff>546100</xdr:colOff>
      <xdr:row>42</xdr:row>
      <xdr:rowOff>101600</xdr:rowOff>
    </xdr:to>
    <xdr:pic>
      <xdr:nvPicPr>
        <xdr:cNvPr id="1235" name="Picture 1234">
          <a:extLst>
            <a:ext uri="{FF2B5EF4-FFF2-40B4-BE49-F238E27FC236}">
              <a16:creationId xmlns:a16="http://schemas.microsoft.com/office/drawing/2014/main" id="{D9900812-6315-418C-AF4D-6051B4211CE5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46</xdr:row>
      <xdr:rowOff>0</xdr:rowOff>
    </xdr:from>
    <xdr:to>
      <xdr:col>9</xdr:col>
      <xdr:colOff>546100</xdr:colOff>
      <xdr:row>46</xdr:row>
      <xdr:rowOff>101600</xdr:rowOff>
    </xdr:to>
    <xdr:pic>
      <xdr:nvPicPr>
        <xdr:cNvPr id="1236" name="Picture 1235">
          <a:extLst>
            <a:ext uri="{FF2B5EF4-FFF2-40B4-BE49-F238E27FC236}">
              <a16:creationId xmlns:a16="http://schemas.microsoft.com/office/drawing/2014/main" id="{3D8B14C1-7AF9-45BA-95ED-A849423ABB5C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3552825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46</xdr:row>
      <xdr:rowOff>0</xdr:rowOff>
    </xdr:from>
    <xdr:to>
      <xdr:col>13</xdr:col>
      <xdr:colOff>546100</xdr:colOff>
      <xdr:row>46</xdr:row>
      <xdr:rowOff>101600</xdr:rowOff>
    </xdr:to>
    <xdr:pic>
      <xdr:nvPicPr>
        <xdr:cNvPr id="1237" name="Picture 1236">
          <a:extLst>
            <a:ext uri="{FF2B5EF4-FFF2-40B4-BE49-F238E27FC236}">
              <a16:creationId xmlns:a16="http://schemas.microsoft.com/office/drawing/2014/main" id="{35F0AD48-60FC-476F-BA73-A66D27972E69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152900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46</xdr:row>
      <xdr:rowOff>0</xdr:rowOff>
    </xdr:from>
    <xdr:to>
      <xdr:col>22</xdr:col>
      <xdr:colOff>546100</xdr:colOff>
      <xdr:row>46</xdr:row>
      <xdr:rowOff>101600</xdr:rowOff>
    </xdr:to>
    <xdr:pic>
      <xdr:nvPicPr>
        <xdr:cNvPr id="1238" name="Picture 1237">
          <a:extLst>
            <a:ext uri="{FF2B5EF4-FFF2-40B4-BE49-F238E27FC236}">
              <a16:creationId xmlns:a16="http://schemas.microsoft.com/office/drawing/2014/main" id="{CD3DE750-56AE-433E-969B-9D4BE299FD30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46</xdr:row>
      <xdr:rowOff>0</xdr:rowOff>
    </xdr:from>
    <xdr:to>
      <xdr:col>29</xdr:col>
      <xdr:colOff>546100</xdr:colOff>
      <xdr:row>46</xdr:row>
      <xdr:rowOff>101600</xdr:rowOff>
    </xdr:to>
    <xdr:pic>
      <xdr:nvPicPr>
        <xdr:cNvPr id="1239" name="Picture 1238">
          <a:extLst>
            <a:ext uri="{FF2B5EF4-FFF2-40B4-BE49-F238E27FC236}">
              <a16:creationId xmlns:a16="http://schemas.microsoft.com/office/drawing/2014/main" id="{1E49146A-9F88-4A6D-83EB-0F250F6F6028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46</xdr:row>
      <xdr:rowOff>0</xdr:rowOff>
    </xdr:from>
    <xdr:to>
      <xdr:col>33</xdr:col>
      <xdr:colOff>546100</xdr:colOff>
      <xdr:row>46</xdr:row>
      <xdr:rowOff>101600</xdr:rowOff>
    </xdr:to>
    <xdr:pic>
      <xdr:nvPicPr>
        <xdr:cNvPr id="1240" name="Picture 1239">
          <a:extLst>
            <a:ext uri="{FF2B5EF4-FFF2-40B4-BE49-F238E27FC236}">
              <a16:creationId xmlns:a16="http://schemas.microsoft.com/office/drawing/2014/main" id="{6A675162-D9E1-4B50-B56F-C558A6E59FFA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8953500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50</xdr:row>
      <xdr:rowOff>0</xdr:rowOff>
    </xdr:from>
    <xdr:to>
      <xdr:col>9</xdr:col>
      <xdr:colOff>546100</xdr:colOff>
      <xdr:row>50</xdr:row>
      <xdr:rowOff>101600</xdr:rowOff>
    </xdr:to>
    <xdr:pic>
      <xdr:nvPicPr>
        <xdr:cNvPr id="1241" name="Picture 1240">
          <a:extLst>
            <a:ext uri="{FF2B5EF4-FFF2-40B4-BE49-F238E27FC236}">
              <a16:creationId xmlns:a16="http://schemas.microsoft.com/office/drawing/2014/main" id="{A382C150-B0EE-4309-A79D-8EA035F81131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50</xdr:row>
      <xdr:rowOff>0</xdr:rowOff>
    </xdr:from>
    <xdr:to>
      <xdr:col>13</xdr:col>
      <xdr:colOff>546100</xdr:colOff>
      <xdr:row>50</xdr:row>
      <xdr:rowOff>101600</xdr:rowOff>
    </xdr:to>
    <xdr:pic>
      <xdr:nvPicPr>
        <xdr:cNvPr id="1242" name="Picture 1241">
          <a:extLst>
            <a:ext uri="{FF2B5EF4-FFF2-40B4-BE49-F238E27FC236}">
              <a16:creationId xmlns:a16="http://schemas.microsoft.com/office/drawing/2014/main" id="{1479A4E1-197B-4360-A9CD-755635CB0F43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152900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50</xdr:row>
      <xdr:rowOff>0</xdr:rowOff>
    </xdr:from>
    <xdr:to>
      <xdr:col>22</xdr:col>
      <xdr:colOff>546100</xdr:colOff>
      <xdr:row>50</xdr:row>
      <xdr:rowOff>101600</xdr:rowOff>
    </xdr:to>
    <xdr:pic>
      <xdr:nvPicPr>
        <xdr:cNvPr id="1243" name="Picture 1242">
          <a:extLst>
            <a:ext uri="{FF2B5EF4-FFF2-40B4-BE49-F238E27FC236}">
              <a16:creationId xmlns:a16="http://schemas.microsoft.com/office/drawing/2014/main" id="{E817E6D4-219C-4D4F-98D4-7F2C19C36B4F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50</xdr:row>
      <xdr:rowOff>0</xdr:rowOff>
    </xdr:from>
    <xdr:to>
      <xdr:col>29</xdr:col>
      <xdr:colOff>546100</xdr:colOff>
      <xdr:row>50</xdr:row>
      <xdr:rowOff>101600</xdr:rowOff>
    </xdr:to>
    <xdr:pic>
      <xdr:nvPicPr>
        <xdr:cNvPr id="1244" name="Picture 1243">
          <a:extLst>
            <a:ext uri="{FF2B5EF4-FFF2-40B4-BE49-F238E27FC236}">
              <a16:creationId xmlns:a16="http://schemas.microsoft.com/office/drawing/2014/main" id="{E8021532-EE33-4EE0-A0EE-31A026F8A0AC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50</xdr:row>
      <xdr:rowOff>0</xdr:rowOff>
    </xdr:from>
    <xdr:to>
      <xdr:col>33</xdr:col>
      <xdr:colOff>546100</xdr:colOff>
      <xdr:row>50</xdr:row>
      <xdr:rowOff>101600</xdr:rowOff>
    </xdr:to>
    <xdr:pic>
      <xdr:nvPicPr>
        <xdr:cNvPr id="1245" name="Picture 1244">
          <a:extLst>
            <a:ext uri="{FF2B5EF4-FFF2-40B4-BE49-F238E27FC236}">
              <a16:creationId xmlns:a16="http://schemas.microsoft.com/office/drawing/2014/main" id="{D6A94C82-B65D-460A-9E27-903DB9EBF191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54</xdr:row>
      <xdr:rowOff>0</xdr:rowOff>
    </xdr:from>
    <xdr:to>
      <xdr:col>9</xdr:col>
      <xdr:colOff>546100</xdr:colOff>
      <xdr:row>54</xdr:row>
      <xdr:rowOff>101600</xdr:rowOff>
    </xdr:to>
    <xdr:pic>
      <xdr:nvPicPr>
        <xdr:cNvPr id="1246" name="Picture 1245">
          <a:extLst>
            <a:ext uri="{FF2B5EF4-FFF2-40B4-BE49-F238E27FC236}">
              <a16:creationId xmlns:a16="http://schemas.microsoft.com/office/drawing/2014/main" id="{E743396E-2C3E-4943-9BDA-FBB53E82793B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54</xdr:row>
      <xdr:rowOff>0</xdr:rowOff>
    </xdr:from>
    <xdr:to>
      <xdr:col>13</xdr:col>
      <xdr:colOff>546100</xdr:colOff>
      <xdr:row>54</xdr:row>
      <xdr:rowOff>101600</xdr:rowOff>
    </xdr:to>
    <xdr:pic>
      <xdr:nvPicPr>
        <xdr:cNvPr id="1247" name="Picture 1246">
          <a:extLst>
            <a:ext uri="{FF2B5EF4-FFF2-40B4-BE49-F238E27FC236}">
              <a16:creationId xmlns:a16="http://schemas.microsoft.com/office/drawing/2014/main" id="{564CEBDB-381E-4803-B88E-BF87EBC6F49F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152900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54</xdr:row>
      <xdr:rowOff>0</xdr:rowOff>
    </xdr:from>
    <xdr:to>
      <xdr:col>22</xdr:col>
      <xdr:colOff>546100</xdr:colOff>
      <xdr:row>54</xdr:row>
      <xdr:rowOff>101600</xdr:rowOff>
    </xdr:to>
    <xdr:pic>
      <xdr:nvPicPr>
        <xdr:cNvPr id="1248" name="Picture 1247">
          <a:extLst>
            <a:ext uri="{FF2B5EF4-FFF2-40B4-BE49-F238E27FC236}">
              <a16:creationId xmlns:a16="http://schemas.microsoft.com/office/drawing/2014/main" id="{2EA4200B-40C4-45BE-895D-35AFB99BDB78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54</xdr:row>
      <xdr:rowOff>0</xdr:rowOff>
    </xdr:from>
    <xdr:to>
      <xdr:col>29</xdr:col>
      <xdr:colOff>546100</xdr:colOff>
      <xdr:row>54</xdr:row>
      <xdr:rowOff>101600</xdr:rowOff>
    </xdr:to>
    <xdr:pic>
      <xdr:nvPicPr>
        <xdr:cNvPr id="1249" name="Picture 1248">
          <a:extLst>
            <a:ext uri="{FF2B5EF4-FFF2-40B4-BE49-F238E27FC236}">
              <a16:creationId xmlns:a16="http://schemas.microsoft.com/office/drawing/2014/main" id="{78EAC061-1006-4A17-8128-608E82B30B3A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54</xdr:row>
      <xdr:rowOff>0</xdr:rowOff>
    </xdr:from>
    <xdr:to>
      <xdr:col>33</xdr:col>
      <xdr:colOff>546100</xdr:colOff>
      <xdr:row>54</xdr:row>
      <xdr:rowOff>101600</xdr:rowOff>
    </xdr:to>
    <xdr:pic>
      <xdr:nvPicPr>
        <xdr:cNvPr id="1250" name="Picture 1249">
          <a:extLst>
            <a:ext uri="{FF2B5EF4-FFF2-40B4-BE49-F238E27FC236}">
              <a16:creationId xmlns:a16="http://schemas.microsoft.com/office/drawing/2014/main" id="{9FB8137F-3C32-45E2-903B-AF1105189103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58</xdr:row>
      <xdr:rowOff>0</xdr:rowOff>
    </xdr:from>
    <xdr:to>
      <xdr:col>9</xdr:col>
      <xdr:colOff>546100</xdr:colOff>
      <xdr:row>58</xdr:row>
      <xdr:rowOff>101600</xdr:rowOff>
    </xdr:to>
    <xdr:pic>
      <xdr:nvPicPr>
        <xdr:cNvPr id="1251" name="Picture 1250">
          <a:extLst>
            <a:ext uri="{FF2B5EF4-FFF2-40B4-BE49-F238E27FC236}">
              <a16:creationId xmlns:a16="http://schemas.microsoft.com/office/drawing/2014/main" id="{61A5DB1E-D886-41E7-9201-26C64C89D66C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58</xdr:row>
      <xdr:rowOff>0</xdr:rowOff>
    </xdr:from>
    <xdr:to>
      <xdr:col>13</xdr:col>
      <xdr:colOff>546100</xdr:colOff>
      <xdr:row>58</xdr:row>
      <xdr:rowOff>101600</xdr:rowOff>
    </xdr:to>
    <xdr:pic>
      <xdr:nvPicPr>
        <xdr:cNvPr id="1252" name="Picture 1251">
          <a:extLst>
            <a:ext uri="{FF2B5EF4-FFF2-40B4-BE49-F238E27FC236}">
              <a16:creationId xmlns:a16="http://schemas.microsoft.com/office/drawing/2014/main" id="{8504EC96-8864-4D87-B401-AA5B0DC6735E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152900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58</xdr:row>
      <xdr:rowOff>0</xdr:rowOff>
    </xdr:from>
    <xdr:to>
      <xdr:col>22</xdr:col>
      <xdr:colOff>546100</xdr:colOff>
      <xdr:row>58</xdr:row>
      <xdr:rowOff>101600</xdr:rowOff>
    </xdr:to>
    <xdr:pic>
      <xdr:nvPicPr>
        <xdr:cNvPr id="1253" name="Picture 1252">
          <a:extLst>
            <a:ext uri="{FF2B5EF4-FFF2-40B4-BE49-F238E27FC236}">
              <a16:creationId xmlns:a16="http://schemas.microsoft.com/office/drawing/2014/main" id="{6AA79930-B00C-4E41-94A0-46F492128F57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58</xdr:row>
      <xdr:rowOff>0</xdr:rowOff>
    </xdr:from>
    <xdr:to>
      <xdr:col>29</xdr:col>
      <xdr:colOff>546100</xdr:colOff>
      <xdr:row>58</xdr:row>
      <xdr:rowOff>101600</xdr:rowOff>
    </xdr:to>
    <xdr:pic>
      <xdr:nvPicPr>
        <xdr:cNvPr id="1254" name="Picture 1253">
          <a:extLst>
            <a:ext uri="{FF2B5EF4-FFF2-40B4-BE49-F238E27FC236}">
              <a16:creationId xmlns:a16="http://schemas.microsoft.com/office/drawing/2014/main" id="{47C11F8D-0931-4A43-8811-31D63CD49324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58</xdr:row>
      <xdr:rowOff>0</xdr:rowOff>
    </xdr:from>
    <xdr:to>
      <xdr:col>33</xdr:col>
      <xdr:colOff>546100</xdr:colOff>
      <xdr:row>58</xdr:row>
      <xdr:rowOff>101600</xdr:rowOff>
    </xdr:to>
    <xdr:pic>
      <xdr:nvPicPr>
        <xdr:cNvPr id="1255" name="Picture 1254">
          <a:extLst>
            <a:ext uri="{FF2B5EF4-FFF2-40B4-BE49-F238E27FC236}">
              <a16:creationId xmlns:a16="http://schemas.microsoft.com/office/drawing/2014/main" id="{B0F3F484-E948-4F39-8A38-9C807A23DDB1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62</xdr:row>
      <xdr:rowOff>0</xdr:rowOff>
    </xdr:from>
    <xdr:to>
      <xdr:col>9</xdr:col>
      <xdr:colOff>546100</xdr:colOff>
      <xdr:row>62</xdr:row>
      <xdr:rowOff>101600</xdr:rowOff>
    </xdr:to>
    <xdr:pic>
      <xdr:nvPicPr>
        <xdr:cNvPr id="1256" name="Picture 1255">
          <a:extLst>
            <a:ext uri="{FF2B5EF4-FFF2-40B4-BE49-F238E27FC236}">
              <a16:creationId xmlns:a16="http://schemas.microsoft.com/office/drawing/2014/main" id="{14E3C70C-3A7D-40F4-832D-113FD430F32C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62</xdr:row>
      <xdr:rowOff>0</xdr:rowOff>
    </xdr:from>
    <xdr:to>
      <xdr:col>13</xdr:col>
      <xdr:colOff>546100</xdr:colOff>
      <xdr:row>62</xdr:row>
      <xdr:rowOff>101600</xdr:rowOff>
    </xdr:to>
    <xdr:pic>
      <xdr:nvPicPr>
        <xdr:cNvPr id="1257" name="Picture 1256">
          <a:extLst>
            <a:ext uri="{FF2B5EF4-FFF2-40B4-BE49-F238E27FC236}">
              <a16:creationId xmlns:a16="http://schemas.microsoft.com/office/drawing/2014/main" id="{36FD795B-6293-453B-B794-1BBC0C768D43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62</xdr:row>
      <xdr:rowOff>0</xdr:rowOff>
    </xdr:from>
    <xdr:to>
      <xdr:col>22</xdr:col>
      <xdr:colOff>546100</xdr:colOff>
      <xdr:row>62</xdr:row>
      <xdr:rowOff>101600</xdr:rowOff>
    </xdr:to>
    <xdr:pic>
      <xdr:nvPicPr>
        <xdr:cNvPr id="1258" name="Picture 1257">
          <a:extLst>
            <a:ext uri="{FF2B5EF4-FFF2-40B4-BE49-F238E27FC236}">
              <a16:creationId xmlns:a16="http://schemas.microsoft.com/office/drawing/2014/main" id="{C3AB1855-43D1-4818-B919-3A5D8CC59454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62</xdr:row>
      <xdr:rowOff>0</xdr:rowOff>
    </xdr:from>
    <xdr:to>
      <xdr:col>29</xdr:col>
      <xdr:colOff>546100</xdr:colOff>
      <xdr:row>62</xdr:row>
      <xdr:rowOff>101600</xdr:rowOff>
    </xdr:to>
    <xdr:pic>
      <xdr:nvPicPr>
        <xdr:cNvPr id="1259" name="Picture 1258">
          <a:extLst>
            <a:ext uri="{FF2B5EF4-FFF2-40B4-BE49-F238E27FC236}">
              <a16:creationId xmlns:a16="http://schemas.microsoft.com/office/drawing/2014/main" id="{BCFE6B9F-BBC4-4C03-A983-5F6FD31B88C5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62</xdr:row>
      <xdr:rowOff>0</xdr:rowOff>
    </xdr:from>
    <xdr:to>
      <xdr:col>33</xdr:col>
      <xdr:colOff>546100</xdr:colOff>
      <xdr:row>62</xdr:row>
      <xdr:rowOff>101600</xdr:rowOff>
    </xdr:to>
    <xdr:pic>
      <xdr:nvPicPr>
        <xdr:cNvPr id="1260" name="Picture 1259">
          <a:extLst>
            <a:ext uri="{FF2B5EF4-FFF2-40B4-BE49-F238E27FC236}">
              <a16:creationId xmlns:a16="http://schemas.microsoft.com/office/drawing/2014/main" id="{79486EFC-593D-4DA3-A3B7-EF4DAD322F10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66</xdr:row>
      <xdr:rowOff>0</xdr:rowOff>
    </xdr:from>
    <xdr:to>
      <xdr:col>9</xdr:col>
      <xdr:colOff>546100</xdr:colOff>
      <xdr:row>66</xdr:row>
      <xdr:rowOff>101600</xdr:rowOff>
    </xdr:to>
    <xdr:pic>
      <xdr:nvPicPr>
        <xdr:cNvPr id="1261" name="Picture 1260">
          <a:extLst>
            <a:ext uri="{FF2B5EF4-FFF2-40B4-BE49-F238E27FC236}">
              <a16:creationId xmlns:a16="http://schemas.microsoft.com/office/drawing/2014/main" id="{170D5D9A-D239-42D6-ACF3-69567F4418D0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66</xdr:row>
      <xdr:rowOff>0</xdr:rowOff>
    </xdr:from>
    <xdr:to>
      <xdr:col>13</xdr:col>
      <xdr:colOff>546100</xdr:colOff>
      <xdr:row>66</xdr:row>
      <xdr:rowOff>101600</xdr:rowOff>
    </xdr:to>
    <xdr:pic>
      <xdr:nvPicPr>
        <xdr:cNvPr id="1262" name="Picture 1261">
          <a:extLst>
            <a:ext uri="{FF2B5EF4-FFF2-40B4-BE49-F238E27FC236}">
              <a16:creationId xmlns:a16="http://schemas.microsoft.com/office/drawing/2014/main" id="{7E1D6817-5985-4169-8FB8-DCACBD6F14BF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152900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66</xdr:row>
      <xdr:rowOff>0</xdr:rowOff>
    </xdr:from>
    <xdr:to>
      <xdr:col>22</xdr:col>
      <xdr:colOff>546100</xdr:colOff>
      <xdr:row>66</xdr:row>
      <xdr:rowOff>101600</xdr:rowOff>
    </xdr:to>
    <xdr:pic>
      <xdr:nvPicPr>
        <xdr:cNvPr id="1263" name="Picture 1262">
          <a:extLst>
            <a:ext uri="{FF2B5EF4-FFF2-40B4-BE49-F238E27FC236}">
              <a16:creationId xmlns:a16="http://schemas.microsoft.com/office/drawing/2014/main" id="{373A99E1-94B2-4317-B6EC-47B0A10EA37C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66</xdr:row>
      <xdr:rowOff>0</xdr:rowOff>
    </xdr:from>
    <xdr:to>
      <xdr:col>29</xdr:col>
      <xdr:colOff>546100</xdr:colOff>
      <xdr:row>66</xdr:row>
      <xdr:rowOff>101600</xdr:rowOff>
    </xdr:to>
    <xdr:pic>
      <xdr:nvPicPr>
        <xdr:cNvPr id="1264" name="Picture 1263">
          <a:extLst>
            <a:ext uri="{FF2B5EF4-FFF2-40B4-BE49-F238E27FC236}">
              <a16:creationId xmlns:a16="http://schemas.microsoft.com/office/drawing/2014/main" id="{5E73E4F0-88A3-4131-9175-E85DD514B5D9}"/>
            </a:ext>
          </a:extLst>
        </xdr:cNvPr>
        <xdr:cNvPicPr/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8353425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66</xdr:row>
      <xdr:rowOff>0</xdr:rowOff>
    </xdr:from>
    <xdr:to>
      <xdr:col>33</xdr:col>
      <xdr:colOff>546100</xdr:colOff>
      <xdr:row>66</xdr:row>
      <xdr:rowOff>101600</xdr:rowOff>
    </xdr:to>
    <xdr:pic>
      <xdr:nvPicPr>
        <xdr:cNvPr id="1265" name="Picture 1264">
          <a:extLst>
            <a:ext uri="{FF2B5EF4-FFF2-40B4-BE49-F238E27FC236}">
              <a16:creationId xmlns:a16="http://schemas.microsoft.com/office/drawing/2014/main" id="{DD2ED72C-2435-4B6C-8929-01EFEFDC3240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70</xdr:row>
      <xdr:rowOff>0</xdr:rowOff>
    </xdr:from>
    <xdr:to>
      <xdr:col>9</xdr:col>
      <xdr:colOff>546100</xdr:colOff>
      <xdr:row>70</xdr:row>
      <xdr:rowOff>101600</xdr:rowOff>
    </xdr:to>
    <xdr:pic>
      <xdr:nvPicPr>
        <xdr:cNvPr id="1266" name="Picture 1265">
          <a:extLst>
            <a:ext uri="{FF2B5EF4-FFF2-40B4-BE49-F238E27FC236}">
              <a16:creationId xmlns:a16="http://schemas.microsoft.com/office/drawing/2014/main" id="{9482F42D-AD0F-4C92-AD9A-FE8C62D9F911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3552825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70</xdr:row>
      <xdr:rowOff>0</xdr:rowOff>
    </xdr:from>
    <xdr:to>
      <xdr:col>13</xdr:col>
      <xdr:colOff>546100</xdr:colOff>
      <xdr:row>70</xdr:row>
      <xdr:rowOff>101600</xdr:rowOff>
    </xdr:to>
    <xdr:pic>
      <xdr:nvPicPr>
        <xdr:cNvPr id="1267" name="Picture 1266">
          <a:extLst>
            <a:ext uri="{FF2B5EF4-FFF2-40B4-BE49-F238E27FC236}">
              <a16:creationId xmlns:a16="http://schemas.microsoft.com/office/drawing/2014/main" id="{D7E4D450-4AC5-4D67-9F3F-FC2B69CEBBB5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70</xdr:row>
      <xdr:rowOff>0</xdr:rowOff>
    </xdr:from>
    <xdr:to>
      <xdr:col>22</xdr:col>
      <xdr:colOff>546100</xdr:colOff>
      <xdr:row>70</xdr:row>
      <xdr:rowOff>101600</xdr:rowOff>
    </xdr:to>
    <xdr:pic>
      <xdr:nvPicPr>
        <xdr:cNvPr id="1268" name="Picture 1267">
          <a:extLst>
            <a:ext uri="{FF2B5EF4-FFF2-40B4-BE49-F238E27FC236}">
              <a16:creationId xmlns:a16="http://schemas.microsoft.com/office/drawing/2014/main" id="{FE3CE660-05EF-4C3D-995D-75AA0767B93D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70</xdr:row>
      <xdr:rowOff>0</xdr:rowOff>
    </xdr:from>
    <xdr:to>
      <xdr:col>29</xdr:col>
      <xdr:colOff>546100</xdr:colOff>
      <xdr:row>70</xdr:row>
      <xdr:rowOff>101600</xdr:rowOff>
    </xdr:to>
    <xdr:pic>
      <xdr:nvPicPr>
        <xdr:cNvPr id="1269" name="Picture 1268">
          <a:extLst>
            <a:ext uri="{FF2B5EF4-FFF2-40B4-BE49-F238E27FC236}">
              <a16:creationId xmlns:a16="http://schemas.microsoft.com/office/drawing/2014/main" id="{5F1314D8-B9D1-45FD-9E9E-2C84306FC079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353425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70</xdr:row>
      <xdr:rowOff>0</xdr:rowOff>
    </xdr:from>
    <xdr:to>
      <xdr:col>33</xdr:col>
      <xdr:colOff>546100</xdr:colOff>
      <xdr:row>70</xdr:row>
      <xdr:rowOff>101600</xdr:rowOff>
    </xdr:to>
    <xdr:pic>
      <xdr:nvPicPr>
        <xdr:cNvPr id="1270" name="Picture 1269">
          <a:extLst>
            <a:ext uri="{FF2B5EF4-FFF2-40B4-BE49-F238E27FC236}">
              <a16:creationId xmlns:a16="http://schemas.microsoft.com/office/drawing/2014/main" id="{5610711B-D046-41AE-AC6A-9463E52E0989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74</xdr:row>
      <xdr:rowOff>0</xdr:rowOff>
    </xdr:from>
    <xdr:to>
      <xdr:col>9</xdr:col>
      <xdr:colOff>546100</xdr:colOff>
      <xdr:row>74</xdr:row>
      <xdr:rowOff>101600</xdr:rowOff>
    </xdr:to>
    <xdr:pic>
      <xdr:nvPicPr>
        <xdr:cNvPr id="1271" name="Picture 1270">
          <a:extLst>
            <a:ext uri="{FF2B5EF4-FFF2-40B4-BE49-F238E27FC236}">
              <a16:creationId xmlns:a16="http://schemas.microsoft.com/office/drawing/2014/main" id="{B09BEA1F-C462-45E5-959B-60B987FB7157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74</xdr:row>
      <xdr:rowOff>0</xdr:rowOff>
    </xdr:from>
    <xdr:to>
      <xdr:col>13</xdr:col>
      <xdr:colOff>546100</xdr:colOff>
      <xdr:row>74</xdr:row>
      <xdr:rowOff>101600</xdr:rowOff>
    </xdr:to>
    <xdr:pic>
      <xdr:nvPicPr>
        <xdr:cNvPr id="1272" name="Picture 1271">
          <a:extLst>
            <a:ext uri="{FF2B5EF4-FFF2-40B4-BE49-F238E27FC236}">
              <a16:creationId xmlns:a16="http://schemas.microsoft.com/office/drawing/2014/main" id="{DD62DB81-DDCD-4438-BEBB-541717C762E9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74</xdr:row>
      <xdr:rowOff>0</xdr:rowOff>
    </xdr:from>
    <xdr:to>
      <xdr:col>22</xdr:col>
      <xdr:colOff>546100</xdr:colOff>
      <xdr:row>74</xdr:row>
      <xdr:rowOff>101600</xdr:rowOff>
    </xdr:to>
    <xdr:pic>
      <xdr:nvPicPr>
        <xdr:cNvPr id="1273" name="Picture 1272">
          <a:extLst>
            <a:ext uri="{FF2B5EF4-FFF2-40B4-BE49-F238E27FC236}">
              <a16:creationId xmlns:a16="http://schemas.microsoft.com/office/drawing/2014/main" id="{57C71DFF-67C0-4844-A38A-F6AC167FC7C2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74</xdr:row>
      <xdr:rowOff>0</xdr:rowOff>
    </xdr:from>
    <xdr:to>
      <xdr:col>29</xdr:col>
      <xdr:colOff>546100</xdr:colOff>
      <xdr:row>74</xdr:row>
      <xdr:rowOff>101600</xdr:rowOff>
    </xdr:to>
    <xdr:pic>
      <xdr:nvPicPr>
        <xdr:cNvPr id="1274" name="Picture 1273">
          <a:extLst>
            <a:ext uri="{FF2B5EF4-FFF2-40B4-BE49-F238E27FC236}">
              <a16:creationId xmlns:a16="http://schemas.microsoft.com/office/drawing/2014/main" id="{74FE3337-3EDE-4850-893E-448DC114C577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353425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74</xdr:row>
      <xdr:rowOff>0</xdr:rowOff>
    </xdr:from>
    <xdr:to>
      <xdr:col>33</xdr:col>
      <xdr:colOff>546100</xdr:colOff>
      <xdr:row>74</xdr:row>
      <xdr:rowOff>101600</xdr:rowOff>
    </xdr:to>
    <xdr:pic>
      <xdr:nvPicPr>
        <xdr:cNvPr id="1275" name="Picture 1274">
          <a:extLst>
            <a:ext uri="{FF2B5EF4-FFF2-40B4-BE49-F238E27FC236}">
              <a16:creationId xmlns:a16="http://schemas.microsoft.com/office/drawing/2014/main" id="{5D309531-6026-4DFB-B390-FD9AC2509924}"/>
            </a:ext>
          </a:extLst>
        </xdr:cNvPr>
        <xdr:cNvPicPr/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8953500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78</xdr:row>
      <xdr:rowOff>0</xdr:rowOff>
    </xdr:from>
    <xdr:to>
      <xdr:col>9</xdr:col>
      <xdr:colOff>546100</xdr:colOff>
      <xdr:row>78</xdr:row>
      <xdr:rowOff>101600</xdr:rowOff>
    </xdr:to>
    <xdr:pic>
      <xdr:nvPicPr>
        <xdr:cNvPr id="1276" name="Picture 1275">
          <a:extLst>
            <a:ext uri="{FF2B5EF4-FFF2-40B4-BE49-F238E27FC236}">
              <a16:creationId xmlns:a16="http://schemas.microsoft.com/office/drawing/2014/main" id="{361521B9-D467-4FA9-AD6E-D6AC8E700B70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3552825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78</xdr:row>
      <xdr:rowOff>0</xdr:rowOff>
    </xdr:from>
    <xdr:to>
      <xdr:col>13</xdr:col>
      <xdr:colOff>546100</xdr:colOff>
      <xdr:row>78</xdr:row>
      <xdr:rowOff>101600</xdr:rowOff>
    </xdr:to>
    <xdr:pic>
      <xdr:nvPicPr>
        <xdr:cNvPr id="1277" name="Picture 1276">
          <a:extLst>
            <a:ext uri="{FF2B5EF4-FFF2-40B4-BE49-F238E27FC236}">
              <a16:creationId xmlns:a16="http://schemas.microsoft.com/office/drawing/2014/main" id="{53E5EB66-C504-46E5-BAF6-BE0F1D5521CC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78</xdr:row>
      <xdr:rowOff>0</xdr:rowOff>
    </xdr:from>
    <xdr:to>
      <xdr:col>22</xdr:col>
      <xdr:colOff>546100</xdr:colOff>
      <xdr:row>78</xdr:row>
      <xdr:rowOff>101600</xdr:rowOff>
    </xdr:to>
    <xdr:pic>
      <xdr:nvPicPr>
        <xdr:cNvPr id="1278" name="Picture 1277">
          <a:extLst>
            <a:ext uri="{FF2B5EF4-FFF2-40B4-BE49-F238E27FC236}">
              <a16:creationId xmlns:a16="http://schemas.microsoft.com/office/drawing/2014/main" id="{9D97158B-C8A6-49E8-9544-F705B3CCB6F3}"/>
            </a:ext>
          </a:extLst>
        </xdr:cNvPr>
        <xdr:cNvPicPr/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6038850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78</xdr:row>
      <xdr:rowOff>0</xdr:rowOff>
    </xdr:from>
    <xdr:to>
      <xdr:col>29</xdr:col>
      <xdr:colOff>546100</xdr:colOff>
      <xdr:row>78</xdr:row>
      <xdr:rowOff>101600</xdr:rowOff>
    </xdr:to>
    <xdr:pic>
      <xdr:nvPicPr>
        <xdr:cNvPr id="1279" name="Picture 1278">
          <a:extLst>
            <a:ext uri="{FF2B5EF4-FFF2-40B4-BE49-F238E27FC236}">
              <a16:creationId xmlns:a16="http://schemas.microsoft.com/office/drawing/2014/main" id="{DF3D12B7-1C19-486C-9F3C-820AB1F04AD9}"/>
            </a:ext>
          </a:extLst>
        </xdr:cNvPr>
        <xdr:cNvPicPr/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8353425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78</xdr:row>
      <xdr:rowOff>0</xdr:rowOff>
    </xdr:from>
    <xdr:to>
      <xdr:col>33</xdr:col>
      <xdr:colOff>546100</xdr:colOff>
      <xdr:row>78</xdr:row>
      <xdr:rowOff>101600</xdr:rowOff>
    </xdr:to>
    <xdr:pic>
      <xdr:nvPicPr>
        <xdr:cNvPr id="1280" name="Picture 1279">
          <a:extLst>
            <a:ext uri="{FF2B5EF4-FFF2-40B4-BE49-F238E27FC236}">
              <a16:creationId xmlns:a16="http://schemas.microsoft.com/office/drawing/2014/main" id="{C2BAB982-9E43-4EF3-89E0-8C4F7B6494EC}"/>
            </a:ext>
          </a:extLst>
        </xdr:cNvPr>
        <xdr:cNvPicPr/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8953500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82</xdr:row>
      <xdr:rowOff>0</xdr:rowOff>
    </xdr:from>
    <xdr:to>
      <xdr:col>9</xdr:col>
      <xdr:colOff>546100</xdr:colOff>
      <xdr:row>82</xdr:row>
      <xdr:rowOff>101600</xdr:rowOff>
    </xdr:to>
    <xdr:pic>
      <xdr:nvPicPr>
        <xdr:cNvPr id="1281" name="Picture 1280">
          <a:extLst>
            <a:ext uri="{FF2B5EF4-FFF2-40B4-BE49-F238E27FC236}">
              <a16:creationId xmlns:a16="http://schemas.microsoft.com/office/drawing/2014/main" id="{8CF8A2E9-AA23-45ED-9759-AEA369A0428C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3552825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82</xdr:row>
      <xdr:rowOff>0</xdr:rowOff>
    </xdr:from>
    <xdr:to>
      <xdr:col>13</xdr:col>
      <xdr:colOff>546100</xdr:colOff>
      <xdr:row>82</xdr:row>
      <xdr:rowOff>101600</xdr:rowOff>
    </xdr:to>
    <xdr:pic>
      <xdr:nvPicPr>
        <xdr:cNvPr id="1282" name="Picture 1281">
          <a:extLst>
            <a:ext uri="{FF2B5EF4-FFF2-40B4-BE49-F238E27FC236}">
              <a16:creationId xmlns:a16="http://schemas.microsoft.com/office/drawing/2014/main" id="{06AB552D-4F44-41C2-81A9-89321C18FEC0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82</xdr:row>
      <xdr:rowOff>0</xdr:rowOff>
    </xdr:from>
    <xdr:to>
      <xdr:col>22</xdr:col>
      <xdr:colOff>546100</xdr:colOff>
      <xdr:row>82</xdr:row>
      <xdr:rowOff>101600</xdr:rowOff>
    </xdr:to>
    <xdr:pic>
      <xdr:nvPicPr>
        <xdr:cNvPr id="1283" name="Picture 1282">
          <a:extLst>
            <a:ext uri="{FF2B5EF4-FFF2-40B4-BE49-F238E27FC236}">
              <a16:creationId xmlns:a16="http://schemas.microsoft.com/office/drawing/2014/main" id="{8204F531-EDBE-4E1D-84F7-DFB20FB28650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6038850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82</xdr:row>
      <xdr:rowOff>0</xdr:rowOff>
    </xdr:from>
    <xdr:to>
      <xdr:col>29</xdr:col>
      <xdr:colOff>546100</xdr:colOff>
      <xdr:row>82</xdr:row>
      <xdr:rowOff>101600</xdr:rowOff>
    </xdr:to>
    <xdr:pic>
      <xdr:nvPicPr>
        <xdr:cNvPr id="1284" name="Picture 1283">
          <a:extLst>
            <a:ext uri="{FF2B5EF4-FFF2-40B4-BE49-F238E27FC236}">
              <a16:creationId xmlns:a16="http://schemas.microsoft.com/office/drawing/2014/main" id="{23C8C0CC-364C-4E91-98FD-2C3E05ADFF6E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8353425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82</xdr:row>
      <xdr:rowOff>0</xdr:rowOff>
    </xdr:from>
    <xdr:to>
      <xdr:col>33</xdr:col>
      <xdr:colOff>546100</xdr:colOff>
      <xdr:row>82</xdr:row>
      <xdr:rowOff>101600</xdr:rowOff>
    </xdr:to>
    <xdr:pic>
      <xdr:nvPicPr>
        <xdr:cNvPr id="1285" name="Picture 1284">
          <a:extLst>
            <a:ext uri="{FF2B5EF4-FFF2-40B4-BE49-F238E27FC236}">
              <a16:creationId xmlns:a16="http://schemas.microsoft.com/office/drawing/2014/main" id="{67CA171F-AE6A-4CA7-9F59-8990295EDEA6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8953500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86</xdr:row>
      <xdr:rowOff>0</xdr:rowOff>
    </xdr:from>
    <xdr:to>
      <xdr:col>9</xdr:col>
      <xdr:colOff>546100</xdr:colOff>
      <xdr:row>86</xdr:row>
      <xdr:rowOff>101600</xdr:rowOff>
    </xdr:to>
    <xdr:pic>
      <xdr:nvPicPr>
        <xdr:cNvPr id="1286" name="Picture 1285">
          <a:extLst>
            <a:ext uri="{FF2B5EF4-FFF2-40B4-BE49-F238E27FC236}">
              <a16:creationId xmlns:a16="http://schemas.microsoft.com/office/drawing/2014/main" id="{735ED619-F30D-4CD6-A91C-6B29E4872B27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86</xdr:row>
      <xdr:rowOff>0</xdr:rowOff>
    </xdr:from>
    <xdr:to>
      <xdr:col>13</xdr:col>
      <xdr:colOff>546100</xdr:colOff>
      <xdr:row>86</xdr:row>
      <xdr:rowOff>101600</xdr:rowOff>
    </xdr:to>
    <xdr:pic>
      <xdr:nvPicPr>
        <xdr:cNvPr id="1287" name="Picture 1286">
          <a:extLst>
            <a:ext uri="{FF2B5EF4-FFF2-40B4-BE49-F238E27FC236}">
              <a16:creationId xmlns:a16="http://schemas.microsoft.com/office/drawing/2014/main" id="{FC0A12F5-F47A-481E-B0FD-16D97D1084E7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4152900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86</xdr:row>
      <xdr:rowOff>0</xdr:rowOff>
    </xdr:from>
    <xdr:to>
      <xdr:col>22</xdr:col>
      <xdr:colOff>546100</xdr:colOff>
      <xdr:row>86</xdr:row>
      <xdr:rowOff>101600</xdr:rowOff>
    </xdr:to>
    <xdr:pic>
      <xdr:nvPicPr>
        <xdr:cNvPr id="1288" name="Picture 1287">
          <a:extLst>
            <a:ext uri="{FF2B5EF4-FFF2-40B4-BE49-F238E27FC236}">
              <a16:creationId xmlns:a16="http://schemas.microsoft.com/office/drawing/2014/main" id="{5DB13225-7AEE-4B2B-BC1D-66BBDA569FB2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86</xdr:row>
      <xdr:rowOff>0</xdr:rowOff>
    </xdr:from>
    <xdr:to>
      <xdr:col>29</xdr:col>
      <xdr:colOff>546100</xdr:colOff>
      <xdr:row>86</xdr:row>
      <xdr:rowOff>101600</xdr:rowOff>
    </xdr:to>
    <xdr:pic>
      <xdr:nvPicPr>
        <xdr:cNvPr id="1289" name="Picture 1288">
          <a:extLst>
            <a:ext uri="{FF2B5EF4-FFF2-40B4-BE49-F238E27FC236}">
              <a16:creationId xmlns:a16="http://schemas.microsoft.com/office/drawing/2014/main" id="{1A44E00A-4004-471B-BF56-C392DAA6ECE2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86</xdr:row>
      <xdr:rowOff>0</xdr:rowOff>
    </xdr:from>
    <xdr:to>
      <xdr:col>33</xdr:col>
      <xdr:colOff>546100</xdr:colOff>
      <xdr:row>86</xdr:row>
      <xdr:rowOff>101600</xdr:rowOff>
    </xdr:to>
    <xdr:pic>
      <xdr:nvPicPr>
        <xdr:cNvPr id="1290" name="Picture 1289">
          <a:extLst>
            <a:ext uri="{FF2B5EF4-FFF2-40B4-BE49-F238E27FC236}">
              <a16:creationId xmlns:a16="http://schemas.microsoft.com/office/drawing/2014/main" id="{7F631FCE-9EF1-423C-AD01-6FDA28BDD7D1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90</xdr:row>
      <xdr:rowOff>0</xdr:rowOff>
    </xdr:from>
    <xdr:to>
      <xdr:col>9</xdr:col>
      <xdr:colOff>546100</xdr:colOff>
      <xdr:row>90</xdr:row>
      <xdr:rowOff>101600</xdr:rowOff>
    </xdr:to>
    <xdr:pic>
      <xdr:nvPicPr>
        <xdr:cNvPr id="1291" name="Picture 1290">
          <a:extLst>
            <a:ext uri="{FF2B5EF4-FFF2-40B4-BE49-F238E27FC236}">
              <a16:creationId xmlns:a16="http://schemas.microsoft.com/office/drawing/2014/main" id="{7CD8FBCC-FD3A-4DD2-A070-67BB6EB97CF8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90</xdr:row>
      <xdr:rowOff>0</xdr:rowOff>
    </xdr:from>
    <xdr:to>
      <xdr:col>13</xdr:col>
      <xdr:colOff>546100</xdr:colOff>
      <xdr:row>90</xdr:row>
      <xdr:rowOff>101600</xdr:rowOff>
    </xdr:to>
    <xdr:pic>
      <xdr:nvPicPr>
        <xdr:cNvPr id="1292" name="Picture 1291">
          <a:extLst>
            <a:ext uri="{FF2B5EF4-FFF2-40B4-BE49-F238E27FC236}">
              <a16:creationId xmlns:a16="http://schemas.microsoft.com/office/drawing/2014/main" id="{D8D72B37-88A7-439D-ACE3-476C8159A154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90</xdr:row>
      <xdr:rowOff>0</xdr:rowOff>
    </xdr:from>
    <xdr:to>
      <xdr:col>22</xdr:col>
      <xdr:colOff>546100</xdr:colOff>
      <xdr:row>90</xdr:row>
      <xdr:rowOff>101600</xdr:rowOff>
    </xdr:to>
    <xdr:pic>
      <xdr:nvPicPr>
        <xdr:cNvPr id="1293" name="Picture 1292">
          <a:extLst>
            <a:ext uri="{FF2B5EF4-FFF2-40B4-BE49-F238E27FC236}">
              <a16:creationId xmlns:a16="http://schemas.microsoft.com/office/drawing/2014/main" id="{64640E96-9103-4A04-B865-5D9A2AD1E17E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90</xdr:row>
      <xdr:rowOff>0</xdr:rowOff>
    </xdr:from>
    <xdr:to>
      <xdr:col>29</xdr:col>
      <xdr:colOff>546100</xdr:colOff>
      <xdr:row>90</xdr:row>
      <xdr:rowOff>101600</xdr:rowOff>
    </xdr:to>
    <xdr:pic>
      <xdr:nvPicPr>
        <xdr:cNvPr id="1294" name="Picture 1293">
          <a:extLst>
            <a:ext uri="{FF2B5EF4-FFF2-40B4-BE49-F238E27FC236}">
              <a16:creationId xmlns:a16="http://schemas.microsoft.com/office/drawing/2014/main" id="{47A6EBCB-92B5-46E9-A484-BB49EB220BF2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90</xdr:row>
      <xdr:rowOff>0</xdr:rowOff>
    </xdr:from>
    <xdr:to>
      <xdr:col>33</xdr:col>
      <xdr:colOff>546100</xdr:colOff>
      <xdr:row>90</xdr:row>
      <xdr:rowOff>101600</xdr:rowOff>
    </xdr:to>
    <xdr:pic>
      <xdr:nvPicPr>
        <xdr:cNvPr id="1295" name="Picture 1294">
          <a:extLst>
            <a:ext uri="{FF2B5EF4-FFF2-40B4-BE49-F238E27FC236}">
              <a16:creationId xmlns:a16="http://schemas.microsoft.com/office/drawing/2014/main" id="{2B0F6A9F-7A2A-49A5-8279-2CF63ED07EE9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94</xdr:row>
      <xdr:rowOff>0</xdr:rowOff>
    </xdr:from>
    <xdr:to>
      <xdr:col>9</xdr:col>
      <xdr:colOff>546100</xdr:colOff>
      <xdr:row>94</xdr:row>
      <xdr:rowOff>101600</xdr:rowOff>
    </xdr:to>
    <xdr:pic>
      <xdr:nvPicPr>
        <xdr:cNvPr id="1296" name="Picture 1295">
          <a:extLst>
            <a:ext uri="{FF2B5EF4-FFF2-40B4-BE49-F238E27FC236}">
              <a16:creationId xmlns:a16="http://schemas.microsoft.com/office/drawing/2014/main" id="{6EABEB61-A605-4645-AD08-CA9457166BE8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94</xdr:row>
      <xdr:rowOff>0</xdr:rowOff>
    </xdr:from>
    <xdr:to>
      <xdr:col>13</xdr:col>
      <xdr:colOff>546100</xdr:colOff>
      <xdr:row>94</xdr:row>
      <xdr:rowOff>101600</xdr:rowOff>
    </xdr:to>
    <xdr:pic>
      <xdr:nvPicPr>
        <xdr:cNvPr id="1297" name="Picture 1296">
          <a:extLst>
            <a:ext uri="{FF2B5EF4-FFF2-40B4-BE49-F238E27FC236}">
              <a16:creationId xmlns:a16="http://schemas.microsoft.com/office/drawing/2014/main" id="{EF501FF8-FB79-4A91-90F4-F71513DCD608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152900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94</xdr:row>
      <xdr:rowOff>0</xdr:rowOff>
    </xdr:from>
    <xdr:to>
      <xdr:col>22</xdr:col>
      <xdr:colOff>546100</xdr:colOff>
      <xdr:row>94</xdr:row>
      <xdr:rowOff>101600</xdr:rowOff>
    </xdr:to>
    <xdr:pic>
      <xdr:nvPicPr>
        <xdr:cNvPr id="1298" name="Picture 1297">
          <a:extLst>
            <a:ext uri="{FF2B5EF4-FFF2-40B4-BE49-F238E27FC236}">
              <a16:creationId xmlns:a16="http://schemas.microsoft.com/office/drawing/2014/main" id="{9E4A9476-3B9C-4A64-ACE4-216C27FA77DC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94</xdr:row>
      <xdr:rowOff>0</xdr:rowOff>
    </xdr:from>
    <xdr:to>
      <xdr:col>29</xdr:col>
      <xdr:colOff>546100</xdr:colOff>
      <xdr:row>94</xdr:row>
      <xdr:rowOff>101600</xdr:rowOff>
    </xdr:to>
    <xdr:pic>
      <xdr:nvPicPr>
        <xdr:cNvPr id="1299" name="Picture 1298">
          <a:extLst>
            <a:ext uri="{FF2B5EF4-FFF2-40B4-BE49-F238E27FC236}">
              <a16:creationId xmlns:a16="http://schemas.microsoft.com/office/drawing/2014/main" id="{B3FCC825-7E03-4699-BCA9-B7042993D8B5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94</xdr:row>
      <xdr:rowOff>0</xdr:rowOff>
    </xdr:from>
    <xdr:to>
      <xdr:col>33</xdr:col>
      <xdr:colOff>546100</xdr:colOff>
      <xdr:row>94</xdr:row>
      <xdr:rowOff>101600</xdr:rowOff>
    </xdr:to>
    <xdr:pic>
      <xdr:nvPicPr>
        <xdr:cNvPr id="1300" name="Picture 1299">
          <a:extLst>
            <a:ext uri="{FF2B5EF4-FFF2-40B4-BE49-F238E27FC236}">
              <a16:creationId xmlns:a16="http://schemas.microsoft.com/office/drawing/2014/main" id="{CF025998-BE28-4F2B-B6D8-0A4FE5FF0666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98</xdr:row>
      <xdr:rowOff>0</xdr:rowOff>
    </xdr:from>
    <xdr:to>
      <xdr:col>9</xdr:col>
      <xdr:colOff>546100</xdr:colOff>
      <xdr:row>98</xdr:row>
      <xdr:rowOff>101600</xdr:rowOff>
    </xdr:to>
    <xdr:pic>
      <xdr:nvPicPr>
        <xdr:cNvPr id="1301" name="Picture 1300">
          <a:extLst>
            <a:ext uri="{FF2B5EF4-FFF2-40B4-BE49-F238E27FC236}">
              <a16:creationId xmlns:a16="http://schemas.microsoft.com/office/drawing/2014/main" id="{16DAA3A6-AFEC-4B15-A23C-2A086A5428B3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3552825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98</xdr:row>
      <xdr:rowOff>0</xdr:rowOff>
    </xdr:from>
    <xdr:to>
      <xdr:col>13</xdr:col>
      <xdr:colOff>546100</xdr:colOff>
      <xdr:row>98</xdr:row>
      <xdr:rowOff>101600</xdr:rowOff>
    </xdr:to>
    <xdr:pic>
      <xdr:nvPicPr>
        <xdr:cNvPr id="1302" name="Picture 1301">
          <a:extLst>
            <a:ext uri="{FF2B5EF4-FFF2-40B4-BE49-F238E27FC236}">
              <a16:creationId xmlns:a16="http://schemas.microsoft.com/office/drawing/2014/main" id="{F489FC6E-1C98-452B-AB09-1A2567422023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98</xdr:row>
      <xdr:rowOff>0</xdr:rowOff>
    </xdr:from>
    <xdr:to>
      <xdr:col>22</xdr:col>
      <xdr:colOff>546100</xdr:colOff>
      <xdr:row>98</xdr:row>
      <xdr:rowOff>101600</xdr:rowOff>
    </xdr:to>
    <xdr:pic>
      <xdr:nvPicPr>
        <xdr:cNvPr id="1303" name="Picture 1302">
          <a:extLst>
            <a:ext uri="{FF2B5EF4-FFF2-40B4-BE49-F238E27FC236}">
              <a16:creationId xmlns:a16="http://schemas.microsoft.com/office/drawing/2014/main" id="{17914514-E94C-4845-A7FD-A8FEB7A03E2E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98</xdr:row>
      <xdr:rowOff>0</xdr:rowOff>
    </xdr:from>
    <xdr:to>
      <xdr:col>29</xdr:col>
      <xdr:colOff>546100</xdr:colOff>
      <xdr:row>98</xdr:row>
      <xdr:rowOff>101600</xdr:rowOff>
    </xdr:to>
    <xdr:pic>
      <xdr:nvPicPr>
        <xdr:cNvPr id="1304" name="Picture 1303">
          <a:extLst>
            <a:ext uri="{FF2B5EF4-FFF2-40B4-BE49-F238E27FC236}">
              <a16:creationId xmlns:a16="http://schemas.microsoft.com/office/drawing/2014/main" id="{7C017AC4-7C5C-4E82-A168-B857DF103C54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98</xdr:row>
      <xdr:rowOff>0</xdr:rowOff>
    </xdr:from>
    <xdr:to>
      <xdr:col>33</xdr:col>
      <xdr:colOff>546100</xdr:colOff>
      <xdr:row>98</xdr:row>
      <xdr:rowOff>101600</xdr:rowOff>
    </xdr:to>
    <xdr:pic>
      <xdr:nvPicPr>
        <xdr:cNvPr id="1305" name="Picture 1304">
          <a:extLst>
            <a:ext uri="{FF2B5EF4-FFF2-40B4-BE49-F238E27FC236}">
              <a16:creationId xmlns:a16="http://schemas.microsoft.com/office/drawing/2014/main" id="{383F1509-F752-491D-AC2D-F697D1C7BFC4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102</xdr:row>
      <xdr:rowOff>0</xdr:rowOff>
    </xdr:from>
    <xdr:to>
      <xdr:col>9</xdr:col>
      <xdr:colOff>546100</xdr:colOff>
      <xdr:row>102</xdr:row>
      <xdr:rowOff>101600</xdr:rowOff>
    </xdr:to>
    <xdr:pic>
      <xdr:nvPicPr>
        <xdr:cNvPr id="1306" name="Picture 1305">
          <a:extLst>
            <a:ext uri="{FF2B5EF4-FFF2-40B4-BE49-F238E27FC236}">
              <a16:creationId xmlns:a16="http://schemas.microsoft.com/office/drawing/2014/main" id="{08F11A7F-5FC0-425E-949B-89CB7E5DFA98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102</xdr:row>
      <xdr:rowOff>0</xdr:rowOff>
    </xdr:from>
    <xdr:to>
      <xdr:col>13</xdr:col>
      <xdr:colOff>546100</xdr:colOff>
      <xdr:row>102</xdr:row>
      <xdr:rowOff>101600</xdr:rowOff>
    </xdr:to>
    <xdr:pic>
      <xdr:nvPicPr>
        <xdr:cNvPr id="1307" name="Picture 1306">
          <a:extLst>
            <a:ext uri="{FF2B5EF4-FFF2-40B4-BE49-F238E27FC236}">
              <a16:creationId xmlns:a16="http://schemas.microsoft.com/office/drawing/2014/main" id="{A9E7BD0D-6C68-409F-B015-997FA7A5C736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102</xdr:row>
      <xdr:rowOff>0</xdr:rowOff>
    </xdr:from>
    <xdr:to>
      <xdr:col>22</xdr:col>
      <xdr:colOff>546100</xdr:colOff>
      <xdr:row>102</xdr:row>
      <xdr:rowOff>101600</xdr:rowOff>
    </xdr:to>
    <xdr:pic>
      <xdr:nvPicPr>
        <xdr:cNvPr id="1308" name="Picture 1307">
          <a:extLst>
            <a:ext uri="{FF2B5EF4-FFF2-40B4-BE49-F238E27FC236}">
              <a16:creationId xmlns:a16="http://schemas.microsoft.com/office/drawing/2014/main" id="{DD957765-2304-4433-867E-BA7B52774DBF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102</xdr:row>
      <xdr:rowOff>0</xdr:rowOff>
    </xdr:from>
    <xdr:to>
      <xdr:col>29</xdr:col>
      <xdr:colOff>546100</xdr:colOff>
      <xdr:row>102</xdr:row>
      <xdr:rowOff>101600</xdr:rowOff>
    </xdr:to>
    <xdr:pic>
      <xdr:nvPicPr>
        <xdr:cNvPr id="1309" name="Picture 1308">
          <a:extLst>
            <a:ext uri="{FF2B5EF4-FFF2-40B4-BE49-F238E27FC236}">
              <a16:creationId xmlns:a16="http://schemas.microsoft.com/office/drawing/2014/main" id="{2AE46F70-FE1A-4836-8B57-F324550363F5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353425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102</xdr:row>
      <xdr:rowOff>0</xdr:rowOff>
    </xdr:from>
    <xdr:to>
      <xdr:col>33</xdr:col>
      <xdr:colOff>546100</xdr:colOff>
      <xdr:row>102</xdr:row>
      <xdr:rowOff>101600</xdr:rowOff>
    </xdr:to>
    <xdr:pic>
      <xdr:nvPicPr>
        <xdr:cNvPr id="1310" name="Picture 1309">
          <a:extLst>
            <a:ext uri="{FF2B5EF4-FFF2-40B4-BE49-F238E27FC236}">
              <a16:creationId xmlns:a16="http://schemas.microsoft.com/office/drawing/2014/main" id="{0AD71246-CC24-4817-917A-B2617C954F2F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106</xdr:row>
      <xdr:rowOff>0</xdr:rowOff>
    </xdr:from>
    <xdr:to>
      <xdr:col>9</xdr:col>
      <xdr:colOff>546100</xdr:colOff>
      <xdr:row>106</xdr:row>
      <xdr:rowOff>101600</xdr:rowOff>
    </xdr:to>
    <xdr:pic>
      <xdr:nvPicPr>
        <xdr:cNvPr id="1311" name="Picture 1310">
          <a:extLst>
            <a:ext uri="{FF2B5EF4-FFF2-40B4-BE49-F238E27FC236}">
              <a16:creationId xmlns:a16="http://schemas.microsoft.com/office/drawing/2014/main" id="{BFA89C51-7F12-4838-86FD-1C452470ED7E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106</xdr:row>
      <xdr:rowOff>0</xdr:rowOff>
    </xdr:from>
    <xdr:to>
      <xdr:col>13</xdr:col>
      <xdr:colOff>546100</xdr:colOff>
      <xdr:row>106</xdr:row>
      <xdr:rowOff>101600</xdr:rowOff>
    </xdr:to>
    <xdr:pic>
      <xdr:nvPicPr>
        <xdr:cNvPr id="1312" name="Picture 1311">
          <a:extLst>
            <a:ext uri="{FF2B5EF4-FFF2-40B4-BE49-F238E27FC236}">
              <a16:creationId xmlns:a16="http://schemas.microsoft.com/office/drawing/2014/main" id="{C3424398-12EB-4B12-8D00-564588729BF1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106</xdr:row>
      <xdr:rowOff>0</xdr:rowOff>
    </xdr:from>
    <xdr:to>
      <xdr:col>22</xdr:col>
      <xdr:colOff>546100</xdr:colOff>
      <xdr:row>106</xdr:row>
      <xdr:rowOff>101600</xdr:rowOff>
    </xdr:to>
    <xdr:pic>
      <xdr:nvPicPr>
        <xdr:cNvPr id="1313" name="Picture 1312">
          <a:extLst>
            <a:ext uri="{FF2B5EF4-FFF2-40B4-BE49-F238E27FC236}">
              <a16:creationId xmlns:a16="http://schemas.microsoft.com/office/drawing/2014/main" id="{9480A4B6-3640-4443-A459-77E090CD2E2B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106</xdr:row>
      <xdr:rowOff>0</xdr:rowOff>
    </xdr:from>
    <xdr:to>
      <xdr:col>29</xdr:col>
      <xdr:colOff>546100</xdr:colOff>
      <xdr:row>106</xdr:row>
      <xdr:rowOff>101600</xdr:rowOff>
    </xdr:to>
    <xdr:pic>
      <xdr:nvPicPr>
        <xdr:cNvPr id="1314" name="Picture 1313">
          <a:extLst>
            <a:ext uri="{FF2B5EF4-FFF2-40B4-BE49-F238E27FC236}">
              <a16:creationId xmlns:a16="http://schemas.microsoft.com/office/drawing/2014/main" id="{06697FE0-245C-42DB-BAF2-64F81576F9D9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106</xdr:row>
      <xdr:rowOff>0</xdr:rowOff>
    </xdr:from>
    <xdr:to>
      <xdr:col>33</xdr:col>
      <xdr:colOff>546100</xdr:colOff>
      <xdr:row>106</xdr:row>
      <xdr:rowOff>101600</xdr:rowOff>
    </xdr:to>
    <xdr:pic>
      <xdr:nvPicPr>
        <xdr:cNvPr id="1315" name="Picture 1314">
          <a:extLst>
            <a:ext uri="{FF2B5EF4-FFF2-40B4-BE49-F238E27FC236}">
              <a16:creationId xmlns:a16="http://schemas.microsoft.com/office/drawing/2014/main" id="{8003127B-8FCB-4E21-8598-9FCEA39CE8DC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8953500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110</xdr:row>
      <xdr:rowOff>0</xdr:rowOff>
    </xdr:from>
    <xdr:to>
      <xdr:col>9</xdr:col>
      <xdr:colOff>546100</xdr:colOff>
      <xdr:row>110</xdr:row>
      <xdr:rowOff>101600</xdr:rowOff>
    </xdr:to>
    <xdr:pic>
      <xdr:nvPicPr>
        <xdr:cNvPr id="1316" name="Picture 1315">
          <a:extLst>
            <a:ext uri="{FF2B5EF4-FFF2-40B4-BE49-F238E27FC236}">
              <a16:creationId xmlns:a16="http://schemas.microsoft.com/office/drawing/2014/main" id="{994A4E83-1DF8-4B8B-966C-FF335B0825FE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110</xdr:row>
      <xdr:rowOff>0</xdr:rowOff>
    </xdr:from>
    <xdr:to>
      <xdr:col>13</xdr:col>
      <xdr:colOff>546100</xdr:colOff>
      <xdr:row>110</xdr:row>
      <xdr:rowOff>101600</xdr:rowOff>
    </xdr:to>
    <xdr:pic>
      <xdr:nvPicPr>
        <xdr:cNvPr id="1317" name="Picture 1316">
          <a:extLst>
            <a:ext uri="{FF2B5EF4-FFF2-40B4-BE49-F238E27FC236}">
              <a16:creationId xmlns:a16="http://schemas.microsoft.com/office/drawing/2014/main" id="{5F77E4C1-F449-4EF6-9000-8FABBE55E69C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110</xdr:row>
      <xdr:rowOff>0</xdr:rowOff>
    </xdr:from>
    <xdr:to>
      <xdr:col>22</xdr:col>
      <xdr:colOff>546100</xdr:colOff>
      <xdr:row>110</xdr:row>
      <xdr:rowOff>101600</xdr:rowOff>
    </xdr:to>
    <xdr:pic>
      <xdr:nvPicPr>
        <xdr:cNvPr id="1318" name="Picture 1317">
          <a:extLst>
            <a:ext uri="{FF2B5EF4-FFF2-40B4-BE49-F238E27FC236}">
              <a16:creationId xmlns:a16="http://schemas.microsoft.com/office/drawing/2014/main" id="{75F15259-C5C1-4DA3-9AAC-D700B606C077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110</xdr:row>
      <xdr:rowOff>0</xdr:rowOff>
    </xdr:from>
    <xdr:to>
      <xdr:col>29</xdr:col>
      <xdr:colOff>546100</xdr:colOff>
      <xdr:row>110</xdr:row>
      <xdr:rowOff>101600</xdr:rowOff>
    </xdr:to>
    <xdr:pic>
      <xdr:nvPicPr>
        <xdr:cNvPr id="1319" name="Picture 1318">
          <a:extLst>
            <a:ext uri="{FF2B5EF4-FFF2-40B4-BE49-F238E27FC236}">
              <a16:creationId xmlns:a16="http://schemas.microsoft.com/office/drawing/2014/main" id="{CA017FA7-76BA-475E-A951-2C1F54416CEC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110</xdr:row>
      <xdr:rowOff>0</xdr:rowOff>
    </xdr:from>
    <xdr:to>
      <xdr:col>33</xdr:col>
      <xdr:colOff>546100</xdr:colOff>
      <xdr:row>110</xdr:row>
      <xdr:rowOff>101600</xdr:rowOff>
    </xdr:to>
    <xdr:pic>
      <xdr:nvPicPr>
        <xdr:cNvPr id="1320" name="Picture 1319">
          <a:extLst>
            <a:ext uri="{FF2B5EF4-FFF2-40B4-BE49-F238E27FC236}">
              <a16:creationId xmlns:a16="http://schemas.microsoft.com/office/drawing/2014/main" id="{A546B58E-BDB5-48EE-910B-68F32172D0E9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8953500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114</xdr:row>
      <xdr:rowOff>0</xdr:rowOff>
    </xdr:from>
    <xdr:to>
      <xdr:col>9</xdr:col>
      <xdr:colOff>546100</xdr:colOff>
      <xdr:row>114</xdr:row>
      <xdr:rowOff>101600</xdr:rowOff>
    </xdr:to>
    <xdr:pic>
      <xdr:nvPicPr>
        <xdr:cNvPr id="1321" name="Picture 1320">
          <a:extLst>
            <a:ext uri="{FF2B5EF4-FFF2-40B4-BE49-F238E27FC236}">
              <a16:creationId xmlns:a16="http://schemas.microsoft.com/office/drawing/2014/main" id="{992C7DB3-4341-4757-80AA-EDA7B0DE428C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3552825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114</xdr:row>
      <xdr:rowOff>0</xdr:rowOff>
    </xdr:from>
    <xdr:to>
      <xdr:col>13</xdr:col>
      <xdr:colOff>546100</xdr:colOff>
      <xdr:row>114</xdr:row>
      <xdr:rowOff>101600</xdr:rowOff>
    </xdr:to>
    <xdr:pic>
      <xdr:nvPicPr>
        <xdr:cNvPr id="1322" name="Picture 1321">
          <a:extLst>
            <a:ext uri="{FF2B5EF4-FFF2-40B4-BE49-F238E27FC236}">
              <a16:creationId xmlns:a16="http://schemas.microsoft.com/office/drawing/2014/main" id="{E66592A6-1B1F-4381-9440-F3C51C3109A0}"/>
            </a:ext>
          </a:extLst>
        </xdr:cNvPr>
        <xdr:cNvPicPr/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4152900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114</xdr:row>
      <xdr:rowOff>0</xdr:rowOff>
    </xdr:from>
    <xdr:to>
      <xdr:col>22</xdr:col>
      <xdr:colOff>546100</xdr:colOff>
      <xdr:row>114</xdr:row>
      <xdr:rowOff>101600</xdr:rowOff>
    </xdr:to>
    <xdr:pic>
      <xdr:nvPicPr>
        <xdr:cNvPr id="1323" name="Picture 1322">
          <a:extLst>
            <a:ext uri="{FF2B5EF4-FFF2-40B4-BE49-F238E27FC236}">
              <a16:creationId xmlns:a16="http://schemas.microsoft.com/office/drawing/2014/main" id="{8643AAC5-A2DA-405C-97D4-A29ED0E1CDB0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114</xdr:row>
      <xdr:rowOff>0</xdr:rowOff>
    </xdr:from>
    <xdr:to>
      <xdr:col>29</xdr:col>
      <xdr:colOff>546100</xdr:colOff>
      <xdr:row>114</xdr:row>
      <xdr:rowOff>101600</xdr:rowOff>
    </xdr:to>
    <xdr:pic>
      <xdr:nvPicPr>
        <xdr:cNvPr id="1324" name="Picture 1323">
          <a:extLst>
            <a:ext uri="{FF2B5EF4-FFF2-40B4-BE49-F238E27FC236}">
              <a16:creationId xmlns:a16="http://schemas.microsoft.com/office/drawing/2014/main" id="{36AFCB5F-9A2F-437E-A1CF-C59FB840D851}"/>
            </a:ext>
          </a:extLst>
        </xdr:cNvPr>
        <xdr:cNvPicPr/>
      </xdr:nvPicPr>
      <xdr:blipFill>
        <a:blip xmlns:r="http://schemas.openxmlformats.org/officeDocument/2006/relationships" r:embed="rId52" cstate="print"/>
        <a:stretch>
          <a:fillRect/>
        </a:stretch>
      </xdr:blipFill>
      <xdr:spPr>
        <a:xfrm>
          <a:off x="8353425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114</xdr:row>
      <xdr:rowOff>0</xdr:rowOff>
    </xdr:from>
    <xdr:to>
      <xdr:col>33</xdr:col>
      <xdr:colOff>546100</xdr:colOff>
      <xdr:row>114</xdr:row>
      <xdr:rowOff>101600</xdr:rowOff>
    </xdr:to>
    <xdr:pic>
      <xdr:nvPicPr>
        <xdr:cNvPr id="1325" name="Picture 1324">
          <a:extLst>
            <a:ext uri="{FF2B5EF4-FFF2-40B4-BE49-F238E27FC236}">
              <a16:creationId xmlns:a16="http://schemas.microsoft.com/office/drawing/2014/main" id="{1A33823F-5BC7-42DA-B650-FF5A221023C9}"/>
            </a:ext>
          </a:extLst>
        </xdr:cNvPr>
        <xdr:cNvPicPr/>
      </xdr:nvPicPr>
      <xdr:blipFill>
        <a:blip xmlns:r="http://schemas.openxmlformats.org/officeDocument/2006/relationships" r:embed="rId53" cstate="print"/>
        <a:stretch>
          <a:fillRect/>
        </a:stretch>
      </xdr:blipFill>
      <xdr:spPr>
        <a:xfrm>
          <a:off x="8953500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118</xdr:row>
      <xdr:rowOff>0</xdr:rowOff>
    </xdr:from>
    <xdr:to>
      <xdr:col>9</xdr:col>
      <xdr:colOff>546100</xdr:colOff>
      <xdr:row>118</xdr:row>
      <xdr:rowOff>101600</xdr:rowOff>
    </xdr:to>
    <xdr:pic>
      <xdr:nvPicPr>
        <xdr:cNvPr id="1326" name="Picture 1325">
          <a:extLst>
            <a:ext uri="{FF2B5EF4-FFF2-40B4-BE49-F238E27FC236}">
              <a16:creationId xmlns:a16="http://schemas.microsoft.com/office/drawing/2014/main" id="{70FFF664-B193-4596-9A46-6A4627A812EF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118</xdr:row>
      <xdr:rowOff>0</xdr:rowOff>
    </xdr:from>
    <xdr:to>
      <xdr:col>13</xdr:col>
      <xdr:colOff>546100</xdr:colOff>
      <xdr:row>118</xdr:row>
      <xdr:rowOff>101600</xdr:rowOff>
    </xdr:to>
    <xdr:pic>
      <xdr:nvPicPr>
        <xdr:cNvPr id="1327" name="Picture 1326">
          <a:extLst>
            <a:ext uri="{FF2B5EF4-FFF2-40B4-BE49-F238E27FC236}">
              <a16:creationId xmlns:a16="http://schemas.microsoft.com/office/drawing/2014/main" id="{36BC0705-8A10-43A2-B475-286AF7B5261F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118</xdr:row>
      <xdr:rowOff>0</xdr:rowOff>
    </xdr:from>
    <xdr:to>
      <xdr:col>22</xdr:col>
      <xdr:colOff>546100</xdr:colOff>
      <xdr:row>118</xdr:row>
      <xdr:rowOff>101600</xdr:rowOff>
    </xdr:to>
    <xdr:pic>
      <xdr:nvPicPr>
        <xdr:cNvPr id="1328" name="Picture 1327">
          <a:extLst>
            <a:ext uri="{FF2B5EF4-FFF2-40B4-BE49-F238E27FC236}">
              <a16:creationId xmlns:a16="http://schemas.microsoft.com/office/drawing/2014/main" id="{65D0FC54-759A-43B4-BF82-156260062599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118</xdr:row>
      <xdr:rowOff>0</xdr:rowOff>
    </xdr:from>
    <xdr:to>
      <xdr:col>29</xdr:col>
      <xdr:colOff>546100</xdr:colOff>
      <xdr:row>118</xdr:row>
      <xdr:rowOff>101600</xdr:rowOff>
    </xdr:to>
    <xdr:pic>
      <xdr:nvPicPr>
        <xdr:cNvPr id="1329" name="Picture 1328">
          <a:extLst>
            <a:ext uri="{FF2B5EF4-FFF2-40B4-BE49-F238E27FC236}">
              <a16:creationId xmlns:a16="http://schemas.microsoft.com/office/drawing/2014/main" id="{A82B2821-0286-4D5D-94B0-0EAA2D088D3B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353425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118</xdr:row>
      <xdr:rowOff>0</xdr:rowOff>
    </xdr:from>
    <xdr:to>
      <xdr:col>33</xdr:col>
      <xdr:colOff>546100</xdr:colOff>
      <xdr:row>118</xdr:row>
      <xdr:rowOff>101600</xdr:rowOff>
    </xdr:to>
    <xdr:pic>
      <xdr:nvPicPr>
        <xdr:cNvPr id="1330" name="Picture 1329">
          <a:extLst>
            <a:ext uri="{FF2B5EF4-FFF2-40B4-BE49-F238E27FC236}">
              <a16:creationId xmlns:a16="http://schemas.microsoft.com/office/drawing/2014/main" id="{F5DA106B-A3EF-4A3B-9D4C-8F2175AF2579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122</xdr:row>
      <xdr:rowOff>0</xdr:rowOff>
    </xdr:from>
    <xdr:to>
      <xdr:col>9</xdr:col>
      <xdr:colOff>546100</xdr:colOff>
      <xdr:row>122</xdr:row>
      <xdr:rowOff>101600</xdr:rowOff>
    </xdr:to>
    <xdr:pic>
      <xdr:nvPicPr>
        <xdr:cNvPr id="1331" name="Picture 1330">
          <a:extLst>
            <a:ext uri="{FF2B5EF4-FFF2-40B4-BE49-F238E27FC236}">
              <a16:creationId xmlns:a16="http://schemas.microsoft.com/office/drawing/2014/main" id="{2712B4EE-CFAA-4693-BCF9-6C4AC75B91CD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122</xdr:row>
      <xdr:rowOff>0</xdr:rowOff>
    </xdr:from>
    <xdr:to>
      <xdr:col>13</xdr:col>
      <xdr:colOff>546100</xdr:colOff>
      <xdr:row>122</xdr:row>
      <xdr:rowOff>101600</xdr:rowOff>
    </xdr:to>
    <xdr:pic>
      <xdr:nvPicPr>
        <xdr:cNvPr id="1332" name="Picture 1331">
          <a:extLst>
            <a:ext uri="{FF2B5EF4-FFF2-40B4-BE49-F238E27FC236}">
              <a16:creationId xmlns:a16="http://schemas.microsoft.com/office/drawing/2014/main" id="{2AC04D6A-0AED-47BA-9597-CD927F6DB420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122</xdr:row>
      <xdr:rowOff>0</xdr:rowOff>
    </xdr:from>
    <xdr:to>
      <xdr:col>22</xdr:col>
      <xdr:colOff>546100</xdr:colOff>
      <xdr:row>122</xdr:row>
      <xdr:rowOff>101600</xdr:rowOff>
    </xdr:to>
    <xdr:pic>
      <xdr:nvPicPr>
        <xdr:cNvPr id="1333" name="Picture 1332">
          <a:extLst>
            <a:ext uri="{FF2B5EF4-FFF2-40B4-BE49-F238E27FC236}">
              <a16:creationId xmlns:a16="http://schemas.microsoft.com/office/drawing/2014/main" id="{BCF2E544-C397-4E59-97C2-91F7B2AC9AC3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122</xdr:row>
      <xdr:rowOff>0</xdr:rowOff>
    </xdr:from>
    <xdr:to>
      <xdr:col>29</xdr:col>
      <xdr:colOff>546100</xdr:colOff>
      <xdr:row>122</xdr:row>
      <xdr:rowOff>101600</xdr:rowOff>
    </xdr:to>
    <xdr:pic>
      <xdr:nvPicPr>
        <xdr:cNvPr id="1334" name="Picture 1333">
          <a:extLst>
            <a:ext uri="{FF2B5EF4-FFF2-40B4-BE49-F238E27FC236}">
              <a16:creationId xmlns:a16="http://schemas.microsoft.com/office/drawing/2014/main" id="{D84E0E50-5F3E-4194-8057-97391D1A28A9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122</xdr:row>
      <xdr:rowOff>0</xdr:rowOff>
    </xdr:from>
    <xdr:to>
      <xdr:col>33</xdr:col>
      <xdr:colOff>546100</xdr:colOff>
      <xdr:row>122</xdr:row>
      <xdr:rowOff>101600</xdr:rowOff>
    </xdr:to>
    <xdr:pic>
      <xdr:nvPicPr>
        <xdr:cNvPr id="1335" name="Picture 1334">
          <a:extLst>
            <a:ext uri="{FF2B5EF4-FFF2-40B4-BE49-F238E27FC236}">
              <a16:creationId xmlns:a16="http://schemas.microsoft.com/office/drawing/2014/main" id="{F9318628-D0E7-4254-A325-E0A022D79E37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126</xdr:row>
      <xdr:rowOff>0</xdr:rowOff>
    </xdr:from>
    <xdr:to>
      <xdr:col>9</xdr:col>
      <xdr:colOff>546100</xdr:colOff>
      <xdr:row>126</xdr:row>
      <xdr:rowOff>101600</xdr:rowOff>
    </xdr:to>
    <xdr:pic>
      <xdr:nvPicPr>
        <xdr:cNvPr id="1336" name="Picture 1335">
          <a:extLst>
            <a:ext uri="{FF2B5EF4-FFF2-40B4-BE49-F238E27FC236}">
              <a16:creationId xmlns:a16="http://schemas.microsoft.com/office/drawing/2014/main" id="{F382D3F5-C3BF-435C-8E04-B21547E33EA2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126</xdr:row>
      <xdr:rowOff>0</xdr:rowOff>
    </xdr:from>
    <xdr:to>
      <xdr:col>13</xdr:col>
      <xdr:colOff>546100</xdr:colOff>
      <xdr:row>126</xdr:row>
      <xdr:rowOff>101600</xdr:rowOff>
    </xdr:to>
    <xdr:pic>
      <xdr:nvPicPr>
        <xdr:cNvPr id="1337" name="Picture 1336">
          <a:extLst>
            <a:ext uri="{FF2B5EF4-FFF2-40B4-BE49-F238E27FC236}">
              <a16:creationId xmlns:a16="http://schemas.microsoft.com/office/drawing/2014/main" id="{B27E4A42-E5FE-4590-8439-F6521AD3BE43}"/>
            </a:ext>
          </a:extLst>
        </xdr:cNvPr>
        <xdr:cNvPicPr/>
      </xdr:nvPicPr>
      <xdr:blipFill>
        <a:blip xmlns:r="http://schemas.openxmlformats.org/officeDocument/2006/relationships" r:embed="rId54" cstate="print"/>
        <a:stretch>
          <a:fillRect/>
        </a:stretch>
      </xdr:blipFill>
      <xdr:spPr>
        <a:xfrm>
          <a:off x="4152900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126</xdr:row>
      <xdr:rowOff>0</xdr:rowOff>
    </xdr:from>
    <xdr:to>
      <xdr:col>22</xdr:col>
      <xdr:colOff>546100</xdr:colOff>
      <xdr:row>126</xdr:row>
      <xdr:rowOff>101600</xdr:rowOff>
    </xdr:to>
    <xdr:pic>
      <xdr:nvPicPr>
        <xdr:cNvPr id="1338" name="Picture 1337">
          <a:extLst>
            <a:ext uri="{FF2B5EF4-FFF2-40B4-BE49-F238E27FC236}">
              <a16:creationId xmlns:a16="http://schemas.microsoft.com/office/drawing/2014/main" id="{3669AC4A-365B-49FF-9150-B6C58EB30858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038850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126</xdr:row>
      <xdr:rowOff>0</xdr:rowOff>
    </xdr:from>
    <xdr:to>
      <xdr:col>29</xdr:col>
      <xdr:colOff>546100</xdr:colOff>
      <xdr:row>126</xdr:row>
      <xdr:rowOff>101600</xdr:rowOff>
    </xdr:to>
    <xdr:pic>
      <xdr:nvPicPr>
        <xdr:cNvPr id="1339" name="Picture 1338">
          <a:extLst>
            <a:ext uri="{FF2B5EF4-FFF2-40B4-BE49-F238E27FC236}">
              <a16:creationId xmlns:a16="http://schemas.microsoft.com/office/drawing/2014/main" id="{26A66EEA-F358-4249-BEC2-EC9C6BD4F8D1}"/>
            </a:ext>
          </a:extLst>
        </xdr:cNvPr>
        <xdr:cNvPicPr/>
      </xdr:nvPicPr>
      <xdr:blipFill>
        <a:blip xmlns:r="http://schemas.openxmlformats.org/officeDocument/2006/relationships" r:embed="rId56" cstate="print"/>
        <a:stretch>
          <a:fillRect/>
        </a:stretch>
      </xdr:blipFill>
      <xdr:spPr>
        <a:xfrm>
          <a:off x="8353425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126</xdr:row>
      <xdr:rowOff>0</xdr:rowOff>
    </xdr:from>
    <xdr:to>
      <xdr:col>33</xdr:col>
      <xdr:colOff>546100</xdr:colOff>
      <xdr:row>126</xdr:row>
      <xdr:rowOff>101600</xdr:rowOff>
    </xdr:to>
    <xdr:pic>
      <xdr:nvPicPr>
        <xdr:cNvPr id="1340" name="Picture 1339">
          <a:extLst>
            <a:ext uri="{FF2B5EF4-FFF2-40B4-BE49-F238E27FC236}">
              <a16:creationId xmlns:a16="http://schemas.microsoft.com/office/drawing/2014/main" id="{43D88AD2-AFD5-4DFF-BD8D-E0D4F298F7B9}"/>
            </a:ext>
          </a:extLst>
        </xdr:cNvPr>
        <xdr:cNvPicPr/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8953500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546100</xdr:colOff>
      <xdr:row>130</xdr:row>
      <xdr:rowOff>101600</xdr:rowOff>
    </xdr:to>
    <xdr:pic>
      <xdr:nvPicPr>
        <xdr:cNvPr id="1341" name="Picture 1340">
          <a:extLst>
            <a:ext uri="{FF2B5EF4-FFF2-40B4-BE49-F238E27FC236}">
              <a16:creationId xmlns:a16="http://schemas.microsoft.com/office/drawing/2014/main" id="{571045E9-37FA-4625-B456-F44FAF280721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3552825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130</xdr:row>
      <xdr:rowOff>0</xdr:rowOff>
    </xdr:from>
    <xdr:to>
      <xdr:col>13</xdr:col>
      <xdr:colOff>546100</xdr:colOff>
      <xdr:row>130</xdr:row>
      <xdr:rowOff>101600</xdr:rowOff>
    </xdr:to>
    <xdr:pic>
      <xdr:nvPicPr>
        <xdr:cNvPr id="1342" name="Picture 1341">
          <a:extLst>
            <a:ext uri="{FF2B5EF4-FFF2-40B4-BE49-F238E27FC236}">
              <a16:creationId xmlns:a16="http://schemas.microsoft.com/office/drawing/2014/main" id="{FFC27F70-9DD5-4913-BFE9-34C4E39E5B09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4152900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130</xdr:row>
      <xdr:rowOff>0</xdr:rowOff>
    </xdr:from>
    <xdr:to>
      <xdr:col>22</xdr:col>
      <xdr:colOff>546100</xdr:colOff>
      <xdr:row>130</xdr:row>
      <xdr:rowOff>101600</xdr:rowOff>
    </xdr:to>
    <xdr:pic>
      <xdr:nvPicPr>
        <xdr:cNvPr id="1343" name="Picture 1342">
          <a:extLst>
            <a:ext uri="{FF2B5EF4-FFF2-40B4-BE49-F238E27FC236}">
              <a16:creationId xmlns:a16="http://schemas.microsoft.com/office/drawing/2014/main" id="{FAA5CE15-D823-4979-901F-C0CC6749B216}"/>
            </a:ext>
          </a:extLst>
        </xdr:cNvPr>
        <xdr:cNvPicPr/>
      </xdr:nvPicPr>
      <xdr:blipFill>
        <a:blip xmlns:r="http://schemas.openxmlformats.org/officeDocument/2006/relationships" r:embed="rId72" cstate="print"/>
        <a:stretch>
          <a:fillRect/>
        </a:stretch>
      </xdr:blipFill>
      <xdr:spPr>
        <a:xfrm>
          <a:off x="6038850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130</xdr:row>
      <xdr:rowOff>0</xdr:rowOff>
    </xdr:from>
    <xdr:to>
      <xdr:col>29</xdr:col>
      <xdr:colOff>546100</xdr:colOff>
      <xdr:row>130</xdr:row>
      <xdr:rowOff>101600</xdr:rowOff>
    </xdr:to>
    <xdr:pic>
      <xdr:nvPicPr>
        <xdr:cNvPr id="1344" name="Picture 1343">
          <a:extLst>
            <a:ext uri="{FF2B5EF4-FFF2-40B4-BE49-F238E27FC236}">
              <a16:creationId xmlns:a16="http://schemas.microsoft.com/office/drawing/2014/main" id="{3F27F935-C0F0-438D-AE63-EEDC02F58375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8353425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130</xdr:row>
      <xdr:rowOff>0</xdr:rowOff>
    </xdr:from>
    <xdr:to>
      <xdr:col>33</xdr:col>
      <xdr:colOff>546100</xdr:colOff>
      <xdr:row>130</xdr:row>
      <xdr:rowOff>101600</xdr:rowOff>
    </xdr:to>
    <xdr:pic>
      <xdr:nvPicPr>
        <xdr:cNvPr id="1345" name="Picture 1344">
          <a:extLst>
            <a:ext uri="{FF2B5EF4-FFF2-40B4-BE49-F238E27FC236}">
              <a16:creationId xmlns:a16="http://schemas.microsoft.com/office/drawing/2014/main" id="{13ED3EAE-D543-48EF-8DF5-84D2CBBAA5CF}"/>
            </a:ext>
          </a:extLst>
        </xdr:cNvPr>
        <xdr:cNvPicPr/>
      </xdr:nvPicPr>
      <xdr:blipFill>
        <a:blip xmlns:r="http://schemas.openxmlformats.org/officeDocument/2006/relationships" r:embed="rId68" cstate="print"/>
        <a:stretch>
          <a:fillRect/>
        </a:stretch>
      </xdr:blipFill>
      <xdr:spPr>
        <a:xfrm>
          <a:off x="8953500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134</xdr:row>
      <xdr:rowOff>0</xdr:rowOff>
    </xdr:from>
    <xdr:to>
      <xdr:col>9</xdr:col>
      <xdr:colOff>546100</xdr:colOff>
      <xdr:row>134</xdr:row>
      <xdr:rowOff>101600</xdr:rowOff>
    </xdr:to>
    <xdr:pic>
      <xdr:nvPicPr>
        <xdr:cNvPr id="1346" name="Picture 1345">
          <a:extLst>
            <a:ext uri="{FF2B5EF4-FFF2-40B4-BE49-F238E27FC236}">
              <a16:creationId xmlns:a16="http://schemas.microsoft.com/office/drawing/2014/main" id="{D898A13C-5362-49F0-B151-21E5805E44F9}"/>
            </a:ext>
          </a:extLst>
        </xdr:cNvPr>
        <xdr:cNvPicPr/>
      </xdr:nvPicPr>
      <xdr:blipFill>
        <a:blip xmlns:r="http://schemas.openxmlformats.org/officeDocument/2006/relationships" r:embed="rId58" cstate="print"/>
        <a:stretch>
          <a:fillRect/>
        </a:stretch>
      </xdr:blipFill>
      <xdr:spPr>
        <a:xfrm>
          <a:off x="3552825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134</xdr:row>
      <xdr:rowOff>0</xdr:rowOff>
    </xdr:from>
    <xdr:to>
      <xdr:col>13</xdr:col>
      <xdr:colOff>546100</xdr:colOff>
      <xdr:row>134</xdr:row>
      <xdr:rowOff>101600</xdr:rowOff>
    </xdr:to>
    <xdr:pic>
      <xdr:nvPicPr>
        <xdr:cNvPr id="1347" name="Picture 1346">
          <a:extLst>
            <a:ext uri="{FF2B5EF4-FFF2-40B4-BE49-F238E27FC236}">
              <a16:creationId xmlns:a16="http://schemas.microsoft.com/office/drawing/2014/main" id="{1A8E9591-EE64-43D2-ABFA-30FB8D65CF14}"/>
            </a:ext>
          </a:extLst>
        </xdr:cNvPr>
        <xdr:cNvPicPr/>
      </xdr:nvPicPr>
      <xdr:blipFill>
        <a:blip xmlns:r="http://schemas.openxmlformats.org/officeDocument/2006/relationships" r:embed="rId59" cstate="print"/>
        <a:stretch>
          <a:fillRect/>
        </a:stretch>
      </xdr:blipFill>
      <xdr:spPr>
        <a:xfrm>
          <a:off x="4152900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134</xdr:row>
      <xdr:rowOff>0</xdr:rowOff>
    </xdr:from>
    <xdr:to>
      <xdr:col>22</xdr:col>
      <xdr:colOff>546100</xdr:colOff>
      <xdr:row>134</xdr:row>
      <xdr:rowOff>101600</xdr:rowOff>
    </xdr:to>
    <xdr:pic>
      <xdr:nvPicPr>
        <xdr:cNvPr id="1348" name="Picture 1347">
          <a:extLst>
            <a:ext uri="{FF2B5EF4-FFF2-40B4-BE49-F238E27FC236}">
              <a16:creationId xmlns:a16="http://schemas.microsoft.com/office/drawing/2014/main" id="{6F9BC695-C8DB-4221-BFE8-36EC106AB88A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134</xdr:row>
      <xdr:rowOff>0</xdr:rowOff>
    </xdr:from>
    <xdr:to>
      <xdr:col>29</xdr:col>
      <xdr:colOff>546100</xdr:colOff>
      <xdr:row>134</xdr:row>
      <xdr:rowOff>101600</xdr:rowOff>
    </xdr:to>
    <xdr:pic>
      <xdr:nvPicPr>
        <xdr:cNvPr id="1349" name="Picture 1348">
          <a:extLst>
            <a:ext uri="{FF2B5EF4-FFF2-40B4-BE49-F238E27FC236}">
              <a16:creationId xmlns:a16="http://schemas.microsoft.com/office/drawing/2014/main" id="{A5B4538F-3B25-4BA0-92DF-6AC141D2785D}"/>
            </a:ext>
          </a:extLst>
        </xdr:cNvPr>
        <xdr:cNvPicPr/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8353425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134</xdr:row>
      <xdr:rowOff>0</xdr:rowOff>
    </xdr:from>
    <xdr:to>
      <xdr:col>33</xdr:col>
      <xdr:colOff>546100</xdr:colOff>
      <xdr:row>134</xdr:row>
      <xdr:rowOff>101600</xdr:rowOff>
    </xdr:to>
    <xdr:pic>
      <xdr:nvPicPr>
        <xdr:cNvPr id="1350" name="Picture 1349">
          <a:extLst>
            <a:ext uri="{FF2B5EF4-FFF2-40B4-BE49-F238E27FC236}">
              <a16:creationId xmlns:a16="http://schemas.microsoft.com/office/drawing/2014/main" id="{410DB998-9ACB-446A-AF85-2044AA233F67}"/>
            </a:ext>
          </a:extLst>
        </xdr:cNvPr>
        <xdr:cNvPicPr/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8953500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138</xdr:row>
      <xdr:rowOff>0</xdr:rowOff>
    </xdr:from>
    <xdr:to>
      <xdr:col>9</xdr:col>
      <xdr:colOff>546100</xdr:colOff>
      <xdr:row>138</xdr:row>
      <xdr:rowOff>101600</xdr:rowOff>
    </xdr:to>
    <xdr:pic>
      <xdr:nvPicPr>
        <xdr:cNvPr id="1351" name="Picture 1350">
          <a:extLst>
            <a:ext uri="{FF2B5EF4-FFF2-40B4-BE49-F238E27FC236}">
              <a16:creationId xmlns:a16="http://schemas.microsoft.com/office/drawing/2014/main" id="{F911E4E2-FCCD-4D0A-B710-7E1F9B7DE814}"/>
            </a:ext>
          </a:extLst>
        </xdr:cNvPr>
        <xdr:cNvPicPr/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3552825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138</xdr:row>
      <xdr:rowOff>0</xdr:rowOff>
    </xdr:from>
    <xdr:to>
      <xdr:col>13</xdr:col>
      <xdr:colOff>546100</xdr:colOff>
      <xdr:row>138</xdr:row>
      <xdr:rowOff>101600</xdr:rowOff>
    </xdr:to>
    <xdr:pic>
      <xdr:nvPicPr>
        <xdr:cNvPr id="1352" name="Picture 1351">
          <a:extLst>
            <a:ext uri="{FF2B5EF4-FFF2-40B4-BE49-F238E27FC236}">
              <a16:creationId xmlns:a16="http://schemas.microsoft.com/office/drawing/2014/main" id="{C6D737FE-F244-4253-9316-0C18F6851D13}"/>
            </a:ext>
          </a:extLst>
        </xdr:cNvPr>
        <xdr:cNvPicPr/>
      </xdr:nvPicPr>
      <xdr:blipFill>
        <a:blip xmlns:r="http://schemas.openxmlformats.org/officeDocument/2006/relationships" r:embed="rId74" cstate="print"/>
        <a:stretch>
          <a:fillRect/>
        </a:stretch>
      </xdr:blipFill>
      <xdr:spPr>
        <a:xfrm>
          <a:off x="4152900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138</xdr:row>
      <xdr:rowOff>0</xdr:rowOff>
    </xdr:from>
    <xdr:to>
      <xdr:col>22</xdr:col>
      <xdr:colOff>546100</xdr:colOff>
      <xdr:row>138</xdr:row>
      <xdr:rowOff>101600</xdr:rowOff>
    </xdr:to>
    <xdr:pic>
      <xdr:nvPicPr>
        <xdr:cNvPr id="1353" name="Picture 1352">
          <a:extLst>
            <a:ext uri="{FF2B5EF4-FFF2-40B4-BE49-F238E27FC236}">
              <a16:creationId xmlns:a16="http://schemas.microsoft.com/office/drawing/2014/main" id="{4A1B091B-3061-421B-BD2D-598BCB6475D9}"/>
            </a:ext>
          </a:extLst>
        </xdr:cNvPr>
        <xdr:cNvPicPr/>
      </xdr:nvPicPr>
      <xdr:blipFill>
        <a:blip xmlns:r="http://schemas.openxmlformats.org/officeDocument/2006/relationships" r:embed="rId75" cstate="print"/>
        <a:stretch>
          <a:fillRect/>
        </a:stretch>
      </xdr:blipFill>
      <xdr:spPr>
        <a:xfrm>
          <a:off x="6038850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138</xdr:row>
      <xdr:rowOff>0</xdr:rowOff>
    </xdr:from>
    <xdr:to>
      <xdr:col>29</xdr:col>
      <xdr:colOff>546100</xdr:colOff>
      <xdr:row>138</xdr:row>
      <xdr:rowOff>101600</xdr:rowOff>
    </xdr:to>
    <xdr:pic>
      <xdr:nvPicPr>
        <xdr:cNvPr id="1354" name="Picture 1353">
          <a:extLst>
            <a:ext uri="{FF2B5EF4-FFF2-40B4-BE49-F238E27FC236}">
              <a16:creationId xmlns:a16="http://schemas.microsoft.com/office/drawing/2014/main" id="{82976002-7699-42E6-ABBD-4AE105FC8B11}"/>
            </a:ext>
          </a:extLst>
        </xdr:cNvPr>
        <xdr:cNvPicPr/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8353425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138</xdr:row>
      <xdr:rowOff>0</xdr:rowOff>
    </xdr:from>
    <xdr:to>
      <xdr:col>33</xdr:col>
      <xdr:colOff>546100</xdr:colOff>
      <xdr:row>138</xdr:row>
      <xdr:rowOff>101600</xdr:rowOff>
    </xdr:to>
    <xdr:pic>
      <xdr:nvPicPr>
        <xdr:cNvPr id="1355" name="Picture 1354">
          <a:extLst>
            <a:ext uri="{FF2B5EF4-FFF2-40B4-BE49-F238E27FC236}">
              <a16:creationId xmlns:a16="http://schemas.microsoft.com/office/drawing/2014/main" id="{6482E171-3D44-41A8-B991-E228C9BECB17}"/>
            </a:ext>
          </a:extLst>
        </xdr:cNvPr>
        <xdr:cNvPicPr/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8953500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142</xdr:row>
      <xdr:rowOff>0</xdr:rowOff>
    </xdr:from>
    <xdr:to>
      <xdr:col>9</xdr:col>
      <xdr:colOff>546100</xdr:colOff>
      <xdr:row>142</xdr:row>
      <xdr:rowOff>101600</xdr:rowOff>
    </xdr:to>
    <xdr:pic>
      <xdr:nvPicPr>
        <xdr:cNvPr id="1356" name="Picture 1355">
          <a:extLst>
            <a:ext uri="{FF2B5EF4-FFF2-40B4-BE49-F238E27FC236}">
              <a16:creationId xmlns:a16="http://schemas.microsoft.com/office/drawing/2014/main" id="{8E5684A9-D906-4097-9F73-442C6111CB6D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142</xdr:row>
      <xdr:rowOff>0</xdr:rowOff>
    </xdr:from>
    <xdr:to>
      <xdr:col>13</xdr:col>
      <xdr:colOff>546100</xdr:colOff>
      <xdr:row>142</xdr:row>
      <xdr:rowOff>101600</xdr:rowOff>
    </xdr:to>
    <xdr:pic>
      <xdr:nvPicPr>
        <xdr:cNvPr id="1357" name="Picture 1356">
          <a:extLst>
            <a:ext uri="{FF2B5EF4-FFF2-40B4-BE49-F238E27FC236}">
              <a16:creationId xmlns:a16="http://schemas.microsoft.com/office/drawing/2014/main" id="{02E98E32-2FAD-47E3-BFA5-AD918B0F112C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4152900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142</xdr:row>
      <xdr:rowOff>0</xdr:rowOff>
    </xdr:from>
    <xdr:to>
      <xdr:col>22</xdr:col>
      <xdr:colOff>546100</xdr:colOff>
      <xdr:row>142</xdr:row>
      <xdr:rowOff>101600</xdr:rowOff>
    </xdr:to>
    <xdr:pic>
      <xdr:nvPicPr>
        <xdr:cNvPr id="1358" name="Picture 1357">
          <a:extLst>
            <a:ext uri="{FF2B5EF4-FFF2-40B4-BE49-F238E27FC236}">
              <a16:creationId xmlns:a16="http://schemas.microsoft.com/office/drawing/2014/main" id="{942FC0F9-93D6-4CBE-BD92-9457AAF3FFA5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142</xdr:row>
      <xdr:rowOff>0</xdr:rowOff>
    </xdr:from>
    <xdr:to>
      <xdr:col>29</xdr:col>
      <xdr:colOff>546100</xdr:colOff>
      <xdr:row>142</xdr:row>
      <xdr:rowOff>101600</xdr:rowOff>
    </xdr:to>
    <xdr:pic>
      <xdr:nvPicPr>
        <xdr:cNvPr id="1359" name="Picture 1358">
          <a:extLst>
            <a:ext uri="{FF2B5EF4-FFF2-40B4-BE49-F238E27FC236}">
              <a16:creationId xmlns:a16="http://schemas.microsoft.com/office/drawing/2014/main" id="{01566845-0450-4D0C-841D-06ABA399CDAC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8353425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142</xdr:row>
      <xdr:rowOff>0</xdr:rowOff>
    </xdr:from>
    <xdr:to>
      <xdr:col>33</xdr:col>
      <xdr:colOff>546100</xdr:colOff>
      <xdr:row>142</xdr:row>
      <xdr:rowOff>101600</xdr:rowOff>
    </xdr:to>
    <xdr:pic>
      <xdr:nvPicPr>
        <xdr:cNvPr id="1360" name="Picture 1359">
          <a:extLst>
            <a:ext uri="{FF2B5EF4-FFF2-40B4-BE49-F238E27FC236}">
              <a16:creationId xmlns:a16="http://schemas.microsoft.com/office/drawing/2014/main" id="{0D8624DC-6F4C-45B9-B8CD-B31A704E65C6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8953500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146</xdr:row>
      <xdr:rowOff>0</xdr:rowOff>
    </xdr:from>
    <xdr:to>
      <xdr:col>9</xdr:col>
      <xdr:colOff>546100</xdr:colOff>
      <xdr:row>146</xdr:row>
      <xdr:rowOff>101600</xdr:rowOff>
    </xdr:to>
    <xdr:pic>
      <xdr:nvPicPr>
        <xdr:cNvPr id="1361" name="Picture 1360">
          <a:extLst>
            <a:ext uri="{FF2B5EF4-FFF2-40B4-BE49-F238E27FC236}">
              <a16:creationId xmlns:a16="http://schemas.microsoft.com/office/drawing/2014/main" id="{E94FDB9E-0945-4AB1-95D1-EF2B67AC00BA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146</xdr:row>
      <xdr:rowOff>0</xdr:rowOff>
    </xdr:from>
    <xdr:to>
      <xdr:col>13</xdr:col>
      <xdr:colOff>546100</xdr:colOff>
      <xdr:row>146</xdr:row>
      <xdr:rowOff>101600</xdr:rowOff>
    </xdr:to>
    <xdr:pic>
      <xdr:nvPicPr>
        <xdr:cNvPr id="1362" name="Picture 1361">
          <a:extLst>
            <a:ext uri="{FF2B5EF4-FFF2-40B4-BE49-F238E27FC236}">
              <a16:creationId xmlns:a16="http://schemas.microsoft.com/office/drawing/2014/main" id="{72F6FD63-6609-45BB-B731-3A91A9C0CA6E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146</xdr:row>
      <xdr:rowOff>0</xdr:rowOff>
    </xdr:from>
    <xdr:to>
      <xdr:col>22</xdr:col>
      <xdr:colOff>546100</xdr:colOff>
      <xdr:row>146</xdr:row>
      <xdr:rowOff>101600</xdr:rowOff>
    </xdr:to>
    <xdr:pic>
      <xdr:nvPicPr>
        <xdr:cNvPr id="1363" name="Picture 1362">
          <a:extLst>
            <a:ext uri="{FF2B5EF4-FFF2-40B4-BE49-F238E27FC236}">
              <a16:creationId xmlns:a16="http://schemas.microsoft.com/office/drawing/2014/main" id="{741112FA-9C08-4941-BDF9-67958A9BB898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146</xdr:row>
      <xdr:rowOff>0</xdr:rowOff>
    </xdr:from>
    <xdr:to>
      <xdr:col>29</xdr:col>
      <xdr:colOff>546100</xdr:colOff>
      <xdr:row>146</xdr:row>
      <xdr:rowOff>101600</xdr:rowOff>
    </xdr:to>
    <xdr:pic>
      <xdr:nvPicPr>
        <xdr:cNvPr id="1364" name="Picture 1363">
          <a:extLst>
            <a:ext uri="{FF2B5EF4-FFF2-40B4-BE49-F238E27FC236}">
              <a16:creationId xmlns:a16="http://schemas.microsoft.com/office/drawing/2014/main" id="{5EA792C6-4F1A-4EF3-AE96-D93344A34758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8353425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146</xdr:row>
      <xdr:rowOff>0</xdr:rowOff>
    </xdr:from>
    <xdr:to>
      <xdr:col>33</xdr:col>
      <xdr:colOff>546100</xdr:colOff>
      <xdr:row>146</xdr:row>
      <xdr:rowOff>101600</xdr:rowOff>
    </xdr:to>
    <xdr:pic>
      <xdr:nvPicPr>
        <xdr:cNvPr id="1365" name="Picture 1364">
          <a:extLst>
            <a:ext uri="{FF2B5EF4-FFF2-40B4-BE49-F238E27FC236}">
              <a16:creationId xmlns:a16="http://schemas.microsoft.com/office/drawing/2014/main" id="{556CD80B-1227-49EE-AC24-1DFBABF5D441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8953500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150</xdr:row>
      <xdr:rowOff>0</xdr:rowOff>
    </xdr:from>
    <xdr:to>
      <xdr:col>9</xdr:col>
      <xdr:colOff>546100</xdr:colOff>
      <xdr:row>150</xdr:row>
      <xdr:rowOff>101600</xdr:rowOff>
    </xdr:to>
    <xdr:pic>
      <xdr:nvPicPr>
        <xdr:cNvPr id="1366" name="Picture 1365">
          <a:extLst>
            <a:ext uri="{FF2B5EF4-FFF2-40B4-BE49-F238E27FC236}">
              <a16:creationId xmlns:a16="http://schemas.microsoft.com/office/drawing/2014/main" id="{1F5E7168-0C4D-4306-A69F-62F3BB9DA02C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3552825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150</xdr:row>
      <xdr:rowOff>0</xdr:rowOff>
    </xdr:from>
    <xdr:to>
      <xdr:col>13</xdr:col>
      <xdr:colOff>546100</xdr:colOff>
      <xdr:row>150</xdr:row>
      <xdr:rowOff>101600</xdr:rowOff>
    </xdr:to>
    <xdr:pic>
      <xdr:nvPicPr>
        <xdr:cNvPr id="1367" name="Picture 1366">
          <a:extLst>
            <a:ext uri="{FF2B5EF4-FFF2-40B4-BE49-F238E27FC236}">
              <a16:creationId xmlns:a16="http://schemas.microsoft.com/office/drawing/2014/main" id="{AD33D59B-9942-40AA-A1DF-8B836BF2FB06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150</xdr:row>
      <xdr:rowOff>0</xdr:rowOff>
    </xdr:from>
    <xdr:to>
      <xdr:col>22</xdr:col>
      <xdr:colOff>546100</xdr:colOff>
      <xdr:row>150</xdr:row>
      <xdr:rowOff>101600</xdr:rowOff>
    </xdr:to>
    <xdr:pic>
      <xdr:nvPicPr>
        <xdr:cNvPr id="1368" name="Picture 1367">
          <a:extLst>
            <a:ext uri="{FF2B5EF4-FFF2-40B4-BE49-F238E27FC236}">
              <a16:creationId xmlns:a16="http://schemas.microsoft.com/office/drawing/2014/main" id="{3AC7933A-2DE5-40BF-B940-F138E800C865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6038850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150</xdr:row>
      <xdr:rowOff>0</xdr:rowOff>
    </xdr:from>
    <xdr:to>
      <xdr:col>29</xdr:col>
      <xdr:colOff>546100</xdr:colOff>
      <xdr:row>150</xdr:row>
      <xdr:rowOff>101600</xdr:rowOff>
    </xdr:to>
    <xdr:pic>
      <xdr:nvPicPr>
        <xdr:cNvPr id="1369" name="Picture 1368">
          <a:extLst>
            <a:ext uri="{FF2B5EF4-FFF2-40B4-BE49-F238E27FC236}">
              <a16:creationId xmlns:a16="http://schemas.microsoft.com/office/drawing/2014/main" id="{47592E6E-A4F4-44EA-B1CF-D3395BFEB2ED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150</xdr:row>
      <xdr:rowOff>0</xdr:rowOff>
    </xdr:from>
    <xdr:to>
      <xdr:col>33</xdr:col>
      <xdr:colOff>546100</xdr:colOff>
      <xdr:row>150</xdr:row>
      <xdr:rowOff>101600</xdr:rowOff>
    </xdr:to>
    <xdr:pic>
      <xdr:nvPicPr>
        <xdr:cNvPr id="1370" name="Picture 1369">
          <a:extLst>
            <a:ext uri="{FF2B5EF4-FFF2-40B4-BE49-F238E27FC236}">
              <a16:creationId xmlns:a16="http://schemas.microsoft.com/office/drawing/2014/main" id="{C9C71F98-A874-446D-9BC2-AA1E3FD797EC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154</xdr:row>
      <xdr:rowOff>0</xdr:rowOff>
    </xdr:from>
    <xdr:to>
      <xdr:col>9</xdr:col>
      <xdr:colOff>546100</xdr:colOff>
      <xdr:row>154</xdr:row>
      <xdr:rowOff>101600</xdr:rowOff>
    </xdr:to>
    <xdr:pic>
      <xdr:nvPicPr>
        <xdr:cNvPr id="1371" name="Picture 1370">
          <a:extLst>
            <a:ext uri="{FF2B5EF4-FFF2-40B4-BE49-F238E27FC236}">
              <a16:creationId xmlns:a16="http://schemas.microsoft.com/office/drawing/2014/main" id="{0EF7F14A-40E7-43CA-8FD6-931C6A9EF1DC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154</xdr:row>
      <xdr:rowOff>0</xdr:rowOff>
    </xdr:from>
    <xdr:to>
      <xdr:col>13</xdr:col>
      <xdr:colOff>546100</xdr:colOff>
      <xdr:row>154</xdr:row>
      <xdr:rowOff>101600</xdr:rowOff>
    </xdr:to>
    <xdr:pic>
      <xdr:nvPicPr>
        <xdr:cNvPr id="1372" name="Picture 1371">
          <a:extLst>
            <a:ext uri="{FF2B5EF4-FFF2-40B4-BE49-F238E27FC236}">
              <a16:creationId xmlns:a16="http://schemas.microsoft.com/office/drawing/2014/main" id="{44D80E13-35C4-4940-B71C-0348E56E850A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154</xdr:row>
      <xdr:rowOff>0</xdr:rowOff>
    </xdr:from>
    <xdr:to>
      <xdr:col>22</xdr:col>
      <xdr:colOff>546100</xdr:colOff>
      <xdr:row>154</xdr:row>
      <xdr:rowOff>101600</xdr:rowOff>
    </xdr:to>
    <xdr:pic>
      <xdr:nvPicPr>
        <xdr:cNvPr id="1373" name="Picture 1372">
          <a:extLst>
            <a:ext uri="{FF2B5EF4-FFF2-40B4-BE49-F238E27FC236}">
              <a16:creationId xmlns:a16="http://schemas.microsoft.com/office/drawing/2014/main" id="{596FF66D-1BB3-44AE-B597-227000E1FA13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154</xdr:row>
      <xdr:rowOff>0</xdr:rowOff>
    </xdr:from>
    <xdr:to>
      <xdr:col>29</xdr:col>
      <xdr:colOff>546100</xdr:colOff>
      <xdr:row>154</xdr:row>
      <xdr:rowOff>101600</xdr:rowOff>
    </xdr:to>
    <xdr:pic>
      <xdr:nvPicPr>
        <xdr:cNvPr id="1374" name="Picture 1373">
          <a:extLst>
            <a:ext uri="{FF2B5EF4-FFF2-40B4-BE49-F238E27FC236}">
              <a16:creationId xmlns:a16="http://schemas.microsoft.com/office/drawing/2014/main" id="{264A365C-0C91-476E-8459-BE61492B6451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353425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154</xdr:row>
      <xdr:rowOff>0</xdr:rowOff>
    </xdr:from>
    <xdr:to>
      <xdr:col>33</xdr:col>
      <xdr:colOff>546100</xdr:colOff>
      <xdr:row>154</xdr:row>
      <xdr:rowOff>101600</xdr:rowOff>
    </xdr:to>
    <xdr:pic>
      <xdr:nvPicPr>
        <xdr:cNvPr id="1375" name="Picture 1374">
          <a:extLst>
            <a:ext uri="{FF2B5EF4-FFF2-40B4-BE49-F238E27FC236}">
              <a16:creationId xmlns:a16="http://schemas.microsoft.com/office/drawing/2014/main" id="{565F897E-BCFD-4B72-93F9-57F3BEED2E0A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158</xdr:row>
      <xdr:rowOff>0</xdr:rowOff>
    </xdr:from>
    <xdr:to>
      <xdr:col>9</xdr:col>
      <xdr:colOff>546100</xdr:colOff>
      <xdr:row>158</xdr:row>
      <xdr:rowOff>101600</xdr:rowOff>
    </xdr:to>
    <xdr:pic>
      <xdr:nvPicPr>
        <xdr:cNvPr id="1376" name="Picture 1375">
          <a:extLst>
            <a:ext uri="{FF2B5EF4-FFF2-40B4-BE49-F238E27FC236}">
              <a16:creationId xmlns:a16="http://schemas.microsoft.com/office/drawing/2014/main" id="{482FA224-A27B-44ED-9F15-A375EFEC8FC2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3552825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158</xdr:row>
      <xdr:rowOff>0</xdr:rowOff>
    </xdr:from>
    <xdr:to>
      <xdr:col>13</xdr:col>
      <xdr:colOff>546100</xdr:colOff>
      <xdr:row>158</xdr:row>
      <xdr:rowOff>101600</xdr:rowOff>
    </xdr:to>
    <xdr:pic>
      <xdr:nvPicPr>
        <xdr:cNvPr id="1377" name="Picture 1376">
          <a:extLst>
            <a:ext uri="{FF2B5EF4-FFF2-40B4-BE49-F238E27FC236}">
              <a16:creationId xmlns:a16="http://schemas.microsoft.com/office/drawing/2014/main" id="{1E29DD25-E6D2-441F-BC79-06AC243E233F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158</xdr:row>
      <xdr:rowOff>0</xdr:rowOff>
    </xdr:from>
    <xdr:to>
      <xdr:col>22</xdr:col>
      <xdr:colOff>546100</xdr:colOff>
      <xdr:row>158</xdr:row>
      <xdr:rowOff>101600</xdr:rowOff>
    </xdr:to>
    <xdr:pic>
      <xdr:nvPicPr>
        <xdr:cNvPr id="1378" name="Picture 1377">
          <a:extLst>
            <a:ext uri="{FF2B5EF4-FFF2-40B4-BE49-F238E27FC236}">
              <a16:creationId xmlns:a16="http://schemas.microsoft.com/office/drawing/2014/main" id="{5C97A681-F372-4442-A047-8258A2DFACAC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158</xdr:row>
      <xdr:rowOff>0</xdr:rowOff>
    </xdr:from>
    <xdr:to>
      <xdr:col>29</xdr:col>
      <xdr:colOff>546100</xdr:colOff>
      <xdr:row>158</xdr:row>
      <xdr:rowOff>101600</xdr:rowOff>
    </xdr:to>
    <xdr:pic>
      <xdr:nvPicPr>
        <xdr:cNvPr id="1379" name="Picture 1378">
          <a:extLst>
            <a:ext uri="{FF2B5EF4-FFF2-40B4-BE49-F238E27FC236}">
              <a16:creationId xmlns:a16="http://schemas.microsoft.com/office/drawing/2014/main" id="{C1EDA866-ADCB-42EF-B701-391EB209570D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8353425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158</xdr:row>
      <xdr:rowOff>0</xdr:rowOff>
    </xdr:from>
    <xdr:to>
      <xdr:col>33</xdr:col>
      <xdr:colOff>546100</xdr:colOff>
      <xdr:row>158</xdr:row>
      <xdr:rowOff>101600</xdr:rowOff>
    </xdr:to>
    <xdr:pic>
      <xdr:nvPicPr>
        <xdr:cNvPr id="1380" name="Picture 1379">
          <a:extLst>
            <a:ext uri="{FF2B5EF4-FFF2-40B4-BE49-F238E27FC236}">
              <a16:creationId xmlns:a16="http://schemas.microsoft.com/office/drawing/2014/main" id="{2BF7A6B4-811A-41D6-965B-A534986E1B7F}"/>
            </a:ext>
          </a:extLst>
        </xdr:cNvPr>
        <xdr:cNvPicPr/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8953500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162</xdr:row>
      <xdr:rowOff>0</xdr:rowOff>
    </xdr:from>
    <xdr:to>
      <xdr:col>9</xdr:col>
      <xdr:colOff>546100</xdr:colOff>
      <xdr:row>162</xdr:row>
      <xdr:rowOff>101600</xdr:rowOff>
    </xdr:to>
    <xdr:pic>
      <xdr:nvPicPr>
        <xdr:cNvPr id="1381" name="Picture 1380">
          <a:extLst>
            <a:ext uri="{FF2B5EF4-FFF2-40B4-BE49-F238E27FC236}">
              <a16:creationId xmlns:a16="http://schemas.microsoft.com/office/drawing/2014/main" id="{421D0492-DD6D-458E-B6A0-AD2927ED02BC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162</xdr:row>
      <xdr:rowOff>0</xdr:rowOff>
    </xdr:from>
    <xdr:to>
      <xdr:col>13</xdr:col>
      <xdr:colOff>546100</xdr:colOff>
      <xdr:row>162</xdr:row>
      <xdr:rowOff>101600</xdr:rowOff>
    </xdr:to>
    <xdr:pic>
      <xdr:nvPicPr>
        <xdr:cNvPr id="1382" name="Picture 1381">
          <a:extLst>
            <a:ext uri="{FF2B5EF4-FFF2-40B4-BE49-F238E27FC236}">
              <a16:creationId xmlns:a16="http://schemas.microsoft.com/office/drawing/2014/main" id="{E7BCE919-27E1-4EC8-8B9E-CE71B86679CA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152900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162</xdr:row>
      <xdr:rowOff>0</xdr:rowOff>
    </xdr:from>
    <xdr:to>
      <xdr:col>22</xdr:col>
      <xdr:colOff>546100</xdr:colOff>
      <xdr:row>162</xdr:row>
      <xdr:rowOff>101600</xdr:rowOff>
    </xdr:to>
    <xdr:pic>
      <xdr:nvPicPr>
        <xdr:cNvPr id="1383" name="Picture 1382">
          <a:extLst>
            <a:ext uri="{FF2B5EF4-FFF2-40B4-BE49-F238E27FC236}">
              <a16:creationId xmlns:a16="http://schemas.microsoft.com/office/drawing/2014/main" id="{15DD3FD3-4CCD-4736-87DA-4F2253D6224C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162</xdr:row>
      <xdr:rowOff>0</xdr:rowOff>
    </xdr:from>
    <xdr:to>
      <xdr:col>29</xdr:col>
      <xdr:colOff>546100</xdr:colOff>
      <xdr:row>162</xdr:row>
      <xdr:rowOff>101600</xdr:rowOff>
    </xdr:to>
    <xdr:pic>
      <xdr:nvPicPr>
        <xdr:cNvPr id="1384" name="Picture 1383">
          <a:extLst>
            <a:ext uri="{FF2B5EF4-FFF2-40B4-BE49-F238E27FC236}">
              <a16:creationId xmlns:a16="http://schemas.microsoft.com/office/drawing/2014/main" id="{FA7F0EF4-F3EF-4594-9DFE-ACE4A30EB254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162</xdr:row>
      <xdr:rowOff>0</xdr:rowOff>
    </xdr:from>
    <xdr:to>
      <xdr:col>33</xdr:col>
      <xdr:colOff>546100</xdr:colOff>
      <xdr:row>162</xdr:row>
      <xdr:rowOff>101600</xdr:rowOff>
    </xdr:to>
    <xdr:pic>
      <xdr:nvPicPr>
        <xdr:cNvPr id="1385" name="Picture 1384">
          <a:extLst>
            <a:ext uri="{FF2B5EF4-FFF2-40B4-BE49-F238E27FC236}">
              <a16:creationId xmlns:a16="http://schemas.microsoft.com/office/drawing/2014/main" id="{A74A9B53-778D-4E5D-9045-13B26E4E5AB1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166</xdr:row>
      <xdr:rowOff>0</xdr:rowOff>
    </xdr:from>
    <xdr:to>
      <xdr:col>9</xdr:col>
      <xdr:colOff>546100</xdr:colOff>
      <xdr:row>166</xdr:row>
      <xdr:rowOff>101600</xdr:rowOff>
    </xdr:to>
    <xdr:pic>
      <xdr:nvPicPr>
        <xdr:cNvPr id="1386" name="Picture 1385">
          <a:extLst>
            <a:ext uri="{FF2B5EF4-FFF2-40B4-BE49-F238E27FC236}">
              <a16:creationId xmlns:a16="http://schemas.microsoft.com/office/drawing/2014/main" id="{DAC58F77-1CDD-48EB-A516-0655A6F2500C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166</xdr:row>
      <xdr:rowOff>0</xdr:rowOff>
    </xdr:from>
    <xdr:to>
      <xdr:col>13</xdr:col>
      <xdr:colOff>546100</xdr:colOff>
      <xdr:row>166</xdr:row>
      <xdr:rowOff>101600</xdr:rowOff>
    </xdr:to>
    <xdr:pic>
      <xdr:nvPicPr>
        <xdr:cNvPr id="1387" name="Picture 1386">
          <a:extLst>
            <a:ext uri="{FF2B5EF4-FFF2-40B4-BE49-F238E27FC236}">
              <a16:creationId xmlns:a16="http://schemas.microsoft.com/office/drawing/2014/main" id="{7A3A8853-690D-428B-88B7-F0072AAE36A4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166</xdr:row>
      <xdr:rowOff>0</xdr:rowOff>
    </xdr:from>
    <xdr:to>
      <xdr:col>22</xdr:col>
      <xdr:colOff>546100</xdr:colOff>
      <xdr:row>166</xdr:row>
      <xdr:rowOff>101600</xdr:rowOff>
    </xdr:to>
    <xdr:pic>
      <xdr:nvPicPr>
        <xdr:cNvPr id="1388" name="Picture 1387">
          <a:extLst>
            <a:ext uri="{FF2B5EF4-FFF2-40B4-BE49-F238E27FC236}">
              <a16:creationId xmlns:a16="http://schemas.microsoft.com/office/drawing/2014/main" id="{C61ACE4E-4798-4B11-B2BB-0FAA04CF29EF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038850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166</xdr:row>
      <xdr:rowOff>0</xdr:rowOff>
    </xdr:from>
    <xdr:to>
      <xdr:col>29</xdr:col>
      <xdr:colOff>546100</xdr:colOff>
      <xdr:row>166</xdr:row>
      <xdr:rowOff>101600</xdr:rowOff>
    </xdr:to>
    <xdr:pic>
      <xdr:nvPicPr>
        <xdr:cNvPr id="1389" name="Picture 1388">
          <a:extLst>
            <a:ext uri="{FF2B5EF4-FFF2-40B4-BE49-F238E27FC236}">
              <a16:creationId xmlns:a16="http://schemas.microsoft.com/office/drawing/2014/main" id="{8F69DEBE-05E6-44D4-9126-8291D0FF7550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353425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166</xdr:row>
      <xdr:rowOff>0</xdr:rowOff>
    </xdr:from>
    <xdr:to>
      <xdr:col>33</xdr:col>
      <xdr:colOff>546100</xdr:colOff>
      <xdr:row>166</xdr:row>
      <xdr:rowOff>101600</xdr:rowOff>
    </xdr:to>
    <xdr:pic>
      <xdr:nvPicPr>
        <xdr:cNvPr id="1390" name="Picture 1389">
          <a:extLst>
            <a:ext uri="{FF2B5EF4-FFF2-40B4-BE49-F238E27FC236}">
              <a16:creationId xmlns:a16="http://schemas.microsoft.com/office/drawing/2014/main" id="{8956B486-876F-4C9E-980E-B65B48837E4F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170</xdr:row>
      <xdr:rowOff>0</xdr:rowOff>
    </xdr:from>
    <xdr:to>
      <xdr:col>9</xdr:col>
      <xdr:colOff>546100</xdr:colOff>
      <xdr:row>170</xdr:row>
      <xdr:rowOff>101600</xdr:rowOff>
    </xdr:to>
    <xdr:pic>
      <xdr:nvPicPr>
        <xdr:cNvPr id="1391" name="Picture 1390">
          <a:extLst>
            <a:ext uri="{FF2B5EF4-FFF2-40B4-BE49-F238E27FC236}">
              <a16:creationId xmlns:a16="http://schemas.microsoft.com/office/drawing/2014/main" id="{21018247-E03E-4094-9961-0E8E79A96E05}"/>
            </a:ext>
          </a:extLst>
        </xdr:cNvPr>
        <xdr:cNvPicPr/>
      </xdr:nvPicPr>
      <xdr:blipFill>
        <a:blip xmlns:r="http://schemas.openxmlformats.org/officeDocument/2006/relationships" r:embed="rId78" cstate="print"/>
        <a:stretch>
          <a:fillRect/>
        </a:stretch>
      </xdr:blipFill>
      <xdr:spPr>
        <a:xfrm>
          <a:off x="3552825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170</xdr:row>
      <xdr:rowOff>0</xdr:rowOff>
    </xdr:from>
    <xdr:to>
      <xdr:col>13</xdr:col>
      <xdr:colOff>546100</xdr:colOff>
      <xdr:row>170</xdr:row>
      <xdr:rowOff>101600</xdr:rowOff>
    </xdr:to>
    <xdr:pic>
      <xdr:nvPicPr>
        <xdr:cNvPr id="1392" name="Picture 1391">
          <a:extLst>
            <a:ext uri="{FF2B5EF4-FFF2-40B4-BE49-F238E27FC236}">
              <a16:creationId xmlns:a16="http://schemas.microsoft.com/office/drawing/2014/main" id="{2827A7CF-9B45-453C-B39F-7C7F5B2C3FDE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4152900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170</xdr:row>
      <xdr:rowOff>0</xdr:rowOff>
    </xdr:from>
    <xdr:to>
      <xdr:col>22</xdr:col>
      <xdr:colOff>546100</xdr:colOff>
      <xdr:row>170</xdr:row>
      <xdr:rowOff>101600</xdr:rowOff>
    </xdr:to>
    <xdr:pic>
      <xdr:nvPicPr>
        <xdr:cNvPr id="1393" name="Picture 1392">
          <a:extLst>
            <a:ext uri="{FF2B5EF4-FFF2-40B4-BE49-F238E27FC236}">
              <a16:creationId xmlns:a16="http://schemas.microsoft.com/office/drawing/2014/main" id="{245CE135-60E6-4D3E-9197-48401CFBE3BC}"/>
            </a:ext>
          </a:extLst>
        </xdr:cNvPr>
        <xdr:cNvPicPr/>
      </xdr:nvPicPr>
      <xdr:blipFill>
        <a:blip xmlns:r="http://schemas.openxmlformats.org/officeDocument/2006/relationships" r:embed="rId79" cstate="print"/>
        <a:stretch>
          <a:fillRect/>
        </a:stretch>
      </xdr:blipFill>
      <xdr:spPr>
        <a:xfrm>
          <a:off x="6038850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170</xdr:row>
      <xdr:rowOff>0</xdr:rowOff>
    </xdr:from>
    <xdr:to>
      <xdr:col>29</xdr:col>
      <xdr:colOff>546100</xdr:colOff>
      <xdr:row>170</xdr:row>
      <xdr:rowOff>101600</xdr:rowOff>
    </xdr:to>
    <xdr:pic>
      <xdr:nvPicPr>
        <xdr:cNvPr id="1394" name="Picture 1393">
          <a:extLst>
            <a:ext uri="{FF2B5EF4-FFF2-40B4-BE49-F238E27FC236}">
              <a16:creationId xmlns:a16="http://schemas.microsoft.com/office/drawing/2014/main" id="{A06AA876-791B-41C6-9047-9ACE3923FE37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353425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170</xdr:row>
      <xdr:rowOff>0</xdr:rowOff>
    </xdr:from>
    <xdr:to>
      <xdr:col>33</xdr:col>
      <xdr:colOff>546100</xdr:colOff>
      <xdr:row>170</xdr:row>
      <xdr:rowOff>101600</xdr:rowOff>
    </xdr:to>
    <xdr:pic>
      <xdr:nvPicPr>
        <xdr:cNvPr id="1395" name="Picture 1394">
          <a:extLst>
            <a:ext uri="{FF2B5EF4-FFF2-40B4-BE49-F238E27FC236}">
              <a16:creationId xmlns:a16="http://schemas.microsoft.com/office/drawing/2014/main" id="{5B0A1EEA-8396-4CF8-A515-AFCC7A048127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8953500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174</xdr:row>
      <xdr:rowOff>0</xdr:rowOff>
    </xdr:from>
    <xdr:to>
      <xdr:col>9</xdr:col>
      <xdr:colOff>546100</xdr:colOff>
      <xdr:row>174</xdr:row>
      <xdr:rowOff>101600</xdr:rowOff>
    </xdr:to>
    <xdr:pic>
      <xdr:nvPicPr>
        <xdr:cNvPr id="1396" name="Picture 1395">
          <a:extLst>
            <a:ext uri="{FF2B5EF4-FFF2-40B4-BE49-F238E27FC236}">
              <a16:creationId xmlns:a16="http://schemas.microsoft.com/office/drawing/2014/main" id="{058B180B-32E4-460A-ADE6-8E73756CED78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3552825" y="289941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174</xdr:row>
      <xdr:rowOff>0</xdr:rowOff>
    </xdr:from>
    <xdr:to>
      <xdr:col>13</xdr:col>
      <xdr:colOff>546100</xdr:colOff>
      <xdr:row>174</xdr:row>
      <xdr:rowOff>101600</xdr:rowOff>
    </xdr:to>
    <xdr:pic>
      <xdr:nvPicPr>
        <xdr:cNvPr id="1397" name="Picture 1396">
          <a:extLst>
            <a:ext uri="{FF2B5EF4-FFF2-40B4-BE49-F238E27FC236}">
              <a16:creationId xmlns:a16="http://schemas.microsoft.com/office/drawing/2014/main" id="{3FBF1B00-8DC3-43A8-A930-D7EEBC3CFF4F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152900" y="289941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174</xdr:row>
      <xdr:rowOff>0</xdr:rowOff>
    </xdr:from>
    <xdr:to>
      <xdr:col>22</xdr:col>
      <xdr:colOff>546100</xdr:colOff>
      <xdr:row>174</xdr:row>
      <xdr:rowOff>101600</xdr:rowOff>
    </xdr:to>
    <xdr:pic>
      <xdr:nvPicPr>
        <xdr:cNvPr id="1398" name="Picture 1397">
          <a:extLst>
            <a:ext uri="{FF2B5EF4-FFF2-40B4-BE49-F238E27FC236}">
              <a16:creationId xmlns:a16="http://schemas.microsoft.com/office/drawing/2014/main" id="{623914EE-4252-4947-9F63-AB1E4B577895}"/>
            </a:ext>
          </a:extLst>
        </xdr:cNvPr>
        <xdr:cNvPicPr/>
      </xdr:nvPicPr>
      <xdr:blipFill>
        <a:blip xmlns:r="http://schemas.openxmlformats.org/officeDocument/2006/relationships" r:embed="rId83" cstate="print"/>
        <a:stretch>
          <a:fillRect/>
        </a:stretch>
      </xdr:blipFill>
      <xdr:spPr>
        <a:xfrm>
          <a:off x="6038850" y="289941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174</xdr:row>
      <xdr:rowOff>0</xdr:rowOff>
    </xdr:from>
    <xdr:to>
      <xdr:col>29</xdr:col>
      <xdr:colOff>546100</xdr:colOff>
      <xdr:row>174</xdr:row>
      <xdr:rowOff>101600</xdr:rowOff>
    </xdr:to>
    <xdr:pic>
      <xdr:nvPicPr>
        <xdr:cNvPr id="1399" name="Picture 1398">
          <a:extLst>
            <a:ext uri="{FF2B5EF4-FFF2-40B4-BE49-F238E27FC236}">
              <a16:creationId xmlns:a16="http://schemas.microsoft.com/office/drawing/2014/main" id="{124BECEE-3CC2-476C-AE22-DD9D9158AE7C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8353425" y="289941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174</xdr:row>
      <xdr:rowOff>0</xdr:rowOff>
    </xdr:from>
    <xdr:to>
      <xdr:col>33</xdr:col>
      <xdr:colOff>546100</xdr:colOff>
      <xdr:row>174</xdr:row>
      <xdr:rowOff>101600</xdr:rowOff>
    </xdr:to>
    <xdr:pic>
      <xdr:nvPicPr>
        <xdr:cNvPr id="1400" name="Picture 1399">
          <a:extLst>
            <a:ext uri="{FF2B5EF4-FFF2-40B4-BE49-F238E27FC236}">
              <a16:creationId xmlns:a16="http://schemas.microsoft.com/office/drawing/2014/main" id="{A6FF5C50-0E97-4467-BD3B-A01EB7AB2014}"/>
            </a:ext>
          </a:extLst>
        </xdr:cNvPr>
        <xdr:cNvPicPr/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8953500" y="289941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178</xdr:row>
      <xdr:rowOff>0</xdr:rowOff>
    </xdr:from>
    <xdr:to>
      <xdr:col>9</xdr:col>
      <xdr:colOff>546100</xdr:colOff>
      <xdr:row>178</xdr:row>
      <xdr:rowOff>101600</xdr:rowOff>
    </xdr:to>
    <xdr:pic>
      <xdr:nvPicPr>
        <xdr:cNvPr id="1401" name="Picture 1400">
          <a:extLst>
            <a:ext uri="{FF2B5EF4-FFF2-40B4-BE49-F238E27FC236}">
              <a16:creationId xmlns:a16="http://schemas.microsoft.com/office/drawing/2014/main" id="{060F8260-27C0-4A0D-8409-A81F57D1C151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296703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178</xdr:row>
      <xdr:rowOff>0</xdr:rowOff>
    </xdr:from>
    <xdr:to>
      <xdr:col>13</xdr:col>
      <xdr:colOff>546100</xdr:colOff>
      <xdr:row>178</xdr:row>
      <xdr:rowOff>101600</xdr:rowOff>
    </xdr:to>
    <xdr:pic>
      <xdr:nvPicPr>
        <xdr:cNvPr id="1402" name="Picture 1401">
          <a:extLst>
            <a:ext uri="{FF2B5EF4-FFF2-40B4-BE49-F238E27FC236}">
              <a16:creationId xmlns:a16="http://schemas.microsoft.com/office/drawing/2014/main" id="{B3F53DFE-BF5C-4D45-BF8A-CFAED86FE448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296703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178</xdr:row>
      <xdr:rowOff>0</xdr:rowOff>
    </xdr:from>
    <xdr:to>
      <xdr:col>22</xdr:col>
      <xdr:colOff>546100</xdr:colOff>
      <xdr:row>178</xdr:row>
      <xdr:rowOff>101600</xdr:rowOff>
    </xdr:to>
    <xdr:pic>
      <xdr:nvPicPr>
        <xdr:cNvPr id="1403" name="Picture 1402">
          <a:extLst>
            <a:ext uri="{FF2B5EF4-FFF2-40B4-BE49-F238E27FC236}">
              <a16:creationId xmlns:a16="http://schemas.microsoft.com/office/drawing/2014/main" id="{5AEB0ABD-F702-4313-92D4-49A868913B05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296703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178</xdr:row>
      <xdr:rowOff>0</xdr:rowOff>
    </xdr:from>
    <xdr:to>
      <xdr:col>29</xdr:col>
      <xdr:colOff>546100</xdr:colOff>
      <xdr:row>178</xdr:row>
      <xdr:rowOff>101600</xdr:rowOff>
    </xdr:to>
    <xdr:pic>
      <xdr:nvPicPr>
        <xdr:cNvPr id="1404" name="Picture 1403">
          <a:extLst>
            <a:ext uri="{FF2B5EF4-FFF2-40B4-BE49-F238E27FC236}">
              <a16:creationId xmlns:a16="http://schemas.microsoft.com/office/drawing/2014/main" id="{9696831D-CE36-4AE1-A731-6CC7789C9C6F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296703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178</xdr:row>
      <xdr:rowOff>0</xdr:rowOff>
    </xdr:from>
    <xdr:to>
      <xdr:col>33</xdr:col>
      <xdr:colOff>546100</xdr:colOff>
      <xdr:row>178</xdr:row>
      <xdr:rowOff>101600</xdr:rowOff>
    </xdr:to>
    <xdr:pic>
      <xdr:nvPicPr>
        <xdr:cNvPr id="1405" name="Picture 1404">
          <a:extLst>
            <a:ext uri="{FF2B5EF4-FFF2-40B4-BE49-F238E27FC236}">
              <a16:creationId xmlns:a16="http://schemas.microsoft.com/office/drawing/2014/main" id="{36AABC6A-2961-4FE4-AB15-DA649577ACBA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296703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182</xdr:row>
      <xdr:rowOff>0</xdr:rowOff>
    </xdr:from>
    <xdr:to>
      <xdr:col>9</xdr:col>
      <xdr:colOff>546100</xdr:colOff>
      <xdr:row>182</xdr:row>
      <xdr:rowOff>101600</xdr:rowOff>
    </xdr:to>
    <xdr:pic>
      <xdr:nvPicPr>
        <xdr:cNvPr id="1406" name="Picture 1405">
          <a:extLst>
            <a:ext uri="{FF2B5EF4-FFF2-40B4-BE49-F238E27FC236}">
              <a16:creationId xmlns:a16="http://schemas.microsoft.com/office/drawing/2014/main" id="{14495E7E-67C8-4FBA-B4D9-85FAA840727E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3552825" y="303466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182</xdr:row>
      <xdr:rowOff>0</xdr:rowOff>
    </xdr:from>
    <xdr:to>
      <xdr:col>13</xdr:col>
      <xdr:colOff>546100</xdr:colOff>
      <xdr:row>182</xdr:row>
      <xdr:rowOff>101600</xdr:rowOff>
    </xdr:to>
    <xdr:pic>
      <xdr:nvPicPr>
        <xdr:cNvPr id="1407" name="Picture 1406">
          <a:extLst>
            <a:ext uri="{FF2B5EF4-FFF2-40B4-BE49-F238E27FC236}">
              <a16:creationId xmlns:a16="http://schemas.microsoft.com/office/drawing/2014/main" id="{E26794D7-3232-41DA-85FC-C1C9B492FC4D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303466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182</xdr:row>
      <xdr:rowOff>0</xdr:rowOff>
    </xdr:from>
    <xdr:to>
      <xdr:col>22</xdr:col>
      <xdr:colOff>546100</xdr:colOff>
      <xdr:row>182</xdr:row>
      <xdr:rowOff>101600</xdr:rowOff>
    </xdr:to>
    <xdr:pic>
      <xdr:nvPicPr>
        <xdr:cNvPr id="1408" name="Picture 1407">
          <a:extLst>
            <a:ext uri="{FF2B5EF4-FFF2-40B4-BE49-F238E27FC236}">
              <a16:creationId xmlns:a16="http://schemas.microsoft.com/office/drawing/2014/main" id="{D6C722E4-39C4-4867-A658-42C9FD336718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303466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182</xdr:row>
      <xdr:rowOff>0</xdr:rowOff>
    </xdr:from>
    <xdr:to>
      <xdr:col>29</xdr:col>
      <xdr:colOff>546100</xdr:colOff>
      <xdr:row>182</xdr:row>
      <xdr:rowOff>101600</xdr:rowOff>
    </xdr:to>
    <xdr:pic>
      <xdr:nvPicPr>
        <xdr:cNvPr id="1409" name="Picture 1408">
          <a:extLst>
            <a:ext uri="{FF2B5EF4-FFF2-40B4-BE49-F238E27FC236}">
              <a16:creationId xmlns:a16="http://schemas.microsoft.com/office/drawing/2014/main" id="{012FF25C-0537-4AF7-8331-D3E5CD018DC0}"/>
            </a:ext>
          </a:extLst>
        </xdr:cNvPr>
        <xdr:cNvPicPr/>
      </xdr:nvPicPr>
      <xdr:blipFill>
        <a:blip xmlns:r="http://schemas.openxmlformats.org/officeDocument/2006/relationships" r:embed="rId67" cstate="print"/>
        <a:stretch>
          <a:fillRect/>
        </a:stretch>
      </xdr:blipFill>
      <xdr:spPr>
        <a:xfrm>
          <a:off x="8353425" y="303466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182</xdr:row>
      <xdr:rowOff>0</xdr:rowOff>
    </xdr:from>
    <xdr:to>
      <xdr:col>33</xdr:col>
      <xdr:colOff>546100</xdr:colOff>
      <xdr:row>182</xdr:row>
      <xdr:rowOff>101600</xdr:rowOff>
    </xdr:to>
    <xdr:pic>
      <xdr:nvPicPr>
        <xdr:cNvPr id="1410" name="Picture 1409">
          <a:extLst>
            <a:ext uri="{FF2B5EF4-FFF2-40B4-BE49-F238E27FC236}">
              <a16:creationId xmlns:a16="http://schemas.microsoft.com/office/drawing/2014/main" id="{58FC4F70-A916-4025-B9CB-71B0E65DA554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303466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186</xdr:row>
      <xdr:rowOff>0</xdr:rowOff>
    </xdr:from>
    <xdr:to>
      <xdr:col>9</xdr:col>
      <xdr:colOff>546100</xdr:colOff>
      <xdr:row>186</xdr:row>
      <xdr:rowOff>101600</xdr:rowOff>
    </xdr:to>
    <xdr:pic>
      <xdr:nvPicPr>
        <xdr:cNvPr id="1411" name="Picture 1410">
          <a:extLst>
            <a:ext uri="{FF2B5EF4-FFF2-40B4-BE49-F238E27FC236}">
              <a16:creationId xmlns:a16="http://schemas.microsoft.com/office/drawing/2014/main" id="{BC185F59-CB25-4D27-A231-EA6CB704E429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3552825" y="310229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186</xdr:row>
      <xdr:rowOff>0</xdr:rowOff>
    </xdr:from>
    <xdr:to>
      <xdr:col>13</xdr:col>
      <xdr:colOff>546100</xdr:colOff>
      <xdr:row>186</xdr:row>
      <xdr:rowOff>101600</xdr:rowOff>
    </xdr:to>
    <xdr:pic>
      <xdr:nvPicPr>
        <xdr:cNvPr id="1412" name="Picture 1411">
          <a:extLst>
            <a:ext uri="{FF2B5EF4-FFF2-40B4-BE49-F238E27FC236}">
              <a16:creationId xmlns:a16="http://schemas.microsoft.com/office/drawing/2014/main" id="{0AD38433-408D-448C-96CE-935225383E8D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310229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186</xdr:row>
      <xdr:rowOff>0</xdr:rowOff>
    </xdr:from>
    <xdr:to>
      <xdr:col>22</xdr:col>
      <xdr:colOff>546100</xdr:colOff>
      <xdr:row>186</xdr:row>
      <xdr:rowOff>101600</xdr:rowOff>
    </xdr:to>
    <xdr:pic>
      <xdr:nvPicPr>
        <xdr:cNvPr id="1413" name="Picture 1412">
          <a:extLst>
            <a:ext uri="{FF2B5EF4-FFF2-40B4-BE49-F238E27FC236}">
              <a16:creationId xmlns:a16="http://schemas.microsoft.com/office/drawing/2014/main" id="{F502ABA6-DF5A-4DE2-A61F-72C8C3417C69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310229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186</xdr:row>
      <xdr:rowOff>0</xdr:rowOff>
    </xdr:from>
    <xdr:to>
      <xdr:col>29</xdr:col>
      <xdr:colOff>546100</xdr:colOff>
      <xdr:row>186</xdr:row>
      <xdr:rowOff>101600</xdr:rowOff>
    </xdr:to>
    <xdr:pic>
      <xdr:nvPicPr>
        <xdr:cNvPr id="1414" name="Picture 1413">
          <a:extLst>
            <a:ext uri="{FF2B5EF4-FFF2-40B4-BE49-F238E27FC236}">
              <a16:creationId xmlns:a16="http://schemas.microsoft.com/office/drawing/2014/main" id="{0D8A1139-54EF-4231-966F-CBBB83EB5724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8353425" y="310229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186</xdr:row>
      <xdr:rowOff>0</xdr:rowOff>
    </xdr:from>
    <xdr:to>
      <xdr:col>33</xdr:col>
      <xdr:colOff>546100</xdr:colOff>
      <xdr:row>186</xdr:row>
      <xdr:rowOff>101600</xdr:rowOff>
    </xdr:to>
    <xdr:pic>
      <xdr:nvPicPr>
        <xdr:cNvPr id="1415" name="Picture 1414">
          <a:extLst>
            <a:ext uri="{FF2B5EF4-FFF2-40B4-BE49-F238E27FC236}">
              <a16:creationId xmlns:a16="http://schemas.microsoft.com/office/drawing/2014/main" id="{75D5F471-75DE-414F-86B2-941311630451}"/>
            </a:ext>
          </a:extLst>
        </xdr:cNvPr>
        <xdr:cNvPicPr/>
      </xdr:nvPicPr>
      <xdr:blipFill>
        <a:blip xmlns:r="http://schemas.openxmlformats.org/officeDocument/2006/relationships" r:embed="rId68" cstate="print"/>
        <a:stretch>
          <a:fillRect/>
        </a:stretch>
      </xdr:blipFill>
      <xdr:spPr>
        <a:xfrm>
          <a:off x="8953500" y="310229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190</xdr:row>
      <xdr:rowOff>0</xdr:rowOff>
    </xdr:from>
    <xdr:to>
      <xdr:col>9</xdr:col>
      <xdr:colOff>546100</xdr:colOff>
      <xdr:row>190</xdr:row>
      <xdr:rowOff>101600</xdr:rowOff>
    </xdr:to>
    <xdr:pic>
      <xdr:nvPicPr>
        <xdr:cNvPr id="1416" name="Picture 1415">
          <a:extLst>
            <a:ext uri="{FF2B5EF4-FFF2-40B4-BE49-F238E27FC236}">
              <a16:creationId xmlns:a16="http://schemas.microsoft.com/office/drawing/2014/main" id="{413269D3-A22E-4CC2-8F8A-5E1D64D3343A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316992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190</xdr:row>
      <xdr:rowOff>0</xdr:rowOff>
    </xdr:from>
    <xdr:to>
      <xdr:col>13</xdr:col>
      <xdr:colOff>546100</xdr:colOff>
      <xdr:row>190</xdr:row>
      <xdr:rowOff>101600</xdr:rowOff>
    </xdr:to>
    <xdr:pic>
      <xdr:nvPicPr>
        <xdr:cNvPr id="1417" name="Picture 1416">
          <a:extLst>
            <a:ext uri="{FF2B5EF4-FFF2-40B4-BE49-F238E27FC236}">
              <a16:creationId xmlns:a16="http://schemas.microsoft.com/office/drawing/2014/main" id="{0C7D3782-C597-4258-8111-9F3838BD3060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316992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190</xdr:row>
      <xdr:rowOff>0</xdr:rowOff>
    </xdr:from>
    <xdr:to>
      <xdr:col>22</xdr:col>
      <xdr:colOff>546100</xdr:colOff>
      <xdr:row>190</xdr:row>
      <xdr:rowOff>101600</xdr:rowOff>
    </xdr:to>
    <xdr:pic>
      <xdr:nvPicPr>
        <xdr:cNvPr id="1418" name="Picture 1417">
          <a:extLst>
            <a:ext uri="{FF2B5EF4-FFF2-40B4-BE49-F238E27FC236}">
              <a16:creationId xmlns:a16="http://schemas.microsoft.com/office/drawing/2014/main" id="{7AE6AFA9-8938-4185-A081-7B4FC0C4D8FB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316992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190</xdr:row>
      <xdr:rowOff>0</xdr:rowOff>
    </xdr:from>
    <xdr:to>
      <xdr:col>29</xdr:col>
      <xdr:colOff>546100</xdr:colOff>
      <xdr:row>190</xdr:row>
      <xdr:rowOff>101600</xdr:rowOff>
    </xdr:to>
    <xdr:pic>
      <xdr:nvPicPr>
        <xdr:cNvPr id="1419" name="Picture 1418">
          <a:extLst>
            <a:ext uri="{FF2B5EF4-FFF2-40B4-BE49-F238E27FC236}">
              <a16:creationId xmlns:a16="http://schemas.microsoft.com/office/drawing/2014/main" id="{0ABA44C2-A8B0-4F8D-82FC-8B71D597FC3A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316992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190</xdr:row>
      <xdr:rowOff>0</xdr:rowOff>
    </xdr:from>
    <xdr:to>
      <xdr:col>33</xdr:col>
      <xdr:colOff>546100</xdr:colOff>
      <xdr:row>190</xdr:row>
      <xdr:rowOff>101600</xdr:rowOff>
    </xdr:to>
    <xdr:pic>
      <xdr:nvPicPr>
        <xdr:cNvPr id="1420" name="Picture 1419">
          <a:extLst>
            <a:ext uri="{FF2B5EF4-FFF2-40B4-BE49-F238E27FC236}">
              <a16:creationId xmlns:a16="http://schemas.microsoft.com/office/drawing/2014/main" id="{2AB0A3F1-8988-4B51-ACA3-8C9247304CC6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316992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194</xdr:row>
      <xdr:rowOff>0</xdr:rowOff>
    </xdr:from>
    <xdr:to>
      <xdr:col>9</xdr:col>
      <xdr:colOff>546100</xdr:colOff>
      <xdr:row>194</xdr:row>
      <xdr:rowOff>101600</xdr:rowOff>
    </xdr:to>
    <xdr:pic>
      <xdr:nvPicPr>
        <xdr:cNvPr id="1421" name="Picture 1420">
          <a:extLst>
            <a:ext uri="{FF2B5EF4-FFF2-40B4-BE49-F238E27FC236}">
              <a16:creationId xmlns:a16="http://schemas.microsoft.com/office/drawing/2014/main" id="{3C7ED701-B9EF-4302-8A7A-5244C1BF5798}"/>
            </a:ext>
          </a:extLst>
        </xdr:cNvPr>
        <xdr:cNvPicPr/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3552825" y="323754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194</xdr:row>
      <xdr:rowOff>0</xdr:rowOff>
    </xdr:from>
    <xdr:to>
      <xdr:col>13</xdr:col>
      <xdr:colOff>546100</xdr:colOff>
      <xdr:row>194</xdr:row>
      <xdr:rowOff>101600</xdr:rowOff>
    </xdr:to>
    <xdr:pic>
      <xdr:nvPicPr>
        <xdr:cNvPr id="1422" name="Picture 1421">
          <a:extLst>
            <a:ext uri="{FF2B5EF4-FFF2-40B4-BE49-F238E27FC236}">
              <a16:creationId xmlns:a16="http://schemas.microsoft.com/office/drawing/2014/main" id="{E327D435-7DAE-4045-8DC9-DD9DA12CD363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323754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194</xdr:row>
      <xdr:rowOff>0</xdr:rowOff>
    </xdr:from>
    <xdr:to>
      <xdr:col>22</xdr:col>
      <xdr:colOff>546100</xdr:colOff>
      <xdr:row>194</xdr:row>
      <xdr:rowOff>101600</xdr:rowOff>
    </xdr:to>
    <xdr:pic>
      <xdr:nvPicPr>
        <xdr:cNvPr id="1423" name="Picture 1422">
          <a:extLst>
            <a:ext uri="{FF2B5EF4-FFF2-40B4-BE49-F238E27FC236}">
              <a16:creationId xmlns:a16="http://schemas.microsoft.com/office/drawing/2014/main" id="{635D4267-790E-4EC2-A2E4-D490F9FB3BB1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323754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194</xdr:row>
      <xdr:rowOff>0</xdr:rowOff>
    </xdr:from>
    <xdr:to>
      <xdr:col>29</xdr:col>
      <xdr:colOff>546100</xdr:colOff>
      <xdr:row>194</xdr:row>
      <xdr:rowOff>101600</xdr:rowOff>
    </xdr:to>
    <xdr:pic>
      <xdr:nvPicPr>
        <xdr:cNvPr id="1424" name="Picture 1423">
          <a:extLst>
            <a:ext uri="{FF2B5EF4-FFF2-40B4-BE49-F238E27FC236}">
              <a16:creationId xmlns:a16="http://schemas.microsoft.com/office/drawing/2014/main" id="{A08165D8-8465-4071-B066-7A8CF8F2B623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323754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194</xdr:row>
      <xdr:rowOff>0</xdr:rowOff>
    </xdr:from>
    <xdr:to>
      <xdr:col>33</xdr:col>
      <xdr:colOff>546100</xdr:colOff>
      <xdr:row>194</xdr:row>
      <xdr:rowOff>101600</xdr:rowOff>
    </xdr:to>
    <xdr:pic>
      <xdr:nvPicPr>
        <xdr:cNvPr id="1425" name="Picture 1424">
          <a:extLst>
            <a:ext uri="{FF2B5EF4-FFF2-40B4-BE49-F238E27FC236}">
              <a16:creationId xmlns:a16="http://schemas.microsoft.com/office/drawing/2014/main" id="{CA177747-4262-4D38-BD83-99F93EAFB5D7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8953500" y="323754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198</xdr:row>
      <xdr:rowOff>0</xdr:rowOff>
    </xdr:from>
    <xdr:to>
      <xdr:col>9</xdr:col>
      <xdr:colOff>546100</xdr:colOff>
      <xdr:row>198</xdr:row>
      <xdr:rowOff>101600</xdr:rowOff>
    </xdr:to>
    <xdr:pic>
      <xdr:nvPicPr>
        <xdr:cNvPr id="1426" name="Picture 1425">
          <a:extLst>
            <a:ext uri="{FF2B5EF4-FFF2-40B4-BE49-F238E27FC236}">
              <a16:creationId xmlns:a16="http://schemas.microsoft.com/office/drawing/2014/main" id="{CE65DD6B-1C4B-4871-A786-0DB31DE53292}"/>
            </a:ext>
          </a:extLst>
        </xdr:cNvPr>
        <xdr:cNvPicPr/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3552825" y="330517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198</xdr:row>
      <xdr:rowOff>0</xdr:rowOff>
    </xdr:from>
    <xdr:to>
      <xdr:col>13</xdr:col>
      <xdr:colOff>546100</xdr:colOff>
      <xdr:row>198</xdr:row>
      <xdr:rowOff>101600</xdr:rowOff>
    </xdr:to>
    <xdr:pic>
      <xdr:nvPicPr>
        <xdr:cNvPr id="1427" name="Picture 1426">
          <a:extLst>
            <a:ext uri="{FF2B5EF4-FFF2-40B4-BE49-F238E27FC236}">
              <a16:creationId xmlns:a16="http://schemas.microsoft.com/office/drawing/2014/main" id="{0037A3CF-27DA-46E9-92FD-D8647B11FAAF}"/>
            </a:ext>
          </a:extLst>
        </xdr:cNvPr>
        <xdr:cNvPicPr/>
      </xdr:nvPicPr>
      <xdr:blipFill>
        <a:blip xmlns:r="http://schemas.openxmlformats.org/officeDocument/2006/relationships" r:embed="rId80" cstate="print"/>
        <a:stretch>
          <a:fillRect/>
        </a:stretch>
      </xdr:blipFill>
      <xdr:spPr>
        <a:xfrm>
          <a:off x="4152900" y="330517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198</xdr:row>
      <xdr:rowOff>0</xdr:rowOff>
    </xdr:from>
    <xdr:to>
      <xdr:col>22</xdr:col>
      <xdr:colOff>546100</xdr:colOff>
      <xdr:row>198</xdr:row>
      <xdr:rowOff>101600</xdr:rowOff>
    </xdr:to>
    <xdr:pic>
      <xdr:nvPicPr>
        <xdr:cNvPr id="1428" name="Picture 1427">
          <a:extLst>
            <a:ext uri="{FF2B5EF4-FFF2-40B4-BE49-F238E27FC236}">
              <a16:creationId xmlns:a16="http://schemas.microsoft.com/office/drawing/2014/main" id="{5EF1E0B6-7B51-47C3-A63E-218E69E7C5FE}"/>
            </a:ext>
          </a:extLst>
        </xdr:cNvPr>
        <xdr:cNvPicPr/>
      </xdr:nvPicPr>
      <xdr:blipFill>
        <a:blip xmlns:r="http://schemas.openxmlformats.org/officeDocument/2006/relationships" r:embed="rId81" cstate="print"/>
        <a:stretch>
          <a:fillRect/>
        </a:stretch>
      </xdr:blipFill>
      <xdr:spPr>
        <a:xfrm>
          <a:off x="6038850" y="330517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198</xdr:row>
      <xdr:rowOff>0</xdr:rowOff>
    </xdr:from>
    <xdr:to>
      <xdr:col>29</xdr:col>
      <xdr:colOff>546100</xdr:colOff>
      <xdr:row>198</xdr:row>
      <xdr:rowOff>101600</xdr:rowOff>
    </xdr:to>
    <xdr:pic>
      <xdr:nvPicPr>
        <xdr:cNvPr id="1429" name="Picture 1428">
          <a:extLst>
            <a:ext uri="{FF2B5EF4-FFF2-40B4-BE49-F238E27FC236}">
              <a16:creationId xmlns:a16="http://schemas.microsoft.com/office/drawing/2014/main" id="{BE4AA8B3-0B01-4A62-97FE-E8DEA7A121D4}"/>
            </a:ext>
          </a:extLst>
        </xdr:cNvPr>
        <xdr:cNvPicPr/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8353425" y="330517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198</xdr:row>
      <xdr:rowOff>0</xdr:rowOff>
    </xdr:from>
    <xdr:to>
      <xdr:col>33</xdr:col>
      <xdr:colOff>546100</xdr:colOff>
      <xdr:row>198</xdr:row>
      <xdr:rowOff>101600</xdr:rowOff>
    </xdr:to>
    <xdr:pic>
      <xdr:nvPicPr>
        <xdr:cNvPr id="1430" name="Picture 1429">
          <a:extLst>
            <a:ext uri="{FF2B5EF4-FFF2-40B4-BE49-F238E27FC236}">
              <a16:creationId xmlns:a16="http://schemas.microsoft.com/office/drawing/2014/main" id="{FB33C103-AE3D-4767-844F-ADD587B3CA09}"/>
            </a:ext>
          </a:extLst>
        </xdr:cNvPr>
        <xdr:cNvPicPr/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8953500" y="330517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202</xdr:row>
      <xdr:rowOff>0</xdr:rowOff>
    </xdr:from>
    <xdr:to>
      <xdr:col>9</xdr:col>
      <xdr:colOff>546100</xdr:colOff>
      <xdr:row>202</xdr:row>
      <xdr:rowOff>101600</xdr:rowOff>
    </xdr:to>
    <xdr:pic>
      <xdr:nvPicPr>
        <xdr:cNvPr id="1431" name="Picture 1430">
          <a:extLst>
            <a:ext uri="{FF2B5EF4-FFF2-40B4-BE49-F238E27FC236}">
              <a16:creationId xmlns:a16="http://schemas.microsoft.com/office/drawing/2014/main" id="{07EC65C2-8841-4CF7-9B56-FB36D298D39D}"/>
            </a:ext>
          </a:extLst>
        </xdr:cNvPr>
        <xdr:cNvPicPr/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3552825" y="337280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202</xdr:row>
      <xdr:rowOff>0</xdr:rowOff>
    </xdr:from>
    <xdr:to>
      <xdr:col>13</xdr:col>
      <xdr:colOff>546100</xdr:colOff>
      <xdr:row>202</xdr:row>
      <xdr:rowOff>101600</xdr:rowOff>
    </xdr:to>
    <xdr:pic>
      <xdr:nvPicPr>
        <xdr:cNvPr id="1432" name="Picture 1431">
          <a:extLst>
            <a:ext uri="{FF2B5EF4-FFF2-40B4-BE49-F238E27FC236}">
              <a16:creationId xmlns:a16="http://schemas.microsoft.com/office/drawing/2014/main" id="{61B717EC-7959-4582-8A44-CCF2EF9B35BA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152900" y="337280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202</xdr:row>
      <xdr:rowOff>0</xdr:rowOff>
    </xdr:from>
    <xdr:to>
      <xdr:col>22</xdr:col>
      <xdr:colOff>546100</xdr:colOff>
      <xdr:row>202</xdr:row>
      <xdr:rowOff>101600</xdr:rowOff>
    </xdr:to>
    <xdr:pic>
      <xdr:nvPicPr>
        <xdr:cNvPr id="1433" name="Picture 1432">
          <a:extLst>
            <a:ext uri="{FF2B5EF4-FFF2-40B4-BE49-F238E27FC236}">
              <a16:creationId xmlns:a16="http://schemas.microsoft.com/office/drawing/2014/main" id="{780BFF93-FD3B-4F8E-BF4A-04640BD57B60}"/>
            </a:ext>
          </a:extLst>
        </xdr:cNvPr>
        <xdr:cNvPicPr/>
      </xdr:nvPicPr>
      <xdr:blipFill>
        <a:blip xmlns:r="http://schemas.openxmlformats.org/officeDocument/2006/relationships" r:embed="rId82" cstate="print"/>
        <a:stretch>
          <a:fillRect/>
        </a:stretch>
      </xdr:blipFill>
      <xdr:spPr>
        <a:xfrm>
          <a:off x="6038850" y="337280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202</xdr:row>
      <xdr:rowOff>0</xdr:rowOff>
    </xdr:from>
    <xdr:to>
      <xdr:col>29</xdr:col>
      <xdr:colOff>546100</xdr:colOff>
      <xdr:row>202</xdr:row>
      <xdr:rowOff>101600</xdr:rowOff>
    </xdr:to>
    <xdr:pic>
      <xdr:nvPicPr>
        <xdr:cNvPr id="1434" name="Picture 1433">
          <a:extLst>
            <a:ext uri="{FF2B5EF4-FFF2-40B4-BE49-F238E27FC236}">
              <a16:creationId xmlns:a16="http://schemas.microsoft.com/office/drawing/2014/main" id="{A26CE8BE-632D-47E0-917A-DF0992F2E899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337280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202</xdr:row>
      <xdr:rowOff>0</xdr:rowOff>
    </xdr:from>
    <xdr:to>
      <xdr:col>33</xdr:col>
      <xdr:colOff>546100</xdr:colOff>
      <xdr:row>202</xdr:row>
      <xdr:rowOff>101600</xdr:rowOff>
    </xdr:to>
    <xdr:pic>
      <xdr:nvPicPr>
        <xdr:cNvPr id="1435" name="Picture 1434">
          <a:extLst>
            <a:ext uri="{FF2B5EF4-FFF2-40B4-BE49-F238E27FC236}">
              <a16:creationId xmlns:a16="http://schemas.microsoft.com/office/drawing/2014/main" id="{D8EEC4A7-B3CC-4EC4-AACD-1D424A9DD8A9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337280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206</xdr:row>
      <xdr:rowOff>0</xdr:rowOff>
    </xdr:from>
    <xdr:to>
      <xdr:col>9</xdr:col>
      <xdr:colOff>546100</xdr:colOff>
      <xdr:row>206</xdr:row>
      <xdr:rowOff>101600</xdr:rowOff>
    </xdr:to>
    <xdr:pic>
      <xdr:nvPicPr>
        <xdr:cNvPr id="1436" name="Picture 1435">
          <a:extLst>
            <a:ext uri="{FF2B5EF4-FFF2-40B4-BE49-F238E27FC236}">
              <a16:creationId xmlns:a16="http://schemas.microsoft.com/office/drawing/2014/main" id="{6B565717-A739-4C95-BBC1-21F90B202B76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344043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206</xdr:row>
      <xdr:rowOff>0</xdr:rowOff>
    </xdr:from>
    <xdr:to>
      <xdr:col>13</xdr:col>
      <xdr:colOff>546100</xdr:colOff>
      <xdr:row>206</xdr:row>
      <xdr:rowOff>101600</xdr:rowOff>
    </xdr:to>
    <xdr:pic>
      <xdr:nvPicPr>
        <xdr:cNvPr id="1437" name="Picture 1436">
          <a:extLst>
            <a:ext uri="{FF2B5EF4-FFF2-40B4-BE49-F238E27FC236}">
              <a16:creationId xmlns:a16="http://schemas.microsoft.com/office/drawing/2014/main" id="{0147D6FC-F7BE-4E94-97BA-F938B3BC23CE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344043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206</xdr:row>
      <xdr:rowOff>0</xdr:rowOff>
    </xdr:from>
    <xdr:to>
      <xdr:col>22</xdr:col>
      <xdr:colOff>546100</xdr:colOff>
      <xdr:row>206</xdr:row>
      <xdr:rowOff>101600</xdr:rowOff>
    </xdr:to>
    <xdr:pic>
      <xdr:nvPicPr>
        <xdr:cNvPr id="1438" name="Picture 1437">
          <a:extLst>
            <a:ext uri="{FF2B5EF4-FFF2-40B4-BE49-F238E27FC236}">
              <a16:creationId xmlns:a16="http://schemas.microsoft.com/office/drawing/2014/main" id="{AADDD25A-47D3-42ED-8D73-C101273640BC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344043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206</xdr:row>
      <xdr:rowOff>0</xdr:rowOff>
    </xdr:from>
    <xdr:to>
      <xdr:col>29</xdr:col>
      <xdr:colOff>546100</xdr:colOff>
      <xdr:row>206</xdr:row>
      <xdr:rowOff>101600</xdr:rowOff>
    </xdr:to>
    <xdr:pic>
      <xdr:nvPicPr>
        <xdr:cNvPr id="1439" name="Picture 1438">
          <a:extLst>
            <a:ext uri="{FF2B5EF4-FFF2-40B4-BE49-F238E27FC236}">
              <a16:creationId xmlns:a16="http://schemas.microsoft.com/office/drawing/2014/main" id="{2F5F0753-6AA0-4D51-9D3B-63D1161DA773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353425" y="344043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206</xdr:row>
      <xdr:rowOff>0</xdr:rowOff>
    </xdr:from>
    <xdr:to>
      <xdr:col>33</xdr:col>
      <xdr:colOff>546100</xdr:colOff>
      <xdr:row>206</xdr:row>
      <xdr:rowOff>101600</xdr:rowOff>
    </xdr:to>
    <xdr:pic>
      <xdr:nvPicPr>
        <xdr:cNvPr id="1440" name="Picture 1439">
          <a:extLst>
            <a:ext uri="{FF2B5EF4-FFF2-40B4-BE49-F238E27FC236}">
              <a16:creationId xmlns:a16="http://schemas.microsoft.com/office/drawing/2014/main" id="{F2918441-9E89-456E-AB3F-D80FA76D3D0F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344043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210</xdr:row>
      <xdr:rowOff>0</xdr:rowOff>
    </xdr:from>
    <xdr:to>
      <xdr:col>9</xdr:col>
      <xdr:colOff>546100</xdr:colOff>
      <xdr:row>210</xdr:row>
      <xdr:rowOff>101600</xdr:rowOff>
    </xdr:to>
    <xdr:pic>
      <xdr:nvPicPr>
        <xdr:cNvPr id="1441" name="Picture 1440">
          <a:extLst>
            <a:ext uri="{FF2B5EF4-FFF2-40B4-BE49-F238E27FC236}">
              <a16:creationId xmlns:a16="http://schemas.microsoft.com/office/drawing/2014/main" id="{5D6521FD-626D-42AB-8E67-877B6B669EFA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350805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210</xdr:row>
      <xdr:rowOff>0</xdr:rowOff>
    </xdr:from>
    <xdr:to>
      <xdr:col>13</xdr:col>
      <xdr:colOff>546100</xdr:colOff>
      <xdr:row>210</xdr:row>
      <xdr:rowOff>101600</xdr:rowOff>
    </xdr:to>
    <xdr:pic>
      <xdr:nvPicPr>
        <xdr:cNvPr id="1442" name="Picture 1441">
          <a:extLst>
            <a:ext uri="{FF2B5EF4-FFF2-40B4-BE49-F238E27FC236}">
              <a16:creationId xmlns:a16="http://schemas.microsoft.com/office/drawing/2014/main" id="{4E87274E-E297-47BB-944C-55A6F333A9D3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152900" y="350805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210</xdr:row>
      <xdr:rowOff>0</xdr:rowOff>
    </xdr:from>
    <xdr:to>
      <xdr:col>22</xdr:col>
      <xdr:colOff>546100</xdr:colOff>
      <xdr:row>210</xdr:row>
      <xdr:rowOff>101600</xdr:rowOff>
    </xdr:to>
    <xdr:pic>
      <xdr:nvPicPr>
        <xdr:cNvPr id="1443" name="Picture 1442">
          <a:extLst>
            <a:ext uri="{FF2B5EF4-FFF2-40B4-BE49-F238E27FC236}">
              <a16:creationId xmlns:a16="http://schemas.microsoft.com/office/drawing/2014/main" id="{37378FE7-7764-4239-91B3-033252371573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038850" y="350805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210</xdr:row>
      <xdr:rowOff>0</xdr:rowOff>
    </xdr:from>
    <xdr:to>
      <xdr:col>29</xdr:col>
      <xdr:colOff>546100</xdr:colOff>
      <xdr:row>210</xdr:row>
      <xdr:rowOff>101600</xdr:rowOff>
    </xdr:to>
    <xdr:pic>
      <xdr:nvPicPr>
        <xdr:cNvPr id="1444" name="Picture 1443">
          <a:extLst>
            <a:ext uri="{FF2B5EF4-FFF2-40B4-BE49-F238E27FC236}">
              <a16:creationId xmlns:a16="http://schemas.microsoft.com/office/drawing/2014/main" id="{F3B7B23E-9510-4A3F-9141-6AE631C69A63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350805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210</xdr:row>
      <xdr:rowOff>0</xdr:rowOff>
    </xdr:from>
    <xdr:to>
      <xdr:col>33</xdr:col>
      <xdr:colOff>546100</xdr:colOff>
      <xdr:row>210</xdr:row>
      <xdr:rowOff>101600</xdr:rowOff>
    </xdr:to>
    <xdr:pic>
      <xdr:nvPicPr>
        <xdr:cNvPr id="1445" name="Picture 1444">
          <a:extLst>
            <a:ext uri="{FF2B5EF4-FFF2-40B4-BE49-F238E27FC236}">
              <a16:creationId xmlns:a16="http://schemas.microsoft.com/office/drawing/2014/main" id="{42BDD96E-7F69-4DEB-BD84-4C7F2536DE6A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35080575"/>
          <a:ext cx="546100" cy="10160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1</xdr:col>
      <xdr:colOff>354971</xdr:colOff>
      <xdr:row>3</xdr:row>
      <xdr:rowOff>354971</xdr:rowOff>
    </xdr:to>
    <xdr:pic>
      <xdr:nvPicPr>
        <xdr:cNvPr id="1446" name="Picture 1445">
          <a:extLst>
            <a:ext uri="{FF2B5EF4-FFF2-40B4-BE49-F238E27FC236}">
              <a16:creationId xmlns:a16="http://schemas.microsoft.com/office/drawing/2014/main" id="{529A1ED4-3816-428D-A028-95C237BF383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95250"/>
          <a:ext cx="354971" cy="354971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</xdr:row>
      <xdr:rowOff>0</xdr:rowOff>
    </xdr:from>
    <xdr:to>
      <xdr:col>9</xdr:col>
      <xdr:colOff>546100</xdr:colOff>
      <xdr:row>14</xdr:row>
      <xdr:rowOff>101600</xdr:rowOff>
    </xdr:to>
    <xdr:pic>
      <xdr:nvPicPr>
        <xdr:cNvPr id="1447" name="Picture 1446">
          <a:extLst>
            <a:ext uri="{FF2B5EF4-FFF2-40B4-BE49-F238E27FC236}">
              <a16:creationId xmlns:a16="http://schemas.microsoft.com/office/drawing/2014/main" id="{0FCF76ED-D689-414C-BA2E-4D04916ABE62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</xdr:row>
      <xdr:rowOff>0</xdr:rowOff>
    </xdr:from>
    <xdr:to>
      <xdr:col>13</xdr:col>
      <xdr:colOff>546100</xdr:colOff>
      <xdr:row>14</xdr:row>
      <xdr:rowOff>101600</xdr:rowOff>
    </xdr:to>
    <xdr:pic>
      <xdr:nvPicPr>
        <xdr:cNvPr id="1448" name="Picture 1447">
          <a:extLst>
            <a:ext uri="{FF2B5EF4-FFF2-40B4-BE49-F238E27FC236}">
              <a16:creationId xmlns:a16="http://schemas.microsoft.com/office/drawing/2014/main" id="{99B9B9EA-36A5-430B-A603-E023AC022F7F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</xdr:row>
      <xdr:rowOff>0</xdr:rowOff>
    </xdr:from>
    <xdr:to>
      <xdr:col>22</xdr:col>
      <xdr:colOff>546100</xdr:colOff>
      <xdr:row>14</xdr:row>
      <xdr:rowOff>101600</xdr:rowOff>
    </xdr:to>
    <xdr:pic>
      <xdr:nvPicPr>
        <xdr:cNvPr id="1449" name="Picture 1448">
          <a:extLst>
            <a:ext uri="{FF2B5EF4-FFF2-40B4-BE49-F238E27FC236}">
              <a16:creationId xmlns:a16="http://schemas.microsoft.com/office/drawing/2014/main" id="{ADA29864-D681-4605-9C63-DDB62DAFC7F8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</xdr:row>
      <xdr:rowOff>0</xdr:rowOff>
    </xdr:from>
    <xdr:to>
      <xdr:col>29</xdr:col>
      <xdr:colOff>546100</xdr:colOff>
      <xdr:row>14</xdr:row>
      <xdr:rowOff>101600</xdr:rowOff>
    </xdr:to>
    <xdr:pic>
      <xdr:nvPicPr>
        <xdr:cNvPr id="1450" name="Picture 1449">
          <a:extLst>
            <a:ext uri="{FF2B5EF4-FFF2-40B4-BE49-F238E27FC236}">
              <a16:creationId xmlns:a16="http://schemas.microsoft.com/office/drawing/2014/main" id="{F44B1B4E-9F0C-4E68-A911-4C18AAF6E03F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</xdr:row>
      <xdr:rowOff>0</xdr:rowOff>
    </xdr:from>
    <xdr:to>
      <xdr:col>33</xdr:col>
      <xdr:colOff>546100</xdr:colOff>
      <xdr:row>14</xdr:row>
      <xdr:rowOff>101600</xdr:rowOff>
    </xdr:to>
    <xdr:pic>
      <xdr:nvPicPr>
        <xdr:cNvPr id="1451" name="Picture 1450">
          <a:extLst>
            <a:ext uri="{FF2B5EF4-FFF2-40B4-BE49-F238E27FC236}">
              <a16:creationId xmlns:a16="http://schemas.microsoft.com/office/drawing/2014/main" id="{166A8927-C35F-481E-AA13-99339C636692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18573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19</xdr:row>
      <xdr:rowOff>0</xdr:rowOff>
    </xdr:from>
    <xdr:to>
      <xdr:col>9</xdr:col>
      <xdr:colOff>546100</xdr:colOff>
      <xdr:row>19</xdr:row>
      <xdr:rowOff>101600</xdr:rowOff>
    </xdr:to>
    <xdr:pic>
      <xdr:nvPicPr>
        <xdr:cNvPr id="1452" name="Picture 1451">
          <a:extLst>
            <a:ext uri="{FF2B5EF4-FFF2-40B4-BE49-F238E27FC236}">
              <a16:creationId xmlns:a16="http://schemas.microsoft.com/office/drawing/2014/main" id="{EBAD0AF6-377D-4854-9BDF-660C661666B1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</xdr:row>
      <xdr:rowOff>0</xdr:rowOff>
    </xdr:from>
    <xdr:to>
      <xdr:col>13</xdr:col>
      <xdr:colOff>546100</xdr:colOff>
      <xdr:row>19</xdr:row>
      <xdr:rowOff>101600</xdr:rowOff>
    </xdr:to>
    <xdr:pic>
      <xdr:nvPicPr>
        <xdr:cNvPr id="1453" name="Picture 1452">
          <a:extLst>
            <a:ext uri="{FF2B5EF4-FFF2-40B4-BE49-F238E27FC236}">
              <a16:creationId xmlns:a16="http://schemas.microsoft.com/office/drawing/2014/main" id="{89ECE944-E43F-470E-87E9-46DCA4AF6547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</xdr:row>
      <xdr:rowOff>0</xdr:rowOff>
    </xdr:from>
    <xdr:to>
      <xdr:col>22</xdr:col>
      <xdr:colOff>546100</xdr:colOff>
      <xdr:row>19</xdr:row>
      <xdr:rowOff>101600</xdr:rowOff>
    </xdr:to>
    <xdr:pic>
      <xdr:nvPicPr>
        <xdr:cNvPr id="1454" name="Picture 1453">
          <a:extLst>
            <a:ext uri="{FF2B5EF4-FFF2-40B4-BE49-F238E27FC236}">
              <a16:creationId xmlns:a16="http://schemas.microsoft.com/office/drawing/2014/main" id="{A51B090E-8494-4652-AB1B-134A7BBC7635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19</xdr:row>
      <xdr:rowOff>0</xdr:rowOff>
    </xdr:from>
    <xdr:to>
      <xdr:col>29</xdr:col>
      <xdr:colOff>546100</xdr:colOff>
      <xdr:row>19</xdr:row>
      <xdr:rowOff>101600</xdr:rowOff>
    </xdr:to>
    <xdr:pic>
      <xdr:nvPicPr>
        <xdr:cNvPr id="1455" name="Picture 1454">
          <a:extLst>
            <a:ext uri="{FF2B5EF4-FFF2-40B4-BE49-F238E27FC236}">
              <a16:creationId xmlns:a16="http://schemas.microsoft.com/office/drawing/2014/main" id="{21AE139B-0E0A-487D-AD84-B60D20CF5923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19</xdr:row>
      <xdr:rowOff>0</xdr:rowOff>
    </xdr:from>
    <xdr:to>
      <xdr:col>33</xdr:col>
      <xdr:colOff>546100</xdr:colOff>
      <xdr:row>19</xdr:row>
      <xdr:rowOff>101600</xdr:rowOff>
    </xdr:to>
    <xdr:pic>
      <xdr:nvPicPr>
        <xdr:cNvPr id="1456" name="Picture 1455">
          <a:extLst>
            <a:ext uri="{FF2B5EF4-FFF2-40B4-BE49-F238E27FC236}">
              <a16:creationId xmlns:a16="http://schemas.microsoft.com/office/drawing/2014/main" id="{BC5AC363-AA47-4118-ACF3-A888A9AC7374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8953500" y="27241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24</xdr:row>
      <xdr:rowOff>0</xdr:rowOff>
    </xdr:from>
    <xdr:to>
      <xdr:col>9</xdr:col>
      <xdr:colOff>546100</xdr:colOff>
      <xdr:row>24</xdr:row>
      <xdr:rowOff>101600</xdr:rowOff>
    </xdr:to>
    <xdr:pic>
      <xdr:nvPicPr>
        <xdr:cNvPr id="1457" name="Picture 1456">
          <a:extLst>
            <a:ext uri="{FF2B5EF4-FFF2-40B4-BE49-F238E27FC236}">
              <a16:creationId xmlns:a16="http://schemas.microsoft.com/office/drawing/2014/main" id="{FB2DD5E1-28DF-4C9C-B546-461AD1D96BC6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3552825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24</xdr:row>
      <xdr:rowOff>0</xdr:rowOff>
    </xdr:from>
    <xdr:to>
      <xdr:col>13</xdr:col>
      <xdr:colOff>546100</xdr:colOff>
      <xdr:row>24</xdr:row>
      <xdr:rowOff>101600</xdr:rowOff>
    </xdr:to>
    <xdr:pic>
      <xdr:nvPicPr>
        <xdr:cNvPr id="1458" name="Picture 1457">
          <a:extLst>
            <a:ext uri="{FF2B5EF4-FFF2-40B4-BE49-F238E27FC236}">
              <a16:creationId xmlns:a16="http://schemas.microsoft.com/office/drawing/2014/main" id="{B7E0912E-3C1A-44C2-8B3F-43E0C005E413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24</xdr:row>
      <xdr:rowOff>0</xdr:rowOff>
    </xdr:from>
    <xdr:to>
      <xdr:col>22</xdr:col>
      <xdr:colOff>546100</xdr:colOff>
      <xdr:row>24</xdr:row>
      <xdr:rowOff>101600</xdr:rowOff>
    </xdr:to>
    <xdr:pic>
      <xdr:nvPicPr>
        <xdr:cNvPr id="1459" name="Picture 1458">
          <a:extLst>
            <a:ext uri="{FF2B5EF4-FFF2-40B4-BE49-F238E27FC236}">
              <a16:creationId xmlns:a16="http://schemas.microsoft.com/office/drawing/2014/main" id="{610DD850-F27B-4470-A812-BA9C414CB0DC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24</xdr:row>
      <xdr:rowOff>0</xdr:rowOff>
    </xdr:from>
    <xdr:to>
      <xdr:col>29</xdr:col>
      <xdr:colOff>546100</xdr:colOff>
      <xdr:row>24</xdr:row>
      <xdr:rowOff>101600</xdr:rowOff>
    </xdr:to>
    <xdr:pic>
      <xdr:nvPicPr>
        <xdr:cNvPr id="1460" name="Picture 1459">
          <a:extLst>
            <a:ext uri="{FF2B5EF4-FFF2-40B4-BE49-F238E27FC236}">
              <a16:creationId xmlns:a16="http://schemas.microsoft.com/office/drawing/2014/main" id="{EE6CF70E-4596-4F6F-88DB-9EFDE50ADEBB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24</xdr:row>
      <xdr:rowOff>0</xdr:rowOff>
    </xdr:from>
    <xdr:to>
      <xdr:col>33</xdr:col>
      <xdr:colOff>546100</xdr:colOff>
      <xdr:row>24</xdr:row>
      <xdr:rowOff>101600</xdr:rowOff>
    </xdr:to>
    <xdr:pic>
      <xdr:nvPicPr>
        <xdr:cNvPr id="1461" name="Picture 1460">
          <a:extLst>
            <a:ext uri="{FF2B5EF4-FFF2-40B4-BE49-F238E27FC236}">
              <a16:creationId xmlns:a16="http://schemas.microsoft.com/office/drawing/2014/main" id="{7AC2A7E2-2A97-4C8E-AE4D-0FA6993C621B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35909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29</xdr:row>
      <xdr:rowOff>0</xdr:rowOff>
    </xdr:from>
    <xdr:to>
      <xdr:col>9</xdr:col>
      <xdr:colOff>546100</xdr:colOff>
      <xdr:row>29</xdr:row>
      <xdr:rowOff>101600</xdr:rowOff>
    </xdr:to>
    <xdr:pic>
      <xdr:nvPicPr>
        <xdr:cNvPr id="1462" name="Picture 1461">
          <a:extLst>
            <a:ext uri="{FF2B5EF4-FFF2-40B4-BE49-F238E27FC236}">
              <a16:creationId xmlns:a16="http://schemas.microsoft.com/office/drawing/2014/main" id="{BE9C3334-0585-497A-B80F-03521277C2FB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29</xdr:row>
      <xdr:rowOff>0</xdr:rowOff>
    </xdr:from>
    <xdr:to>
      <xdr:col>13</xdr:col>
      <xdr:colOff>546100</xdr:colOff>
      <xdr:row>29</xdr:row>
      <xdr:rowOff>101600</xdr:rowOff>
    </xdr:to>
    <xdr:pic>
      <xdr:nvPicPr>
        <xdr:cNvPr id="1463" name="Picture 1462">
          <a:extLst>
            <a:ext uri="{FF2B5EF4-FFF2-40B4-BE49-F238E27FC236}">
              <a16:creationId xmlns:a16="http://schemas.microsoft.com/office/drawing/2014/main" id="{E0DAA661-71A7-4DD0-8BB9-2C9767B96D53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29</xdr:row>
      <xdr:rowOff>0</xdr:rowOff>
    </xdr:from>
    <xdr:to>
      <xdr:col>22</xdr:col>
      <xdr:colOff>546100</xdr:colOff>
      <xdr:row>29</xdr:row>
      <xdr:rowOff>101600</xdr:rowOff>
    </xdr:to>
    <xdr:pic>
      <xdr:nvPicPr>
        <xdr:cNvPr id="1464" name="Picture 1463">
          <a:extLst>
            <a:ext uri="{FF2B5EF4-FFF2-40B4-BE49-F238E27FC236}">
              <a16:creationId xmlns:a16="http://schemas.microsoft.com/office/drawing/2014/main" id="{755A7BAC-C856-46F8-BB82-6C9A6B563C6E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29</xdr:row>
      <xdr:rowOff>0</xdr:rowOff>
    </xdr:from>
    <xdr:to>
      <xdr:col>29</xdr:col>
      <xdr:colOff>546100</xdr:colOff>
      <xdr:row>29</xdr:row>
      <xdr:rowOff>101600</xdr:rowOff>
    </xdr:to>
    <xdr:pic>
      <xdr:nvPicPr>
        <xdr:cNvPr id="1465" name="Picture 1464">
          <a:extLst>
            <a:ext uri="{FF2B5EF4-FFF2-40B4-BE49-F238E27FC236}">
              <a16:creationId xmlns:a16="http://schemas.microsoft.com/office/drawing/2014/main" id="{E8356E29-175E-4B5F-B02B-1C26F03CA4BB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29</xdr:row>
      <xdr:rowOff>0</xdr:rowOff>
    </xdr:from>
    <xdr:to>
      <xdr:col>33</xdr:col>
      <xdr:colOff>546100</xdr:colOff>
      <xdr:row>29</xdr:row>
      <xdr:rowOff>101600</xdr:rowOff>
    </xdr:to>
    <xdr:pic>
      <xdr:nvPicPr>
        <xdr:cNvPr id="1466" name="Picture 1465">
          <a:extLst>
            <a:ext uri="{FF2B5EF4-FFF2-40B4-BE49-F238E27FC236}">
              <a16:creationId xmlns:a16="http://schemas.microsoft.com/office/drawing/2014/main" id="{AD6A4D5C-01B5-4871-94E0-0919D39A0E1B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44577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34</xdr:row>
      <xdr:rowOff>0</xdr:rowOff>
    </xdr:from>
    <xdr:to>
      <xdr:col>9</xdr:col>
      <xdr:colOff>546100</xdr:colOff>
      <xdr:row>34</xdr:row>
      <xdr:rowOff>101600</xdr:rowOff>
    </xdr:to>
    <xdr:pic>
      <xdr:nvPicPr>
        <xdr:cNvPr id="1467" name="Picture 1466">
          <a:extLst>
            <a:ext uri="{FF2B5EF4-FFF2-40B4-BE49-F238E27FC236}">
              <a16:creationId xmlns:a16="http://schemas.microsoft.com/office/drawing/2014/main" id="{4D5B387F-2824-4311-96A6-0296F7B63D84}"/>
            </a:ext>
          </a:extLst>
        </xdr:cNvPr>
        <xdr:cNvPicPr/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3552825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34</xdr:row>
      <xdr:rowOff>0</xdr:rowOff>
    </xdr:from>
    <xdr:to>
      <xdr:col>13</xdr:col>
      <xdr:colOff>546100</xdr:colOff>
      <xdr:row>34</xdr:row>
      <xdr:rowOff>101600</xdr:rowOff>
    </xdr:to>
    <xdr:pic>
      <xdr:nvPicPr>
        <xdr:cNvPr id="1468" name="Picture 1467">
          <a:extLst>
            <a:ext uri="{FF2B5EF4-FFF2-40B4-BE49-F238E27FC236}">
              <a16:creationId xmlns:a16="http://schemas.microsoft.com/office/drawing/2014/main" id="{30E6AF80-58B4-4507-8FB8-9D57783247D2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152900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34</xdr:row>
      <xdr:rowOff>0</xdr:rowOff>
    </xdr:from>
    <xdr:to>
      <xdr:col>22</xdr:col>
      <xdr:colOff>546100</xdr:colOff>
      <xdr:row>34</xdr:row>
      <xdr:rowOff>101600</xdr:rowOff>
    </xdr:to>
    <xdr:pic>
      <xdr:nvPicPr>
        <xdr:cNvPr id="1469" name="Picture 1468">
          <a:extLst>
            <a:ext uri="{FF2B5EF4-FFF2-40B4-BE49-F238E27FC236}">
              <a16:creationId xmlns:a16="http://schemas.microsoft.com/office/drawing/2014/main" id="{D8AD75C5-F1B5-48AD-9765-F7F61B4905BE}"/>
            </a:ext>
          </a:extLst>
        </xdr:cNvPr>
        <xdr:cNvPicPr/>
      </xdr:nvPicPr>
      <xdr:blipFill>
        <a:blip xmlns:r="http://schemas.openxmlformats.org/officeDocument/2006/relationships" r:embed="rId84" cstate="print"/>
        <a:stretch>
          <a:fillRect/>
        </a:stretch>
      </xdr:blipFill>
      <xdr:spPr>
        <a:xfrm>
          <a:off x="6038850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34</xdr:row>
      <xdr:rowOff>0</xdr:rowOff>
    </xdr:from>
    <xdr:to>
      <xdr:col>29</xdr:col>
      <xdr:colOff>546100</xdr:colOff>
      <xdr:row>34</xdr:row>
      <xdr:rowOff>101600</xdr:rowOff>
    </xdr:to>
    <xdr:pic>
      <xdr:nvPicPr>
        <xdr:cNvPr id="1470" name="Picture 1469">
          <a:extLst>
            <a:ext uri="{FF2B5EF4-FFF2-40B4-BE49-F238E27FC236}">
              <a16:creationId xmlns:a16="http://schemas.microsoft.com/office/drawing/2014/main" id="{899D2AED-B3E6-41EA-BA2E-914B6A6561F2}"/>
            </a:ext>
          </a:extLst>
        </xdr:cNvPr>
        <xdr:cNvPicPr/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8353425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34</xdr:row>
      <xdr:rowOff>0</xdr:rowOff>
    </xdr:from>
    <xdr:to>
      <xdr:col>33</xdr:col>
      <xdr:colOff>546100</xdr:colOff>
      <xdr:row>34</xdr:row>
      <xdr:rowOff>101600</xdr:rowOff>
    </xdr:to>
    <xdr:pic>
      <xdr:nvPicPr>
        <xdr:cNvPr id="1471" name="Picture 1470">
          <a:extLst>
            <a:ext uri="{FF2B5EF4-FFF2-40B4-BE49-F238E27FC236}">
              <a16:creationId xmlns:a16="http://schemas.microsoft.com/office/drawing/2014/main" id="{7EA130CF-C73A-4B55-81E3-7E70F09343E3}"/>
            </a:ext>
          </a:extLst>
        </xdr:cNvPr>
        <xdr:cNvPicPr/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8953500" y="53244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38</xdr:row>
      <xdr:rowOff>0</xdr:rowOff>
    </xdr:from>
    <xdr:to>
      <xdr:col>9</xdr:col>
      <xdr:colOff>546100</xdr:colOff>
      <xdr:row>38</xdr:row>
      <xdr:rowOff>101600</xdr:rowOff>
    </xdr:to>
    <xdr:pic>
      <xdr:nvPicPr>
        <xdr:cNvPr id="1472" name="Picture 1471">
          <a:extLst>
            <a:ext uri="{FF2B5EF4-FFF2-40B4-BE49-F238E27FC236}">
              <a16:creationId xmlns:a16="http://schemas.microsoft.com/office/drawing/2014/main" id="{BA1FFF94-BF80-4A82-B23E-089D30D4C3C4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38</xdr:row>
      <xdr:rowOff>0</xdr:rowOff>
    </xdr:from>
    <xdr:to>
      <xdr:col>13</xdr:col>
      <xdr:colOff>546100</xdr:colOff>
      <xdr:row>38</xdr:row>
      <xdr:rowOff>101600</xdr:rowOff>
    </xdr:to>
    <xdr:pic>
      <xdr:nvPicPr>
        <xdr:cNvPr id="1473" name="Picture 1472">
          <a:extLst>
            <a:ext uri="{FF2B5EF4-FFF2-40B4-BE49-F238E27FC236}">
              <a16:creationId xmlns:a16="http://schemas.microsoft.com/office/drawing/2014/main" id="{5B26293C-239D-416F-9CCF-EA39DBEA1CF7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38</xdr:row>
      <xdr:rowOff>0</xdr:rowOff>
    </xdr:from>
    <xdr:to>
      <xdr:col>22</xdr:col>
      <xdr:colOff>546100</xdr:colOff>
      <xdr:row>38</xdr:row>
      <xdr:rowOff>101600</xdr:rowOff>
    </xdr:to>
    <xdr:pic>
      <xdr:nvPicPr>
        <xdr:cNvPr id="1474" name="Picture 1473">
          <a:extLst>
            <a:ext uri="{FF2B5EF4-FFF2-40B4-BE49-F238E27FC236}">
              <a16:creationId xmlns:a16="http://schemas.microsoft.com/office/drawing/2014/main" id="{1B0A21DE-EC0C-449D-B472-6DF3E5D67FB2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38</xdr:row>
      <xdr:rowOff>0</xdr:rowOff>
    </xdr:from>
    <xdr:to>
      <xdr:col>29</xdr:col>
      <xdr:colOff>546100</xdr:colOff>
      <xdr:row>38</xdr:row>
      <xdr:rowOff>101600</xdr:rowOff>
    </xdr:to>
    <xdr:pic>
      <xdr:nvPicPr>
        <xdr:cNvPr id="1475" name="Picture 1474">
          <a:extLst>
            <a:ext uri="{FF2B5EF4-FFF2-40B4-BE49-F238E27FC236}">
              <a16:creationId xmlns:a16="http://schemas.microsoft.com/office/drawing/2014/main" id="{400B740C-BCED-4E0C-A1BA-842EC8413D8A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38</xdr:row>
      <xdr:rowOff>0</xdr:rowOff>
    </xdr:from>
    <xdr:to>
      <xdr:col>33</xdr:col>
      <xdr:colOff>546100</xdr:colOff>
      <xdr:row>38</xdr:row>
      <xdr:rowOff>101600</xdr:rowOff>
    </xdr:to>
    <xdr:pic>
      <xdr:nvPicPr>
        <xdr:cNvPr id="1476" name="Picture 1475">
          <a:extLst>
            <a:ext uri="{FF2B5EF4-FFF2-40B4-BE49-F238E27FC236}">
              <a16:creationId xmlns:a16="http://schemas.microsoft.com/office/drawing/2014/main" id="{2291F58D-34B3-4B37-80CB-680A66BFDE1B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60007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42</xdr:row>
      <xdr:rowOff>0</xdr:rowOff>
    </xdr:from>
    <xdr:to>
      <xdr:col>9</xdr:col>
      <xdr:colOff>546100</xdr:colOff>
      <xdr:row>42</xdr:row>
      <xdr:rowOff>101600</xdr:rowOff>
    </xdr:to>
    <xdr:pic>
      <xdr:nvPicPr>
        <xdr:cNvPr id="1477" name="Picture 1476">
          <a:extLst>
            <a:ext uri="{FF2B5EF4-FFF2-40B4-BE49-F238E27FC236}">
              <a16:creationId xmlns:a16="http://schemas.microsoft.com/office/drawing/2014/main" id="{1A9B6BC9-6F1D-435E-B671-C5ECA4ED56FF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3552825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42</xdr:row>
      <xdr:rowOff>0</xdr:rowOff>
    </xdr:from>
    <xdr:to>
      <xdr:col>13</xdr:col>
      <xdr:colOff>546100</xdr:colOff>
      <xdr:row>42</xdr:row>
      <xdr:rowOff>101600</xdr:rowOff>
    </xdr:to>
    <xdr:pic>
      <xdr:nvPicPr>
        <xdr:cNvPr id="1478" name="Picture 1477">
          <a:extLst>
            <a:ext uri="{FF2B5EF4-FFF2-40B4-BE49-F238E27FC236}">
              <a16:creationId xmlns:a16="http://schemas.microsoft.com/office/drawing/2014/main" id="{488BF054-C2CE-456E-A6B2-3882058AFBB4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4152900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546100</xdr:colOff>
      <xdr:row>42</xdr:row>
      <xdr:rowOff>101600</xdr:rowOff>
    </xdr:to>
    <xdr:pic>
      <xdr:nvPicPr>
        <xdr:cNvPr id="1479" name="Picture 1478">
          <a:extLst>
            <a:ext uri="{FF2B5EF4-FFF2-40B4-BE49-F238E27FC236}">
              <a16:creationId xmlns:a16="http://schemas.microsoft.com/office/drawing/2014/main" id="{F76ACA4F-2661-4AB9-9663-4985261BF135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038850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42</xdr:row>
      <xdr:rowOff>0</xdr:rowOff>
    </xdr:from>
    <xdr:to>
      <xdr:col>29</xdr:col>
      <xdr:colOff>546100</xdr:colOff>
      <xdr:row>42</xdr:row>
      <xdr:rowOff>101600</xdr:rowOff>
    </xdr:to>
    <xdr:pic>
      <xdr:nvPicPr>
        <xdr:cNvPr id="1480" name="Picture 1479">
          <a:extLst>
            <a:ext uri="{FF2B5EF4-FFF2-40B4-BE49-F238E27FC236}">
              <a16:creationId xmlns:a16="http://schemas.microsoft.com/office/drawing/2014/main" id="{7A6BCF69-EC34-4404-B70E-3688CB630287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42</xdr:row>
      <xdr:rowOff>0</xdr:rowOff>
    </xdr:from>
    <xdr:to>
      <xdr:col>33</xdr:col>
      <xdr:colOff>546100</xdr:colOff>
      <xdr:row>42</xdr:row>
      <xdr:rowOff>101600</xdr:rowOff>
    </xdr:to>
    <xdr:pic>
      <xdr:nvPicPr>
        <xdr:cNvPr id="1481" name="Picture 1480">
          <a:extLst>
            <a:ext uri="{FF2B5EF4-FFF2-40B4-BE49-F238E27FC236}">
              <a16:creationId xmlns:a16="http://schemas.microsoft.com/office/drawing/2014/main" id="{0A53A996-FD75-40DE-81F3-38804E206DC0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66770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46</xdr:row>
      <xdr:rowOff>0</xdr:rowOff>
    </xdr:from>
    <xdr:to>
      <xdr:col>9</xdr:col>
      <xdr:colOff>546100</xdr:colOff>
      <xdr:row>46</xdr:row>
      <xdr:rowOff>101600</xdr:rowOff>
    </xdr:to>
    <xdr:pic>
      <xdr:nvPicPr>
        <xdr:cNvPr id="1482" name="Picture 1481">
          <a:extLst>
            <a:ext uri="{FF2B5EF4-FFF2-40B4-BE49-F238E27FC236}">
              <a16:creationId xmlns:a16="http://schemas.microsoft.com/office/drawing/2014/main" id="{93FE9C30-D03E-4263-9A92-B4E7F7237BF0}"/>
            </a:ext>
          </a:extLst>
        </xdr:cNvPr>
        <xdr:cNvPicPr/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3552825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46</xdr:row>
      <xdr:rowOff>0</xdr:rowOff>
    </xdr:from>
    <xdr:to>
      <xdr:col>13</xdr:col>
      <xdr:colOff>546100</xdr:colOff>
      <xdr:row>46</xdr:row>
      <xdr:rowOff>101600</xdr:rowOff>
    </xdr:to>
    <xdr:pic>
      <xdr:nvPicPr>
        <xdr:cNvPr id="1483" name="Picture 1482">
          <a:extLst>
            <a:ext uri="{FF2B5EF4-FFF2-40B4-BE49-F238E27FC236}">
              <a16:creationId xmlns:a16="http://schemas.microsoft.com/office/drawing/2014/main" id="{BE3C9630-CDDE-40B6-B085-0677391093F9}"/>
            </a:ext>
          </a:extLst>
        </xdr:cNvPr>
        <xdr:cNvPicPr/>
      </xdr:nvPicPr>
      <xdr:blipFill>
        <a:blip xmlns:r="http://schemas.openxmlformats.org/officeDocument/2006/relationships" r:embed="rId80" cstate="print"/>
        <a:stretch>
          <a:fillRect/>
        </a:stretch>
      </xdr:blipFill>
      <xdr:spPr>
        <a:xfrm>
          <a:off x="4152900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46</xdr:row>
      <xdr:rowOff>0</xdr:rowOff>
    </xdr:from>
    <xdr:to>
      <xdr:col>22</xdr:col>
      <xdr:colOff>546100</xdr:colOff>
      <xdr:row>46</xdr:row>
      <xdr:rowOff>101600</xdr:rowOff>
    </xdr:to>
    <xdr:pic>
      <xdr:nvPicPr>
        <xdr:cNvPr id="1484" name="Picture 1483">
          <a:extLst>
            <a:ext uri="{FF2B5EF4-FFF2-40B4-BE49-F238E27FC236}">
              <a16:creationId xmlns:a16="http://schemas.microsoft.com/office/drawing/2014/main" id="{E2A1FD44-638E-4EED-814C-9D3CFAFD0820}"/>
            </a:ext>
          </a:extLst>
        </xdr:cNvPr>
        <xdr:cNvPicPr/>
      </xdr:nvPicPr>
      <xdr:blipFill>
        <a:blip xmlns:r="http://schemas.openxmlformats.org/officeDocument/2006/relationships" r:embed="rId81" cstate="print"/>
        <a:stretch>
          <a:fillRect/>
        </a:stretch>
      </xdr:blipFill>
      <xdr:spPr>
        <a:xfrm>
          <a:off x="6038850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46</xdr:row>
      <xdr:rowOff>0</xdr:rowOff>
    </xdr:from>
    <xdr:to>
      <xdr:col>29</xdr:col>
      <xdr:colOff>546100</xdr:colOff>
      <xdr:row>46</xdr:row>
      <xdr:rowOff>101600</xdr:rowOff>
    </xdr:to>
    <xdr:pic>
      <xdr:nvPicPr>
        <xdr:cNvPr id="1485" name="Picture 1484">
          <a:extLst>
            <a:ext uri="{FF2B5EF4-FFF2-40B4-BE49-F238E27FC236}">
              <a16:creationId xmlns:a16="http://schemas.microsoft.com/office/drawing/2014/main" id="{A9C68F4F-C045-4715-A28C-A90BCBA5038D}"/>
            </a:ext>
          </a:extLst>
        </xdr:cNvPr>
        <xdr:cNvPicPr/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8353425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46</xdr:row>
      <xdr:rowOff>0</xdr:rowOff>
    </xdr:from>
    <xdr:to>
      <xdr:col>33</xdr:col>
      <xdr:colOff>546100</xdr:colOff>
      <xdr:row>46</xdr:row>
      <xdr:rowOff>101600</xdr:rowOff>
    </xdr:to>
    <xdr:pic>
      <xdr:nvPicPr>
        <xdr:cNvPr id="1486" name="Picture 1485">
          <a:extLst>
            <a:ext uri="{FF2B5EF4-FFF2-40B4-BE49-F238E27FC236}">
              <a16:creationId xmlns:a16="http://schemas.microsoft.com/office/drawing/2014/main" id="{C92725AB-0754-4FEF-9E51-70724B775C8F}"/>
            </a:ext>
          </a:extLst>
        </xdr:cNvPr>
        <xdr:cNvPicPr/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8953500" y="73533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50</xdr:row>
      <xdr:rowOff>0</xdr:rowOff>
    </xdr:from>
    <xdr:to>
      <xdr:col>9</xdr:col>
      <xdr:colOff>546100</xdr:colOff>
      <xdr:row>50</xdr:row>
      <xdr:rowOff>101600</xdr:rowOff>
    </xdr:to>
    <xdr:pic>
      <xdr:nvPicPr>
        <xdr:cNvPr id="1487" name="Picture 1486">
          <a:extLst>
            <a:ext uri="{FF2B5EF4-FFF2-40B4-BE49-F238E27FC236}">
              <a16:creationId xmlns:a16="http://schemas.microsoft.com/office/drawing/2014/main" id="{451BE9A5-FAAE-4667-AAC4-60AB7922CA75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50</xdr:row>
      <xdr:rowOff>0</xdr:rowOff>
    </xdr:from>
    <xdr:to>
      <xdr:col>13</xdr:col>
      <xdr:colOff>546100</xdr:colOff>
      <xdr:row>50</xdr:row>
      <xdr:rowOff>101600</xdr:rowOff>
    </xdr:to>
    <xdr:pic>
      <xdr:nvPicPr>
        <xdr:cNvPr id="1488" name="Picture 1487">
          <a:extLst>
            <a:ext uri="{FF2B5EF4-FFF2-40B4-BE49-F238E27FC236}">
              <a16:creationId xmlns:a16="http://schemas.microsoft.com/office/drawing/2014/main" id="{D037A986-69F6-4B03-9C5A-4AAA8F4B1F38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50</xdr:row>
      <xdr:rowOff>0</xdr:rowOff>
    </xdr:from>
    <xdr:to>
      <xdr:col>22</xdr:col>
      <xdr:colOff>546100</xdr:colOff>
      <xdr:row>50</xdr:row>
      <xdr:rowOff>101600</xdr:rowOff>
    </xdr:to>
    <xdr:pic>
      <xdr:nvPicPr>
        <xdr:cNvPr id="1489" name="Picture 1488">
          <a:extLst>
            <a:ext uri="{FF2B5EF4-FFF2-40B4-BE49-F238E27FC236}">
              <a16:creationId xmlns:a16="http://schemas.microsoft.com/office/drawing/2014/main" id="{17F3C648-36F8-4CD8-923A-9225B703CC30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50</xdr:row>
      <xdr:rowOff>0</xdr:rowOff>
    </xdr:from>
    <xdr:to>
      <xdr:col>29</xdr:col>
      <xdr:colOff>546100</xdr:colOff>
      <xdr:row>50</xdr:row>
      <xdr:rowOff>101600</xdr:rowOff>
    </xdr:to>
    <xdr:pic>
      <xdr:nvPicPr>
        <xdr:cNvPr id="1490" name="Picture 1489">
          <a:extLst>
            <a:ext uri="{FF2B5EF4-FFF2-40B4-BE49-F238E27FC236}">
              <a16:creationId xmlns:a16="http://schemas.microsoft.com/office/drawing/2014/main" id="{606AD4F6-3223-4358-9CBA-00E6D78881FD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50</xdr:row>
      <xdr:rowOff>0</xdr:rowOff>
    </xdr:from>
    <xdr:to>
      <xdr:col>33</xdr:col>
      <xdr:colOff>546100</xdr:colOff>
      <xdr:row>50</xdr:row>
      <xdr:rowOff>101600</xdr:rowOff>
    </xdr:to>
    <xdr:pic>
      <xdr:nvPicPr>
        <xdr:cNvPr id="1491" name="Picture 1490">
          <a:extLst>
            <a:ext uri="{FF2B5EF4-FFF2-40B4-BE49-F238E27FC236}">
              <a16:creationId xmlns:a16="http://schemas.microsoft.com/office/drawing/2014/main" id="{37B8B3F6-CC5D-473F-A03F-BD72CD0D8464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80295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54</xdr:row>
      <xdr:rowOff>0</xdr:rowOff>
    </xdr:from>
    <xdr:to>
      <xdr:col>9</xdr:col>
      <xdr:colOff>546100</xdr:colOff>
      <xdr:row>54</xdr:row>
      <xdr:rowOff>101600</xdr:rowOff>
    </xdr:to>
    <xdr:pic>
      <xdr:nvPicPr>
        <xdr:cNvPr id="1492" name="Picture 1491">
          <a:extLst>
            <a:ext uri="{FF2B5EF4-FFF2-40B4-BE49-F238E27FC236}">
              <a16:creationId xmlns:a16="http://schemas.microsoft.com/office/drawing/2014/main" id="{7ABE135A-C8A2-423A-A8B5-0E55436D0A3D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3552825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54</xdr:row>
      <xdr:rowOff>0</xdr:rowOff>
    </xdr:from>
    <xdr:to>
      <xdr:col>13</xdr:col>
      <xdr:colOff>546100</xdr:colOff>
      <xdr:row>54</xdr:row>
      <xdr:rowOff>101600</xdr:rowOff>
    </xdr:to>
    <xdr:pic>
      <xdr:nvPicPr>
        <xdr:cNvPr id="1493" name="Picture 1492">
          <a:extLst>
            <a:ext uri="{FF2B5EF4-FFF2-40B4-BE49-F238E27FC236}">
              <a16:creationId xmlns:a16="http://schemas.microsoft.com/office/drawing/2014/main" id="{26EF35DB-3BF8-4A65-8534-B2773EB8AC44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152900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54</xdr:row>
      <xdr:rowOff>0</xdr:rowOff>
    </xdr:from>
    <xdr:to>
      <xdr:col>22</xdr:col>
      <xdr:colOff>546100</xdr:colOff>
      <xdr:row>54</xdr:row>
      <xdr:rowOff>101600</xdr:rowOff>
    </xdr:to>
    <xdr:pic>
      <xdr:nvPicPr>
        <xdr:cNvPr id="1494" name="Picture 1493">
          <a:extLst>
            <a:ext uri="{FF2B5EF4-FFF2-40B4-BE49-F238E27FC236}">
              <a16:creationId xmlns:a16="http://schemas.microsoft.com/office/drawing/2014/main" id="{DD64F08A-D4B5-43E4-A210-8B43D532D730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54</xdr:row>
      <xdr:rowOff>0</xdr:rowOff>
    </xdr:from>
    <xdr:to>
      <xdr:col>29</xdr:col>
      <xdr:colOff>546100</xdr:colOff>
      <xdr:row>54</xdr:row>
      <xdr:rowOff>101600</xdr:rowOff>
    </xdr:to>
    <xdr:pic>
      <xdr:nvPicPr>
        <xdr:cNvPr id="1495" name="Picture 1494">
          <a:extLst>
            <a:ext uri="{FF2B5EF4-FFF2-40B4-BE49-F238E27FC236}">
              <a16:creationId xmlns:a16="http://schemas.microsoft.com/office/drawing/2014/main" id="{4343D659-FC3D-4072-8EFF-A7692CB068C1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54</xdr:row>
      <xdr:rowOff>0</xdr:rowOff>
    </xdr:from>
    <xdr:to>
      <xdr:col>33</xdr:col>
      <xdr:colOff>546100</xdr:colOff>
      <xdr:row>54</xdr:row>
      <xdr:rowOff>101600</xdr:rowOff>
    </xdr:to>
    <xdr:pic>
      <xdr:nvPicPr>
        <xdr:cNvPr id="1496" name="Picture 1495">
          <a:extLst>
            <a:ext uri="{FF2B5EF4-FFF2-40B4-BE49-F238E27FC236}">
              <a16:creationId xmlns:a16="http://schemas.microsoft.com/office/drawing/2014/main" id="{70708D1B-8AD1-40B7-A214-CE397A4E6E88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8953500" y="87058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58</xdr:row>
      <xdr:rowOff>0</xdr:rowOff>
    </xdr:from>
    <xdr:to>
      <xdr:col>9</xdr:col>
      <xdr:colOff>546100</xdr:colOff>
      <xdr:row>58</xdr:row>
      <xdr:rowOff>101600</xdr:rowOff>
    </xdr:to>
    <xdr:pic>
      <xdr:nvPicPr>
        <xdr:cNvPr id="1497" name="Picture 1496">
          <a:extLst>
            <a:ext uri="{FF2B5EF4-FFF2-40B4-BE49-F238E27FC236}">
              <a16:creationId xmlns:a16="http://schemas.microsoft.com/office/drawing/2014/main" id="{B9D5C911-64CC-4304-9288-36D55858AE85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58</xdr:row>
      <xdr:rowOff>0</xdr:rowOff>
    </xdr:from>
    <xdr:to>
      <xdr:col>13</xdr:col>
      <xdr:colOff>546100</xdr:colOff>
      <xdr:row>58</xdr:row>
      <xdr:rowOff>101600</xdr:rowOff>
    </xdr:to>
    <xdr:pic>
      <xdr:nvPicPr>
        <xdr:cNvPr id="1498" name="Picture 1497">
          <a:extLst>
            <a:ext uri="{FF2B5EF4-FFF2-40B4-BE49-F238E27FC236}">
              <a16:creationId xmlns:a16="http://schemas.microsoft.com/office/drawing/2014/main" id="{66353807-E598-4D15-8A67-266846C8F7B5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152900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58</xdr:row>
      <xdr:rowOff>0</xdr:rowOff>
    </xdr:from>
    <xdr:to>
      <xdr:col>22</xdr:col>
      <xdr:colOff>546100</xdr:colOff>
      <xdr:row>58</xdr:row>
      <xdr:rowOff>101600</xdr:rowOff>
    </xdr:to>
    <xdr:pic>
      <xdr:nvPicPr>
        <xdr:cNvPr id="1499" name="Picture 1498">
          <a:extLst>
            <a:ext uri="{FF2B5EF4-FFF2-40B4-BE49-F238E27FC236}">
              <a16:creationId xmlns:a16="http://schemas.microsoft.com/office/drawing/2014/main" id="{A19F8D0B-DFF0-4EE1-8CBE-5B0B5FCF7EBB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58</xdr:row>
      <xdr:rowOff>0</xdr:rowOff>
    </xdr:from>
    <xdr:to>
      <xdr:col>29</xdr:col>
      <xdr:colOff>546100</xdr:colOff>
      <xdr:row>58</xdr:row>
      <xdr:rowOff>101600</xdr:rowOff>
    </xdr:to>
    <xdr:pic>
      <xdr:nvPicPr>
        <xdr:cNvPr id="1500" name="Picture 1499">
          <a:extLst>
            <a:ext uri="{FF2B5EF4-FFF2-40B4-BE49-F238E27FC236}">
              <a16:creationId xmlns:a16="http://schemas.microsoft.com/office/drawing/2014/main" id="{5335C089-0322-48C3-A4B1-6EA53CABC32E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58</xdr:row>
      <xdr:rowOff>0</xdr:rowOff>
    </xdr:from>
    <xdr:to>
      <xdr:col>33</xdr:col>
      <xdr:colOff>546100</xdr:colOff>
      <xdr:row>58</xdr:row>
      <xdr:rowOff>101600</xdr:rowOff>
    </xdr:to>
    <xdr:pic>
      <xdr:nvPicPr>
        <xdr:cNvPr id="1501" name="Picture 1500">
          <a:extLst>
            <a:ext uri="{FF2B5EF4-FFF2-40B4-BE49-F238E27FC236}">
              <a16:creationId xmlns:a16="http://schemas.microsoft.com/office/drawing/2014/main" id="{5F020C81-E468-4EFD-A448-169FECA5224E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93821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62</xdr:row>
      <xdr:rowOff>0</xdr:rowOff>
    </xdr:from>
    <xdr:to>
      <xdr:col>9</xdr:col>
      <xdr:colOff>546100</xdr:colOff>
      <xdr:row>62</xdr:row>
      <xdr:rowOff>101600</xdr:rowOff>
    </xdr:to>
    <xdr:pic>
      <xdr:nvPicPr>
        <xdr:cNvPr id="1502" name="Picture 1501">
          <a:extLst>
            <a:ext uri="{FF2B5EF4-FFF2-40B4-BE49-F238E27FC236}">
              <a16:creationId xmlns:a16="http://schemas.microsoft.com/office/drawing/2014/main" id="{FB07723D-842E-40E2-8D54-F1B78F334B92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62</xdr:row>
      <xdr:rowOff>0</xdr:rowOff>
    </xdr:from>
    <xdr:to>
      <xdr:col>13</xdr:col>
      <xdr:colOff>546100</xdr:colOff>
      <xdr:row>62</xdr:row>
      <xdr:rowOff>101600</xdr:rowOff>
    </xdr:to>
    <xdr:pic>
      <xdr:nvPicPr>
        <xdr:cNvPr id="1503" name="Picture 1502">
          <a:extLst>
            <a:ext uri="{FF2B5EF4-FFF2-40B4-BE49-F238E27FC236}">
              <a16:creationId xmlns:a16="http://schemas.microsoft.com/office/drawing/2014/main" id="{EEC8B0C3-17C1-40AC-9352-7F5D4156F63E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152900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62</xdr:row>
      <xdr:rowOff>0</xdr:rowOff>
    </xdr:from>
    <xdr:to>
      <xdr:col>22</xdr:col>
      <xdr:colOff>546100</xdr:colOff>
      <xdr:row>62</xdr:row>
      <xdr:rowOff>101600</xdr:rowOff>
    </xdr:to>
    <xdr:pic>
      <xdr:nvPicPr>
        <xdr:cNvPr id="1504" name="Picture 1503">
          <a:extLst>
            <a:ext uri="{FF2B5EF4-FFF2-40B4-BE49-F238E27FC236}">
              <a16:creationId xmlns:a16="http://schemas.microsoft.com/office/drawing/2014/main" id="{8454E118-4B4D-4EE8-851D-09F7E9156A8E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62</xdr:row>
      <xdr:rowOff>0</xdr:rowOff>
    </xdr:from>
    <xdr:to>
      <xdr:col>29</xdr:col>
      <xdr:colOff>546100</xdr:colOff>
      <xdr:row>62</xdr:row>
      <xdr:rowOff>101600</xdr:rowOff>
    </xdr:to>
    <xdr:pic>
      <xdr:nvPicPr>
        <xdr:cNvPr id="1505" name="Picture 1504">
          <a:extLst>
            <a:ext uri="{FF2B5EF4-FFF2-40B4-BE49-F238E27FC236}">
              <a16:creationId xmlns:a16="http://schemas.microsoft.com/office/drawing/2014/main" id="{6533F16A-A918-4517-B616-5E4CEAC09D9F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62</xdr:row>
      <xdr:rowOff>0</xdr:rowOff>
    </xdr:from>
    <xdr:to>
      <xdr:col>33</xdr:col>
      <xdr:colOff>546100</xdr:colOff>
      <xdr:row>62</xdr:row>
      <xdr:rowOff>101600</xdr:rowOff>
    </xdr:to>
    <xdr:pic>
      <xdr:nvPicPr>
        <xdr:cNvPr id="1506" name="Picture 1505">
          <a:extLst>
            <a:ext uri="{FF2B5EF4-FFF2-40B4-BE49-F238E27FC236}">
              <a16:creationId xmlns:a16="http://schemas.microsoft.com/office/drawing/2014/main" id="{74A82A42-2C65-4378-905A-B38342888265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100584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66</xdr:row>
      <xdr:rowOff>0</xdr:rowOff>
    </xdr:from>
    <xdr:to>
      <xdr:col>9</xdr:col>
      <xdr:colOff>546100</xdr:colOff>
      <xdr:row>66</xdr:row>
      <xdr:rowOff>101600</xdr:rowOff>
    </xdr:to>
    <xdr:pic>
      <xdr:nvPicPr>
        <xdr:cNvPr id="1507" name="Picture 1506">
          <a:extLst>
            <a:ext uri="{FF2B5EF4-FFF2-40B4-BE49-F238E27FC236}">
              <a16:creationId xmlns:a16="http://schemas.microsoft.com/office/drawing/2014/main" id="{8219CFAF-35DE-4363-A52C-5F7EA60A9E34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66</xdr:row>
      <xdr:rowOff>0</xdr:rowOff>
    </xdr:from>
    <xdr:to>
      <xdr:col>13</xdr:col>
      <xdr:colOff>546100</xdr:colOff>
      <xdr:row>66</xdr:row>
      <xdr:rowOff>101600</xdr:rowOff>
    </xdr:to>
    <xdr:pic>
      <xdr:nvPicPr>
        <xdr:cNvPr id="1508" name="Picture 1507">
          <a:extLst>
            <a:ext uri="{FF2B5EF4-FFF2-40B4-BE49-F238E27FC236}">
              <a16:creationId xmlns:a16="http://schemas.microsoft.com/office/drawing/2014/main" id="{8AAB9CB5-03D7-4AF1-8164-DAE017B1BD36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152900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66</xdr:row>
      <xdr:rowOff>0</xdr:rowOff>
    </xdr:from>
    <xdr:to>
      <xdr:col>22</xdr:col>
      <xdr:colOff>546100</xdr:colOff>
      <xdr:row>66</xdr:row>
      <xdr:rowOff>101600</xdr:rowOff>
    </xdr:to>
    <xdr:pic>
      <xdr:nvPicPr>
        <xdr:cNvPr id="1509" name="Picture 1508">
          <a:extLst>
            <a:ext uri="{FF2B5EF4-FFF2-40B4-BE49-F238E27FC236}">
              <a16:creationId xmlns:a16="http://schemas.microsoft.com/office/drawing/2014/main" id="{AA690233-57C0-4013-B603-8315D60526CD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66</xdr:row>
      <xdr:rowOff>0</xdr:rowOff>
    </xdr:from>
    <xdr:to>
      <xdr:col>29</xdr:col>
      <xdr:colOff>546100</xdr:colOff>
      <xdr:row>66</xdr:row>
      <xdr:rowOff>101600</xdr:rowOff>
    </xdr:to>
    <xdr:pic>
      <xdr:nvPicPr>
        <xdr:cNvPr id="1510" name="Picture 1509">
          <a:extLst>
            <a:ext uri="{FF2B5EF4-FFF2-40B4-BE49-F238E27FC236}">
              <a16:creationId xmlns:a16="http://schemas.microsoft.com/office/drawing/2014/main" id="{6C902C50-69CF-4FF6-AE51-AB35A5B417D3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66</xdr:row>
      <xdr:rowOff>0</xdr:rowOff>
    </xdr:from>
    <xdr:to>
      <xdr:col>33</xdr:col>
      <xdr:colOff>546100</xdr:colOff>
      <xdr:row>66</xdr:row>
      <xdr:rowOff>101600</xdr:rowOff>
    </xdr:to>
    <xdr:pic>
      <xdr:nvPicPr>
        <xdr:cNvPr id="1511" name="Picture 1510">
          <a:extLst>
            <a:ext uri="{FF2B5EF4-FFF2-40B4-BE49-F238E27FC236}">
              <a16:creationId xmlns:a16="http://schemas.microsoft.com/office/drawing/2014/main" id="{2A2093EE-3070-4577-88AF-CFA0BDCFFFDA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107346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70</xdr:row>
      <xdr:rowOff>0</xdr:rowOff>
    </xdr:from>
    <xdr:to>
      <xdr:col>9</xdr:col>
      <xdr:colOff>546100</xdr:colOff>
      <xdr:row>70</xdr:row>
      <xdr:rowOff>101600</xdr:rowOff>
    </xdr:to>
    <xdr:pic>
      <xdr:nvPicPr>
        <xdr:cNvPr id="1512" name="Picture 1511">
          <a:extLst>
            <a:ext uri="{FF2B5EF4-FFF2-40B4-BE49-F238E27FC236}">
              <a16:creationId xmlns:a16="http://schemas.microsoft.com/office/drawing/2014/main" id="{D86BC2A4-3A19-4C39-A50F-F7D68D90DD52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70</xdr:row>
      <xdr:rowOff>0</xdr:rowOff>
    </xdr:from>
    <xdr:to>
      <xdr:col>13</xdr:col>
      <xdr:colOff>546100</xdr:colOff>
      <xdr:row>70</xdr:row>
      <xdr:rowOff>101600</xdr:rowOff>
    </xdr:to>
    <xdr:pic>
      <xdr:nvPicPr>
        <xdr:cNvPr id="1513" name="Picture 1512">
          <a:extLst>
            <a:ext uri="{FF2B5EF4-FFF2-40B4-BE49-F238E27FC236}">
              <a16:creationId xmlns:a16="http://schemas.microsoft.com/office/drawing/2014/main" id="{914F7850-E5F6-46E3-8E16-8B966C5825CD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70</xdr:row>
      <xdr:rowOff>0</xdr:rowOff>
    </xdr:from>
    <xdr:to>
      <xdr:col>22</xdr:col>
      <xdr:colOff>546100</xdr:colOff>
      <xdr:row>70</xdr:row>
      <xdr:rowOff>101600</xdr:rowOff>
    </xdr:to>
    <xdr:pic>
      <xdr:nvPicPr>
        <xdr:cNvPr id="1514" name="Picture 1513">
          <a:extLst>
            <a:ext uri="{FF2B5EF4-FFF2-40B4-BE49-F238E27FC236}">
              <a16:creationId xmlns:a16="http://schemas.microsoft.com/office/drawing/2014/main" id="{C4E50816-95DC-4A28-A297-5DDA57EA909C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70</xdr:row>
      <xdr:rowOff>0</xdr:rowOff>
    </xdr:from>
    <xdr:to>
      <xdr:col>29</xdr:col>
      <xdr:colOff>546100</xdr:colOff>
      <xdr:row>70</xdr:row>
      <xdr:rowOff>101600</xdr:rowOff>
    </xdr:to>
    <xdr:pic>
      <xdr:nvPicPr>
        <xdr:cNvPr id="1515" name="Picture 1514">
          <a:extLst>
            <a:ext uri="{FF2B5EF4-FFF2-40B4-BE49-F238E27FC236}">
              <a16:creationId xmlns:a16="http://schemas.microsoft.com/office/drawing/2014/main" id="{1C1891D3-2DCC-496D-B767-444854012FCB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70</xdr:row>
      <xdr:rowOff>0</xdr:rowOff>
    </xdr:from>
    <xdr:to>
      <xdr:col>33</xdr:col>
      <xdr:colOff>546100</xdr:colOff>
      <xdr:row>70</xdr:row>
      <xdr:rowOff>101600</xdr:rowOff>
    </xdr:to>
    <xdr:pic>
      <xdr:nvPicPr>
        <xdr:cNvPr id="1516" name="Picture 1515">
          <a:extLst>
            <a:ext uri="{FF2B5EF4-FFF2-40B4-BE49-F238E27FC236}">
              <a16:creationId xmlns:a16="http://schemas.microsoft.com/office/drawing/2014/main" id="{4F4E9F5F-4E4A-4D58-B8FD-1C2F4EF1EBDC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114109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74</xdr:row>
      <xdr:rowOff>0</xdr:rowOff>
    </xdr:from>
    <xdr:to>
      <xdr:col>9</xdr:col>
      <xdr:colOff>546100</xdr:colOff>
      <xdr:row>74</xdr:row>
      <xdr:rowOff>101600</xdr:rowOff>
    </xdr:to>
    <xdr:pic>
      <xdr:nvPicPr>
        <xdr:cNvPr id="1517" name="Picture 1516">
          <a:extLst>
            <a:ext uri="{FF2B5EF4-FFF2-40B4-BE49-F238E27FC236}">
              <a16:creationId xmlns:a16="http://schemas.microsoft.com/office/drawing/2014/main" id="{05AC7C12-45FA-4AD2-B0FF-49F3CB20A07F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74</xdr:row>
      <xdr:rowOff>0</xdr:rowOff>
    </xdr:from>
    <xdr:to>
      <xdr:col>13</xdr:col>
      <xdr:colOff>546100</xdr:colOff>
      <xdr:row>74</xdr:row>
      <xdr:rowOff>101600</xdr:rowOff>
    </xdr:to>
    <xdr:pic>
      <xdr:nvPicPr>
        <xdr:cNvPr id="1518" name="Picture 1517">
          <a:extLst>
            <a:ext uri="{FF2B5EF4-FFF2-40B4-BE49-F238E27FC236}">
              <a16:creationId xmlns:a16="http://schemas.microsoft.com/office/drawing/2014/main" id="{32B13CE6-5ABE-4BF8-812E-19371D6A94B7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152900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74</xdr:row>
      <xdr:rowOff>0</xdr:rowOff>
    </xdr:from>
    <xdr:to>
      <xdr:col>22</xdr:col>
      <xdr:colOff>546100</xdr:colOff>
      <xdr:row>74</xdr:row>
      <xdr:rowOff>101600</xdr:rowOff>
    </xdr:to>
    <xdr:pic>
      <xdr:nvPicPr>
        <xdr:cNvPr id="1519" name="Picture 1518">
          <a:extLst>
            <a:ext uri="{FF2B5EF4-FFF2-40B4-BE49-F238E27FC236}">
              <a16:creationId xmlns:a16="http://schemas.microsoft.com/office/drawing/2014/main" id="{BD3D2BBB-2DAE-4027-95C9-E078B447EB13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74</xdr:row>
      <xdr:rowOff>0</xdr:rowOff>
    </xdr:from>
    <xdr:to>
      <xdr:col>29</xdr:col>
      <xdr:colOff>546100</xdr:colOff>
      <xdr:row>74</xdr:row>
      <xdr:rowOff>101600</xdr:rowOff>
    </xdr:to>
    <xdr:pic>
      <xdr:nvPicPr>
        <xdr:cNvPr id="1520" name="Picture 1519">
          <a:extLst>
            <a:ext uri="{FF2B5EF4-FFF2-40B4-BE49-F238E27FC236}">
              <a16:creationId xmlns:a16="http://schemas.microsoft.com/office/drawing/2014/main" id="{1CE9D3C8-9389-4EE5-9853-CB695560E076}"/>
            </a:ext>
          </a:extLst>
        </xdr:cNvPr>
        <xdr:cNvPicPr/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8353425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74</xdr:row>
      <xdr:rowOff>0</xdr:rowOff>
    </xdr:from>
    <xdr:to>
      <xdr:col>33</xdr:col>
      <xdr:colOff>546100</xdr:colOff>
      <xdr:row>74</xdr:row>
      <xdr:rowOff>101600</xdr:rowOff>
    </xdr:to>
    <xdr:pic>
      <xdr:nvPicPr>
        <xdr:cNvPr id="1521" name="Picture 1520">
          <a:extLst>
            <a:ext uri="{FF2B5EF4-FFF2-40B4-BE49-F238E27FC236}">
              <a16:creationId xmlns:a16="http://schemas.microsoft.com/office/drawing/2014/main" id="{3E1A1803-79C4-46E8-ABB3-D3E20AEF3797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120872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78</xdr:row>
      <xdr:rowOff>0</xdr:rowOff>
    </xdr:from>
    <xdr:to>
      <xdr:col>9</xdr:col>
      <xdr:colOff>546100</xdr:colOff>
      <xdr:row>78</xdr:row>
      <xdr:rowOff>101600</xdr:rowOff>
    </xdr:to>
    <xdr:pic>
      <xdr:nvPicPr>
        <xdr:cNvPr id="1522" name="Picture 1521">
          <a:extLst>
            <a:ext uri="{FF2B5EF4-FFF2-40B4-BE49-F238E27FC236}">
              <a16:creationId xmlns:a16="http://schemas.microsoft.com/office/drawing/2014/main" id="{8B8CF772-0D93-48F4-8C17-B1AA0AC31D81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3552825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78</xdr:row>
      <xdr:rowOff>0</xdr:rowOff>
    </xdr:from>
    <xdr:to>
      <xdr:col>13</xdr:col>
      <xdr:colOff>546100</xdr:colOff>
      <xdr:row>78</xdr:row>
      <xdr:rowOff>101600</xdr:rowOff>
    </xdr:to>
    <xdr:pic>
      <xdr:nvPicPr>
        <xdr:cNvPr id="1523" name="Picture 1522">
          <a:extLst>
            <a:ext uri="{FF2B5EF4-FFF2-40B4-BE49-F238E27FC236}">
              <a16:creationId xmlns:a16="http://schemas.microsoft.com/office/drawing/2014/main" id="{4B63FC9B-8B8F-4568-A505-C8B271E1591F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78</xdr:row>
      <xdr:rowOff>0</xdr:rowOff>
    </xdr:from>
    <xdr:to>
      <xdr:col>22</xdr:col>
      <xdr:colOff>546100</xdr:colOff>
      <xdr:row>78</xdr:row>
      <xdr:rowOff>101600</xdr:rowOff>
    </xdr:to>
    <xdr:pic>
      <xdr:nvPicPr>
        <xdr:cNvPr id="1524" name="Picture 1523">
          <a:extLst>
            <a:ext uri="{FF2B5EF4-FFF2-40B4-BE49-F238E27FC236}">
              <a16:creationId xmlns:a16="http://schemas.microsoft.com/office/drawing/2014/main" id="{C1AD98CD-B8EA-4C5E-B54F-51671EFAFC77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78</xdr:row>
      <xdr:rowOff>0</xdr:rowOff>
    </xdr:from>
    <xdr:to>
      <xdr:col>29</xdr:col>
      <xdr:colOff>546100</xdr:colOff>
      <xdr:row>78</xdr:row>
      <xdr:rowOff>101600</xdr:rowOff>
    </xdr:to>
    <xdr:pic>
      <xdr:nvPicPr>
        <xdr:cNvPr id="1525" name="Picture 1524">
          <a:extLst>
            <a:ext uri="{FF2B5EF4-FFF2-40B4-BE49-F238E27FC236}">
              <a16:creationId xmlns:a16="http://schemas.microsoft.com/office/drawing/2014/main" id="{97FDA01D-38D8-4121-A8BA-AAD817EBA9C1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353425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78</xdr:row>
      <xdr:rowOff>0</xdr:rowOff>
    </xdr:from>
    <xdr:to>
      <xdr:col>33</xdr:col>
      <xdr:colOff>546100</xdr:colOff>
      <xdr:row>78</xdr:row>
      <xdr:rowOff>101600</xdr:rowOff>
    </xdr:to>
    <xdr:pic>
      <xdr:nvPicPr>
        <xdr:cNvPr id="1526" name="Picture 1525">
          <a:extLst>
            <a:ext uri="{FF2B5EF4-FFF2-40B4-BE49-F238E27FC236}">
              <a16:creationId xmlns:a16="http://schemas.microsoft.com/office/drawing/2014/main" id="{D1BF0130-6078-427F-A828-2B30D46ABC0A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127635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82</xdr:row>
      <xdr:rowOff>0</xdr:rowOff>
    </xdr:from>
    <xdr:to>
      <xdr:col>9</xdr:col>
      <xdr:colOff>546100</xdr:colOff>
      <xdr:row>82</xdr:row>
      <xdr:rowOff>101600</xdr:rowOff>
    </xdr:to>
    <xdr:pic>
      <xdr:nvPicPr>
        <xdr:cNvPr id="1527" name="Picture 1526">
          <a:extLst>
            <a:ext uri="{FF2B5EF4-FFF2-40B4-BE49-F238E27FC236}">
              <a16:creationId xmlns:a16="http://schemas.microsoft.com/office/drawing/2014/main" id="{1F500099-217E-4334-81FE-0AC07B0F0B09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82</xdr:row>
      <xdr:rowOff>0</xdr:rowOff>
    </xdr:from>
    <xdr:to>
      <xdr:col>13</xdr:col>
      <xdr:colOff>546100</xdr:colOff>
      <xdr:row>82</xdr:row>
      <xdr:rowOff>101600</xdr:rowOff>
    </xdr:to>
    <xdr:pic>
      <xdr:nvPicPr>
        <xdr:cNvPr id="1528" name="Picture 1527">
          <a:extLst>
            <a:ext uri="{FF2B5EF4-FFF2-40B4-BE49-F238E27FC236}">
              <a16:creationId xmlns:a16="http://schemas.microsoft.com/office/drawing/2014/main" id="{E42B5F27-D5A8-4DAB-AF29-1063708E46E7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82</xdr:row>
      <xdr:rowOff>0</xdr:rowOff>
    </xdr:from>
    <xdr:to>
      <xdr:col>22</xdr:col>
      <xdr:colOff>546100</xdr:colOff>
      <xdr:row>82</xdr:row>
      <xdr:rowOff>101600</xdr:rowOff>
    </xdr:to>
    <xdr:pic>
      <xdr:nvPicPr>
        <xdr:cNvPr id="1529" name="Picture 1528">
          <a:extLst>
            <a:ext uri="{FF2B5EF4-FFF2-40B4-BE49-F238E27FC236}">
              <a16:creationId xmlns:a16="http://schemas.microsoft.com/office/drawing/2014/main" id="{6D94748E-785A-439A-A2DA-39515B957CBB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82</xdr:row>
      <xdr:rowOff>0</xdr:rowOff>
    </xdr:from>
    <xdr:to>
      <xdr:col>29</xdr:col>
      <xdr:colOff>546100</xdr:colOff>
      <xdr:row>82</xdr:row>
      <xdr:rowOff>101600</xdr:rowOff>
    </xdr:to>
    <xdr:pic>
      <xdr:nvPicPr>
        <xdr:cNvPr id="1530" name="Picture 1529">
          <a:extLst>
            <a:ext uri="{FF2B5EF4-FFF2-40B4-BE49-F238E27FC236}">
              <a16:creationId xmlns:a16="http://schemas.microsoft.com/office/drawing/2014/main" id="{34C3A0ED-D1E9-43C9-9C4E-C9BD303D30C8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353425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82</xdr:row>
      <xdr:rowOff>0</xdr:rowOff>
    </xdr:from>
    <xdr:to>
      <xdr:col>33</xdr:col>
      <xdr:colOff>546100</xdr:colOff>
      <xdr:row>82</xdr:row>
      <xdr:rowOff>101600</xdr:rowOff>
    </xdr:to>
    <xdr:pic>
      <xdr:nvPicPr>
        <xdr:cNvPr id="1531" name="Picture 1530">
          <a:extLst>
            <a:ext uri="{FF2B5EF4-FFF2-40B4-BE49-F238E27FC236}">
              <a16:creationId xmlns:a16="http://schemas.microsoft.com/office/drawing/2014/main" id="{95B0BE8B-CC9F-47D7-9186-3390E714FCE8}"/>
            </a:ext>
          </a:extLst>
        </xdr:cNvPr>
        <xdr:cNvPicPr/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8953500" y="134397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86</xdr:row>
      <xdr:rowOff>0</xdr:rowOff>
    </xdr:from>
    <xdr:to>
      <xdr:col>9</xdr:col>
      <xdr:colOff>546100</xdr:colOff>
      <xdr:row>86</xdr:row>
      <xdr:rowOff>101600</xdr:rowOff>
    </xdr:to>
    <xdr:pic>
      <xdr:nvPicPr>
        <xdr:cNvPr id="1532" name="Picture 1531">
          <a:extLst>
            <a:ext uri="{FF2B5EF4-FFF2-40B4-BE49-F238E27FC236}">
              <a16:creationId xmlns:a16="http://schemas.microsoft.com/office/drawing/2014/main" id="{766806BD-F2FD-437E-B14A-FE8C2AA85492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3552825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86</xdr:row>
      <xdr:rowOff>0</xdr:rowOff>
    </xdr:from>
    <xdr:to>
      <xdr:col>13</xdr:col>
      <xdr:colOff>546100</xdr:colOff>
      <xdr:row>86</xdr:row>
      <xdr:rowOff>101600</xdr:rowOff>
    </xdr:to>
    <xdr:pic>
      <xdr:nvPicPr>
        <xdr:cNvPr id="1533" name="Picture 1532">
          <a:extLst>
            <a:ext uri="{FF2B5EF4-FFF2-40B4-BE49-F238E27FC236}">
              <a16:creationId xmlns:a16="http://schemas.microsoft.com/office/drawing/2014/main" id="{6FD9BF7D-C3D1-485D-B075-A2AD4A666F90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86</xdr:row>
      <xdr:rowOff>0</xdr:rowOff>
    </xdr:from>
    <xdr:to>
      <xdr:col>22</xdr:col>
      <xdr:colOff>546100</xdr:colOff>
      <xdr:row>86</xdr:row>
      <xdr:rowOff>101600</xdr:rowOff>
    </xdr:to>
    <xdr:pic>
      <xdr:nvPicPr>
        <xdr:cNvPr id="1534" name="Picture 1533">
          <a:extLst>
            <a:ext uri="{FF2B5EF4-FFF2-40B4-BE49-F238E27FC236}">
              <a16:creationId xmlns:a16="http://schemas.microsoft.com/office/drawing/2014/main" id="{7B68406D-E038-44E2-9E6E-BF58BDB8A9DB}"/>
            </a:ext>
          </a:extLst>
        </xdr:cNvPr>
        <xdr:cNvPicPr/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6038850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86</xdr:row>
      <xdr:rowOff>0</xdr:rowOff>
    </xdr:from>
    <xdr:to>
      <xdr:col>29</xdr:col>
      <xdr:colOff>546100</xdr:colOff>
      <xdr:row>86</xdr:row>
      <xdr:rowOff>101600</xdr:rowOff>
    </xdr:to>
    <xdr:pic>
      <xdr:nvPicPr>
        <xdr:cNvPr id="1535" name="Picture 1534">
          <a:extLst>
            <a:ext uri="{FF2B5EF4-FFF2-40B4-BE49-F238E27FC236}">
              <a16:creationId xmlns:a16="http://schemas.microsoft.com/office/drawing/2014/main" id="{E8B03D63-B443-40CA-8F3B-08CC7E329FAE}"/>
            </a:ext>
          </a:extLst>
        </xdr:cNvPr>
        <xdr:cNvPicPr/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8353425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86</xdr:row>
      <xdr:rowOff>0</xdr:rowOff>
    </xdr:from>
    <xdr:to>
      <xdr:col>33</xdr:col>
      <xdr:colOff>546100</xdr:colOff>
      <xdr:row>86</xdr:row>
      <xdr:rowOff>101600</xdr:rowOff>
    </xdr:to>
    <xdr:pic>
      <xdr:nvPicPr>
        <xdr:cNvPr id="1536" name="Picture 1535">
          <a:extLst>
            <a:ext uri="{FF2B5EF4-FFF2-40B4-BE49-F238E27FC236}">
              <a16:creationId xmlns:a16="http://schemas.microsoft.com/office/drawing/2014/main" id="{E365BA23-E5BB-476A-8F38-80A3329658CA}"/>
            </a:ext>
          </a:extLst>
        </xdr:cNvPr>
        <xdr:cNvPicPr/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8953500" y="141160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90</xdr:row>
      <xdr:rowOff>0</xdr:rowOff>
    </xdr:from>
    <xdr:to>
      <xdr:col>9</xdr:col>
      <xdr:colOff>546100</xdr:colOff>
      <xdr:row>90</xdr:row>
      <xdr:rowOff>101600</xdr:rowOff>
    </xdr:to>
    <xdr:pic>
      <xdr:nvPicPr>
        <xdr:cNvPr id="1537" name="Picture 1536">
          <a:extLst>
            <a:ext uri="{FF2B5EF4-FFF2-40B4-BE49-F238E27FC236}">
              <a16:creationId xmlns:a16="http://schemas.microsoft.com/office/drawing/2014/main" id="{B314351F-989C-47D0-989F-537D9E14E8A5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3552825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90</xdr:row>
      <xdr:rowOff>0</xdr:rowOff>
    </xdr:from>
    <xdr:to>
      <xdr:col>13</xdr:col>
      <xdr:colOff>546100</xdr:colOff>
      <xdr:row>90</xdr:row>
      <xdr:rowOff>101600</xdr:rowOff>
    </xdr:to>
    <xdr:pic>
      <xdr:nvPicPr>
        <xdr:cNvPr id="1538" name="Picture 1537">
          <a:extLst>
            <a:ext uri="{FF2B5EF4-FFF2-40B4-BE49-F238E27FC236}">
              <a16:creationId xmlns:a16="http://schemas.microsoft.com/office/drawing/2014/main" id="{943AE8D2-035A-4EDC-AA6C-181BB7D711F2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90</xdr:row>
      <xdr:rowOff>0</xdr:rowOff>
    </xdr:from>
    <xdr:to>
      <xdr:col>22</xdr:col>
      <xdr:colOff>546100</xdr:colOff>
      <xdr:row>90</xdr:row>
      <xdr:rowOff>101600</xdr:rowOff>
    </xdr:to>
    <xdr:pic>
      <xdr:nvPicPr>
        <xdr:cNvPr id="1539" name="Picture 1538">
          <a:extLst>
            <a:ext uri="{FF2B5EF4-FFF2-40B4-BE49-F238E27FC236}">
              <a16:creationId xmlns:a16="http://schemas.microsoft.com/office/drawing/2014/main" id="{A2FB2191-6FD8-4F52-8AF2-3A6237C56524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6038850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90</xdr:row>
      <xdr:rowOff>0</xdr:rowOff>
    </xdr:from>
    <xdr:to>
      <xdr:col>29</xdr:col>
      <xdr:colOff>546100</xdr:colOff>
      <xdr:row>90</xdr:row>
      <xdr:rowOff>101600</xdr:rowOff>
    </xdr:to>
    <xdr:pic>
      <xdr:nvPicPr>
        <xdr:cNvPr id="1540" name="Picture 1539">
          <a:extLst>
            <a:ext uri="{FF2B5EF4-FFF2-40B4-BE49-F238E27FC236}">
              <a16:creationId xmlns:a16="http://schemas.microsoft.com/office/drawing/2014/main" id="{1494CB6F-DD44-401D-B84D-5B8EB9B79EE3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8353425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90</xdr:row>
      <xdr:rowOff>0</xdr:rowOff>
    </xdr:from>
    <xdr:to>
      <xdr:col>33</xdr:col>
      <xdr:colOff>546100</xdr:colOff>
      <xdr:row>90</xdr:row>
      <xdr:rowOff>101600</xdr:rowOff>
    </xdr:to>
    <xdr:pic>
      <xdr:nvPicPr>
        <xdr:cNvPr id="1541" name="Picture 1540">
          <a:extLst>
            <a:ext uri="{FF2B5EF4-FFF2-40B4-BE49-F238E27FC236}">
              <a16:creationId xmlns:a16="http://schemas.microsoft.com/office/drawing/2014/main" id="{762A272E-2D1C-44E3-85AD-D0ECC2A063CD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8953500" y="147923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94</xdr:row>
      <xdr:rowOff>0</xdr:rowOff>
    </xdr:from>
    <xdr:to>
      <xdr:col>9</xdr:col>
      <xdr:colOff>546100</xdr:colOff>
      <xdr:row>94</xdr:row>
      <xdr:rowOff>101600</xdr:rowOff>
    </xdr:to>
    <xdr:pic>
      <xdr:nvPicPr>
        <xdr:cNvPr id="1542" name="Picture 1541">
          <a:extLst>
            <a:ext uri="{FF2B5EF4-FFF2-40B4-BE49-F238E27FC236}">
              <a16:creationId xmlns:a16="http://schemas.microsoft.com/office/drawing/2014/main" id="{4A99D7A6-4129-43CE-8333-A1A5E14EA547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94</xdr:row>
      <xdr:rowOff>0</xdr:rowOff>
    </xdr:from>
    <xdr:to>
      <xdr:col>13</xdr:col>
      <xdr:colOff>546100</xdr:colOff>
      <xdr:row>94</xdr:row>
      <xdr:rowOff>101600</xdr:rowOff>
    </xdr:to>
    <xdr:pic>
      <xdr:nvPicPr>
        <xdr:cNvPr id="1543" name="Picture 1542">
          <a:extLst>
            <a:ext uri="{FF2B5EF4-FFF2-40B4-BE49-F238E27FC236}">
              <a16:creationId xmlns:a16="http://schemas.microsoft.com/office/drawing/2014/main" id="{0E1A7E94-E015-4F80-ABA1-C7B19B6A5681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4152900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94</xdr:row>
      <xdr:rowOff>0</xdr:rowOff>
    </xdr:from>
    <xdr:to>
      <xdr:col>22</xdr:col>
      <xdr:colOff>546100</xdr:colOff>
      <xdr:row>94</xdr:row>
      <xdr:rowOff>101600</xdr:rowOff>
    </xdr:to>
    <xdr:pic>
      <xdr:nvPicPr>
        <xdr:cNvPr id="1544" name="Picture 1543">
          <a:extLst>
            <a:ext uri="{FF2B5EF4-FFF2-40B4-BE49-F238E27FC236}">
              <a16:creationId xmlns:a16="http://schemas.microsoft.com/office/drawing/2014/main" id="{E2DAAD3F-816B-4C18-B6C5-C7A533089374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94</xdr:row>
      <xdr:rowOff>0</xdr:rowOff>
    </xdr:from>
    <xdr:to>
      <xdr:col>29</xdr:col>
      <xdr:colOff>546100</xdr:colOff>
      <xdr:row>94</xdr:row>
      <xdr:rowOff>101600</xdr:rowOff>
    </xdr:to>
    <xdr:pic>
      <xdr:nvPicPr>
        <xdr:cNvPr id="1545" name="Picture 1544">
          <a:extLst>
            <a:ext uri="{FF2B5EF4-FFF2-40B4-BE49-F238E27FC236}">
              <a16:creationId xmlns:a16="http://schemas.microsoft.com/office/drawing/2014/main" id="{C82EE718-A4C4-476B-9B7A-012EF0F528FA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94</xdr:row>
      <xdr:rowOff>0</xdr:rowOff>
    </xdr:from>
    <xdr:to>
      <xdr:col>33</xdr:col>
      <xdr:colOff>546100</xdr:colOff>
      <xdr:row>94</xdr:row>
      <xdr:rowOff>101600</xdr:rowOff>
    </xdr:to>
    <xdr:pic>
      <xdr:nvPicPr>
        <xdr:cNvPr id="1546" name="Picture 1545">
          <a:extLst>
            <a:ext uri="{FF2B5EF4-FFF2-40B4-BE49-F238E27FC236}">
              <a16:creationId xmlns:a16="http://schemas.microsoft.com/office/drawing/2014/main" id="{81645384-1F9D-4120-8EFB-C3A068EB1C0E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154686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98</xdr:row>
      <xdr:rowOff>0</xdr:rowOff>
    </xdr:from>
    <xdr:to>
      <xdr:col>9</xdr:col>
      <xdr:colOff>546100</xdr:colOff>
      <xdr:row>98</xdr:row>
      <xdr:rowOff>101600</xdr:rowOff>
    </xdr:to>
    <xdr:pic>
      <xdr:nvPicPr>
        <xdr:cNvPr id="1547" name="Picture 1546">
          <a:extLst>
            <a:ext uri="{FF2B5EF4-FFF2-40B4-BE49-F238E27FC236}">
              <a16:creationId xmlns:a16="http://schemas.microsoft.com/office/drawing/2014/main" id="{044287A3-5513-480A-82EB-A899B81E6BDC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98</xdr:row>
      <xdr:rowOff>0</xdr:rowOff>
    </xdr:from>
    <xdr:to>
      <xdr:col>13</xdr:col>
      <xdr:colOff>546100</xdr:colOff>
      <xdr:row>98</xdr:row>
      <xdr:rowOff>101600</xdr:rowOff>
    </xdr:to>
    <xdr:pic>
      <xdr:nvPicPr>
        <xdr:cNvPr id="1548" name="Picture 1547">
          <a:extLst>
            <a:ext uri="{FF2B5EF4-FFF2-40B4-BE49-F238E27FC236}">
              <a16:creationId xmlns:a16="http://schemas.microsoft.com/office/drawing/2014/main" id="{CC43087D-33B1-4275-8A5A-0AA2830A9F6D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98</xdr:row>
      <xdr:rowOff>0</xdr:rowOff>
    </xdr:from>
    <xdr:to>
      <xdr:col>22</xdr:col>
      <xdr:colOff>546100</xdr:colOff>
      <xdr:row>98</xdr:row>
      <xdr:rowOff>101600</xdr:rowOff>
    </xdr:to>
    <xdr:pic>
      <xdr:nvPicPr>
        <xdr:cNvPr id="1549" name="Picture 1548">
          <a:extLst>
            <a:ext uri="{FF2B5EF4-FFF2-40B4-BE49-F238E27FC236}">
              <a16:creationId xmlns:a16="http://schemas.microsoft.com/office/drawing/2014/main" id="{CEF0D0F9-DE51-4B6B-B54D-D791453E9ACD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98</xdr:row>
      <xdr:rowOff>0</xdr:rowOff>
    </xdr:from>
    <xdr:to>
      <xdr:col>29</xdr:col>
      <xdr:colOff>546100</xdr:colOff>
      <xdr:row>98</xdr:row>
      <xdr:rowOff>101600</xdr:rowOff>
    </xdr:to>
    <xdr:pic>
      <xdr:nvPicPr>
        <xdr:cNvPr id="1550" name="Picture 1549">
          <a:extLst>
            <a:ext uri="{FF2B5EF4-FFF2-40B4-BE49-F238E27FC236}">
              <a16:creationId xmlns:a16="http://schemas.microsoft.com/office/drawing/2014/main" id="{152E9D25-CF4D-4534-9EBB-14BE036145C4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98</xdr:row>
      <xdr:rowOff>0</xdr:rowOff>
    </xdr:from>
    <xdr:to>
      <xdr:col>33</xdr:col>
      <xdr:colOff>546100</xdr:colOff>
      <xdr:row>98</xdr:row>
      <xdr:rowOff>101600</xdr:rowOff>
    </xdr:to>
    <xdr:pic>
      <xdr:nvPicPr>
        <xdr:cNvPr id="1551" name="Picture 1550">
          <a:extLst>
            <a:ext uri="{FF2B5EF4-FFF2-40B4-BE49-F238E27FC236}">
              <a16:creationId xmlns:a16="http://schemas.microsoft.com/office/drawing/2014/main" id="{776F301D-96D8-4242-AC07-A911738D04EF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161448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102</xdr:row>
      <xdr:rowOff>0</xdr:rowOff>
    </xdr:from>
    <xdr:to>
      <xdr:col>9</xdr:col>
      <xdr:colOff>546100</xdr:colOff>
      <xdr:row>102</xdr:row>
      <xdr:rowOff>101600</xdr:rowOff>
    </xdr:to>
    <xdr:pic>
      <xdr:nvPicPr>
        <xdr:cNvPr id="1552" name="Picture 1551">
          <a:extLst>
            <a:ext uri="{FF2B5EF4-FFF2-40B4-BE49-F238E27FC236}">
              <a16:creationId xmlns:a16="http://schemas.microsoft.com/office/drawing/2014/main" id="{845B1015-2BB7-43C4-A133-4D5C378575D4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102</xdr:row>
      <xdr:rowOff>0</xdr:rowOff>
    </xdr:from>
    <xdr:to>
      <xdr:col>13</xdr:col>
      <xdr:colOff>546100</xdr:colOff>
      <xdr:row>102</xdr:row>
      <xdr:rowOff>101600</xdr:rowOff>
    </xdr:to>
    <xdr:pic>
      <xdr:nvPicPr>
        <xdr:cNvPr id="1553" name="Picture 1552">
          <a:extLst>
            <a:ext uri="{FF2B5EF4-FFF2-40B4-BE49-F238E27FC236}">
              <a16:creationId xmlns:a16="http://schemas.microsoft.com/office/drawing/2014/main" id="{A216A2E2-E9E2-459A-8C6A-3CFB14183186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152900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102</xdr:row>
      <xdr:rowOff>0</xdr:rowOff>
    </xdr:from>
    <xdr:to>
      <xdr:col>22</xdr:col>
      <xdr:colOff>546100</xdr:colOff>
      <xdr:row>102</xdr:row>
      <xdr:rowOff>101600</xdr:rowOff>
    </xdr:to>
    <xdr:pic>
      <xdr:nvPicPr>
        <xdr:cNvPr id="1554" name="Picture 1553">
          <a:extLst>
            <a:ext uri="{FF2B5EF4-FFF2-40B4-BE49-F238E27FC236}">
              <a16:creationId xmlns:a16="http://schemas.microsoft.com/office/drawing/2014/main" id="{99C3D020-EC31-4FE4-9131-EDD812DB64B3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102</xdr:row>
      <xdr:rowOff>0</xdr:rowOff>
    </xdr:from>
    <xdr:to>
      <xdr:col>29</xdr:col>
      <xdr:colOff>546100</xdr:colOff>
      <xdr:row>102</xdr:row>
      <xdr:rowOff>101600</xdr:rowOff>
    </xdr:to>
    <xdr:pic>
      <xdr:nvPicPr>
        <xdr:cNvPr id="1555" name="Picture 1554">
          <a:extLst>
            <a:ext uri="{FF2B5EF4-FFF2-40B4-BE49-F238E27FC236}">
              <a16:creationId xmlns:a16="http://schemas.microsoft.com/office/drawing/2014/main" id="{BA49017D-03C3-44EC-A3C0-1C7B47261CA4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102</xdr:row>
      <xdr:rowOff>0</xdr:rowOff>
    </xdr:from>
    <xdr:to>
      <xdr:col>33</xdr:col>
      <xdr:colOff>546100</xdr:colOff>
      <xdr:row>102</xdr:row>
      <xdr:rowOff>101600</xdr:rowOff>
    </xdr:to>
    <xdr:pic>
      <xdr:nvPicPr>
        <xdr:cNvPr id="1556" name="Picture 1555">
          <a:extLst>
            <a:ext uri="{FF2B5EF4-FFF2-40B4-BE49-F238E27FC236}">
              <a16:creationId xmlns:a16="http://schemas.microsoft.com/office/drawing/2014/main" id="{C96B2A5F-C46C-493D-810C-10B47328AB54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168211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106</xdr:row>
      <xdr:rowOff>0</xdr:rowOff>
    </xdr:from>
    <xdr:to>
      <xdr:col>9</xdr:col>
      <xdr:colOff>546100</xdr:colOff>
      <xdr:row>106</xdr:row>
      <xdr:rowOff>101600</xdr:rowOff>
    </xdr:to>
    <xdr:pic>
      <xdr:nvPicPr>
        <xdr:cNvPr id="1557" name="Picture 1556">
          <a:extLst>
            <a:ext uri="{FF2B5EF4-FFF2-40B4-BE49-F238E27FC236}">
              <a16:creationId xmlns:a16="http://schemas.microsoft.com/office/drawing/2014/main" id="{6EED8DF3-4291-4586-BF38-2B0E5FC0A3E6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3552825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106</xdr:row>
      <xdr:rowOff>0</xdr:rowOff>
    </xdr:from>
    <xdr:to>
      <xdr:col>13</xdr:col>
      <xdr:colOff>546100</xdr:colOff>
      <xdr:row>106</xdr:row>
      <xdr:rowOff>101600</xdr:rowOff>
    </xdr:to>
    <xdr:pic>
      <xdr:nvPicPr>
        <xdr:cNvPr id="1558" name="Picture 1557">
          <a:extLst>
            <a:ext uri="{FF2B5EF4-FFF2-40B4-BE49-F238E27FC236}">
              <a16:creationId xmlns:a16="http://schemas.microsoft.com/office/drawing/2014/main" id="{8605F02B-C12C-4CA2-806D-9DF4940E9CDE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106</xdr:row>
      <xdr:rowOff>0</xdr:rowOff>
    </xdr:from>
    <xdr:to>
      <xdr:col>22</xdr:col>
      <xdr:colOff>546100</xdr:colOff>
      <xdr:row>106</xdr:row>
      <xdr:rowOff>101600</xdr:rowOff>
    </xdr:to>
    <xdr:pic>
      <xdr:nvPicPr>
        <xdr:cNvPr id="1559" name="Picture 1558">
          <a:extLst>
            <a:ext uri="{FF2B5EF4-FFF2-40B4-BE49-F238E27FC236}">
              <a16:creationId xmlns:a16="http://schemas.microsoft.com/office/drawing/2014/main" id="{56397997-8578-4AAD-9C30-143C28F52035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106</xdr:row>
      <xdr:rowOff>0</xdr:rowOff>
    </xdr:from>
    <xdr:to>
      <xdr:col>29</xdr:col>
      <xdr:colOff>546100</xdr:colOff>
      <xdr:row>106</xdr:row>
      <xdr:rowOff>101600</xdr:rowOff>
    </xdr:to>
    <xdr:pic>
      <xdr:nvPicPr>
        <xdr:cNvPr id="1560" name="Picture 1559">
          <a:extLst>
            <a:ext uri="{FF2B5EF4-FFF2-40B4-BE49-F238E27FC236}">
              <a16:creationId xmlns:a16="http://schemas.microsoft.com/office/drawing/2014/main" id="{44ADF8CF-DAF3-47F8-B0C2-CDB1A8F983BA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353425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106</xdr:row>
      <xdr:rowOff>0</xdr:rowOff>
    </xdr:from>
    <xdr:to>
      <xdr:col>33</xdr:col>
      <xdr:colOff>546100</xdr:colOff>
      <xdr:row>106</xdr:row>
      <xdr:rowOff>101600</xdr:rowOff>
    </xdr:to>
    <xdr:pic>
      <xdr:nvPicPr>
        <xdr:cNvPr id="1561" name="Picture 1560">
          <a:extLst>
            <a:ext uri="{FF2B5EF4-FFF2-40B4-BE49-F238E27FC236}">
              <a16:creationId xmlns:a16="http://schemas.microsoft.com/office/drawing/2014/main" id="{90B27231-29EE-4352-83D7-D48DEDFD45E0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953500" y="174974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110</xdr:row>
      <xdr:rowOff>0</xdr:rowOff>
    </xdr:from>
    <xdr:to>
      <xdr:col>9</xdr:col>
      <xdr:colOff>546100</xdr:colOff>
      <xdr:row>110</xdr:row>
      <xdr:rowOff>101600</xdr:rowOff>
    </xdr:to>
    <xdr:pic>
      <xdr:nvPicPr>
        <xdr:cNvPr id="1562" name="Picture 1561">
          <a:extLst>
            <a:ext uri="{FF2B5EF4-FFF2-40B4-BE49-F238E27FC236}">
              <a16:creationId xmlns:a16="http://schemas.microsoft.com/office/drawing/2014/main" id="{037F7069-9717-47CD-853D-3C41FB1E6A77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110</xdr:row>
      <xdr:rowOff>0</xdr:rowOff>
    </xdr:from>
    <xdr:to>
      <xdr:col>13</xdr:col>
      <xdr:colOff>546100</xdr:colOff>
      <xdr:row>110</xdr:row>
      <xdr:rowOff>101600</xdr:rowOff>
    </xdr:to>
    <xdr:pic>
      <xdr:nvPicPr>
        <xdr:cNvPr id="1563" name="Picture 1562">
          <a:extLst>
            <a:ext uri="{FF2B5EF4-FFF2-40B4-BE49-F238E27FC236}">
              <a16:creationId xmlns:a16="http://schemas.microsoft.com/office/drawing/2014/main" id="{19086DFF-55B5-4FA1-9113-AC4B59EBE95A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110</xdr:row>
      <xdr:rowOff>0</xdr:rowOff>
    </xdr:from>
    <xdr:to>
      <xdr:col>22</xdr:col>
      <xdr:colOff>546100</xdr:colOff>
      <xdr:row>110</xdr:row>
      <xdr:rowOff>101600</xdr:rowOff>
    </xdr:to>
    <xdr:pic>
      <xdr:nvPicPr>
        <xdr:cNvPr id="1564" name="Picture 1563">
          <a:extLst>
            <a:ext uri="{FF2B5EF4-FFF2-40B4-BE49-F238E27FC236}">
              <a16:creationId xmlns:a16="http://schemas.microsoft.com/office/drawing/2014/main" id="{CFBD5CBA-5028-4BEF-8C7C-A746C576301A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110</xdr:row>
      <xdr:rowOff>0</xdr:rowOff>
    </xdr:from>
    <xdr:to>
      <xdr:col>29</xdr:col>
      <xdr:colOff>546100</xdr:colOff>
      <xdr:row>110</xdr:row>
      <xdr:rowOff>101600</xdr:rowOff>
    </xdr:to>
    <xdr:pic>
      <xdr:nvPicPr>
        <xdr:cNvPr id="1565" name="Picture 1564">
          <a:extLst>
            <a:ext uri="{FF2B5EF4-FFF2-40B4-BE49-F238E27FC236}">
              <a16:creationId xmlns:a16="http://schemas.microsoft.com/office/drawing/2014/main" id="{E06BE9C9-11A5-4A08-8B1C-C95F512A7261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353425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110</xdr:row>
      <xdr:rowOff>0</xdr:rowOff>
    </xdr:from>
    <xdr:to>
      <xdr:col>33</xdr:col>
      <xdr:colOff>546100</xdr:colOff>
      <xdr:row>110</xdr:row>
      <xdr:rowOff>101600</xdr:rowOff>
    </xdr:to>
    <xdr:pic>
      <xdr:nvPicPr>
        <xdr:cNvPr id="1566" name="Picture 1565">
          <a:extLst>
            <a:ext uri="{FF2B5EF4-FFF2-40B4-BE49-F238E27FC236}">
              <a16:creationId xmlns:a16="http://schemas.microsoft.com/office/drawing/2014/main" id="{9A0AE898-8FB3-4B55-AAA8-6FD1D7F193C8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181737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114</xdr:row>
      <xdr:rowOff>0</xdr:rowOff>
    </xdr:from>
    <xdr:to>
      <xdr:col>9</xdr:col>
      <xdr:colOff>546100</xdr:colOff>
      <xdr:row>114</xdr:row>
      <xdr:rowOff>101600</xdr:rowOff>
    </xdr:to>
    <xdr:pic>
      <xdr:nvPicPr>
        <xdr:cNvPr id="1567" name="Picture 1566">
          <a:extLst>
            <a:ext uri="{FF2B5EF4-FFF2-40B4-BE49-F238E27FC236}">
              <a16:creationId xmlns:a16="http://schemas.microsoft.com/office/drawing/2014/main" id="{A0C7E736-5ED5-41E2-8970-02A96A18D152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114</xdr:row>
      <xdr:rowOff>0</xdr:rowOff>
    </xdr:from>
    <xdr:to>
      <xdr:col>13</xdr:col>
      <xdr:colOff>546100</xdr:colOff>
      <xdr:row>114</xdr:row>
      <xdr:rowOff>101600</xdr:rowOff>
    </xdr:to>
    <xdr:pic>
      <xdr:nvPicPr>
        <xdr:cNvPr id="1568" name="Picture 1567">
          <a:extLst>
            <a:ext uri="{FF2B5EF4-FFF2-40B4-BE49-F238E27FC236}">
              <a16:creationId xmlns:a16="http://schemas.microsoft.com/office/drawing/2014/main" id="{496EB925-2B7D-4769-B1D3-AB532173D5EF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114</xdr:row>
      <xdr:rowOff>0</xdr:rowOff>
    </xdr:from>
    <xdr:to>
      <xdr:col>22</xdr:col>
      <xdr:colOff>546100</xdr:colOff>
      <xdr:row>114</xdr:row>
      <xdr:rowOff>101600</xdr:rowOff>
    </xdr:to>
    <xdr:pic>
      <xdr:nvPicPr>
        <xdr:cNvPr id="1569" name="Picture 1568">
          <a:extLst>
            <a:ext uri="{FF2B5EF4-FFF2-40B4-BE49-F238E27FC236}">
              <a16:creationId xmlns:a16="http://schemas.microsoft.com/office/drawing/2014/main" id="{022D6988-48F7-4C8B-8101-8BC9D58A884A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114</xdr:row>
      <xdr:rowOff>0</xdr:rowOff>
    </xdr:from>
    <xdr:to>
      <xdr:col>29</xdr:col>
      <xdr:colOff>546100</xdr:colOff>
      <xdr:row>114</xdr:row>
      <xdr:rowOff>101600</xdr:rowOff>
    </xdr:to>
    <xdr:pic>
      <xdr:nvPicPr>
        <xdr:cNvPr id="1570" name="Picture 1569">
          <a:extLst>
            <a:ext uri="{FF2B5EF4-FFF2-40B4-BE49-F238E27FC236}">
              <a16:creationId xmlns:a16="http://schemas.microsoft.com/office/drawing/2014/main" id="{E73077F2-CB9A-4CAF-92CB-A57BB1AB1788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114</xdr:row>
      <xdr:rowOff>0</xdr:rowOff>
    </xdr:from>
    <xdr:to>
      <xdr:col>33</xdr:col>
      <xdr:colOff>546100</xdr:colOff>
      <xdr:row>114</xdr:row>
      <xdr:rowOff>101600</xdr:rowOff>
    </xdr:to>
    <xdr:pic>
      <xdr:nvPicPr>
        <xdr:cNvPr id="1571" name="Picture 1570">
          <a:extLst>
            <a:ext uri="{FF2B5EF4-FFF2-40B4-BE49-F238E27FC236}">
              <a16:creationId xmlns:a16="http://schemas.microsoft.com/office/drawing/2014/main" id="{20F6520F-86C8-4AD9-A145-6891F3F653C5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8953500" y="188499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118</xdr:row>
      <xdr:rowOff>0</xdr:rowOff>
    </xdr:from>
    <xdr:to>
      <xdr:col>9</xdr:col>
      <xdr:colOff>546100</xdr:colOff>
      <xdr:row>118</xdr:row>
      <xdr:rowOff>101600</xdr:rowOff>
    </xdr:to>
    <xdr:pic>
      <xdr:nvPicPr>
        <xdr:cNvPr id="1572" name="Picture 1571">
          <a:extLst>
            <a:ext uri="{FF2B5EF4-FFF2-40B4-BE49-F238E27FC236}">
              <a16:creationId xmlns:a16="http://schemas.microsoft.com/office/drawing/2014/main" id="{BF51285F-36A1-4EBE-9FD8-3DE2DDC08667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118</xdr:row>
      <xdr:rowOff>0</xdr:rowOff>
    </xdr:from>
    <xdr:to>
      <xdr:col>13</xdr:col>
      <xdr:colOff>546100</xdr:colOff>
      <xdr:row>118</xdr:row>
      <xdr:rowOff>101600</xdr:rowOff>
    </xdr:to>
    <xdr:pic>
      <xdr:nvPicPr>
        <xdr:cNvPr id="1573" name="Picture 1572">
          <a:extLst>
            <a:ext uri="{FF2B5EF4-FFF2-40B4-BE49-F238E27FC236}">
              <a16:creationId xmlns:a16="http://schemas.microsoft.com/office/drawing/2014/main" id="{8CC5688E-52DA-4975-9BE7-37F9C8307A27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118</xdr:row>
      <xdr:rowOff>0</xdr:rowOff>
    </xdr:from>
    <xdr:to>
      <xdr:col>22</xdr:col>
      <xdr:colOff>546100</xdr:colOff>
      <xdr:row>118</xdr:row>
      <xdr:rowOff>101600</xdr:rowOff>
    </xdr:to>
    <xdr:pic>
      <xdr:nvPicPr>
        <xdr:cNvPr id="1574" name="Picture 1573">
          <a:extLst>
            <a:ext uri="{FF2B5EF4-FFF2-40B4-BE49-F238E27FC236}">
              <a16:creationId xmlns:a16="http://schemas.microsoft.com/office/drawing/2014/main" id="{1E782924-7BD5-462A-9B1B-2E3BC849B4C5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118</xdr:row>
      <xdr:rowOff>0</xdr:rowOff>
    </xdr:from>
    <xdr:to>
      <xdr:col>29</xdr:col>
      <xdr:colOff>546100</xdr:colOff>
      <xdr:row>118</xdr:row>
      <xdr:rowOff>101600</xdr:rowOff>
    </xdr:to>
    <xdr:pic>
      <xdr:nvPicPr>
        <xdr:cNvPr id="1575" name="Picture 1574">
          <a:extLst>
            <a:ext uri="{FF2B5EF4-FFF2-40B4-BE49-F238E27FC236}">
              <a16:creationId xmlns:a16="http://schemas.microsoft.com/office/drawing/2014/main" id="{6977E5E6-8DFD-42BC-830D-2D0D49E50017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118</xdr:row>
      <xdr:rowOff>0</xdr:rowOff>
    </xdr:from>
    <xdr:to>
      <xdr:col>33</xdr:col>
      <xdr:colOff>546100</xdr:colOff>
      <xdr:row>118</xdr:row>
      <xdr:rowOff>101600</xdr:rowOff>
    </xdr:to>
    <xdr:pic>
      <xdr:nvPicPr>
        <xdr:cNvPr id="1576" name="Picture 1575">
          <a:extLst>
            <a:ext uri="{FF2B5EF4-FFF2-40B4-BE49-F238E27FC236}">
              <a16:creationId xmlns:a16="http://schemas.microsoft.com/office/drawing/2014/main" id="{D1BC458B-D9BB-4021-A3B6-16EEAE6AFAFA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8953500" y="195262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122</xdr:row>
      <xdr:rowOff>0</xdr:rowOff>
    </xdr:from>
    <xdr:to>
      <xdr:col>9</xdr:col>
      <xdr:colOff>546100</xdr:colOff>
      <xdr:row>122</xdr:row>
      <xdr:rowOff>101600</xdr:rowOff>
    </xdr:to>
    <xdr:pic>
      <xdr:nvPicPr>
        <xdr:cNvPr id="1577" name="Picture 1576">
          <a:extLst>
            <a:ext uri="{FF2B5EF4-FFF2-40B4-BE49-F238E27FC236}">
              <a16:creationId xmlns:a16="http://schemas.microsoft.com/office/drawing/2014/main" id="{9E98AFB7-DEF4-4DCA-86DB-DCF2B29C4882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3552825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122</xdr:row>
      <xdr:rowOff>0</xdr:rowOff>
    </xdr:from>
    <xdr:to>
      <xdr:col>13</xdr:col>
      <xdr:colOff>546100</xdr:colOff>
      <xdr:row>122</xdr:row>
      <xdr:rowOff>101600</xdr:rowOff>
    </xdr:to>
    <xdr:pic>
      <xdr:nvPicPr>
        <xdr:cNvPr id="1578" name="Picture 1577">
          <a:extLst>
            <a:ext uri="{FF2B5EF4-FFF2-40B4-BE49-F238E27FC236}">
              <a16:creationId xmlns:a16="http://schemas.microsoft.com/office/drawing/2014/main" id="{54E72085-2FCB-4EA4-B232-47462B29C07A}"/>
            </a:ext>
          </a:extLst>
        </xdr:cNvPr>
        <xdr:cNvPicPr/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4152900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122</xdr:row>
      <xdr:rowOff>0</xdr:rowOff>
    </xdr:from>
    <xdr:to>
      <xdr:col>22</xdr:col>
      <xdr:colOff>546100</xdr:colOff>
      <xdr:row>122</xdr:row>
      <xdr:rowOff>101600</xdr:rowOff>
    </xdr:to>
    <xdr:pic>
      <xdr:nvPicPr>
        <xdr:cNvPr id="1579" name="Picture 1578">
          <a:extLst>
            <a:ext uri="{FF2B5EF4-FFF2-40B4-BE49-F238E27FC236}">
              <a16:creationId xmlns:a16="http://schemas.microsoft.com/office/drawing/2014/main" id="{54D6A9D2-DC32-4852-9A50-7465D39A7559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122</xdr:row>
      <xdr:rowOff>0</xdr:rowOff>
    </xdr:from>
    <xdr:to>
      <xdr:col>29</xdr:col>
      <xdr:colOff>546100</xdr:colOff>
      <xdr:row>122</xdr:row>
      <xdr:rowOff>101600</xdr:rowOff>
    </xdr:to>
    <xdr:pic>
      <xdr:nvPicPr>
        <xdr:cNvPr id="1580" name="Picture 1579">
          <a:extLst>
            <a:ext uri="{FF2B5EF4-FFF2-40B4-BE49-F238E27FC236}">
              <a16:creationId xmlns:a16="http://schemas.microsoft.com/office/drawing/2014/main" id="{05DA64F4-58FD-4354-B587-936879357799}"/>
            </a:ext>
          </a:extLst>
        </xdr:cNvPr>
        <xdr:cNvPicPr/>
      </xdr:nvPicPr>
      <xdr:blipFill>
        <a:blip xmlns:r="http://schemas.openxmlformats.org/officeDocument/2006/relationships" r:embed="rId52" cstate="print"/>
        <a:stretch>
          <a:fillRect/>
        </a:stretch>
      </xdr:blipFill>
      <xdr:spPr>
        <a:xfrm>
          <a:off x="8353425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122</xdr:row>
      <xdr:rowOff>0</xdr:rowOff>
    </xdr:from>
    <xdr:to>
      <xdr:col>33</xdr:col>
      <xdr:colOff>546100</xdr:colOff>
      <xdr:row>122</xdr:row>
      <xdr:rowOff>101600</xdr:rowOff>
    </xdr:to>
    <xdr:pic>
      <xdr:nvPicPr>
        <xdr:cNvPr id="1581" name="Picture 1580">
          <a:extLst>
            <a:ext uri="{FF2B5EF4-FFF2-40B4-BE49-F238E27FC236}">
              <a16:creationId xmlns:a16="http://schemas.microsoft.com/office/drawing/2014/main" id="{132932BF-20E5-4434-8C82-25E131B45BE5}"/>
            </a:ext>
          </a:extLst>
        </xdr:cNvPr>
        <xdr:cNvPicPr/>
      </xdr:nvPicPr>
      <xdr:blipFill>
        <a:blip xmlns:r="http://schemas.openxmlformats.org/officeDocument/2006/relationships" r:embed="rId53" cstate="print"/>
        <a:stretch>
          <a:fillRect/>
        </a:stretch>
      </xdr:blipFill>
      <xdr:spPr>
        <a:xfrm>
          <a:off x="8953500" y="202025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126</xdr:row>
      <xdr:rowOff>0</xdr:rowOff>
    </xdr:from>
    <xdr:to>
      <xdr:col>9</xdr:col>
      <xdr:colOff>546100</xdr:colOff>
      <xdr:row>126</xdr:row>
      <xdr:rowOff>101600</xdr:rowOff>
    </xdr:to>
    <xdr:pic>
      <xdr:nvPicPr>
        <xdr:cNvPr id="1582" name="Picture 1581">
          <a:extLst>
            <a:ext uri="{FF2B5EF4-FFF2-40B4-BE49-F238E27FC236}">
              <a16:creationId xmlns:a16="http://schemas.microsoft.com/office/drawing/2014/main" id="{6D29684C-E8ED-443D-BFBE-A9CF2177B258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126</xdr:row>
      <xdr:rowOff>0</xdr:rowOff>
    </xdr:from>
    <xdr:to>
      <xdr:col>13</xdr:col>
      <xdr:colOff>546100</xdr:colOff>
      <xdr:row>126</xdr:row>
      <xdr:rowOff>101600</xdr:rowOff>
    </xdr:to>
    <xdr:pic>
      <xdr:nvPicPr>
        <xdr:cNvPr id="1583" name="Picture 1582">
          <a:extLst>
            <a:ext uri="{FF2B5EF4-FFF2-40B4-BE49-F238E27FC236}">
              <a16:creationId xmlns:a16="http://schemas.microsoft.com/office/drawing/2014/main" id="{82A2458C-58AC-41DA-B483-8C97C2859D68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126</xdr:row>
      <xdr:rowOff>0</xdr:rowOff>
    </xdr:from>
    <xdr:to>
      <xdr:col>22</xdr:col>
      <xdr:colOff>546100</xdr:colOff>
      <xdr:row>126</xdr:row>
      <xdr:rowOff>101600</xdr:rowOff>
    </xdr:to>
    <xdr:pic>
      <xdr:nvPicPr>
        <xdr:cNvPr id="1584" name="Picture 1583">
          <a:extLst>
            <a:ext uri="{FF2B5EF4-FFF2-40B4-BE49-F238E27FC236}">
              <a16:creationId xmlns:a16="http://schemas.microsoft.com/office/drawing/2014/main" id="{9111031F-A8B0-4A3F-9DB6-D22AEE147B1F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126</xdr:row>
      <xdr:rowOff>0</xdr:rowOff>
    </xdr:from>
    <xdr:to>
      <xdr:col>29</xdr:col>
      <xdr:colOff>546100</xdr:colOff>
      <xdr:row>126</xdr:row>
      <xdr:rowOff>101600</xdr:rowOff>
    </xdr:to>
    <xdr:pic>
      <xdr:nvPicPr>
        <xdr:cNvPr id="1585" name="Picture 1584">
          <a:extLst>
            <a:ext uri="{FF2B5EF4-FFF2-40B4-BE49-F238E27FC236}">
              <a16:creationId xmlns:a16="http://schemas.microsoft.com/office/drawing/2014/main" id="{205E4800-6F9D-48F8-84C4-E107F61487E2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353425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126</xdr:row>
      <xdr:rowOff>0</xdr:rowOff>
    </xdr:from>
    <xdr:to>
      <xdr:col>33</xdr:col>
      <xdr:colOff>546100</xdr:colOff>
      <xdr:row>126</xdr:row>
      <xdr:rowOff>101600</xdr:rowOff>
    </xdr:to>
    <xdr:pic>
      <xdr:nvPicPr>
        <xdr:cNvPr id="1586" name="Picture 1585">
          <a:extLst>
            <a:ext uri="{FF2B5EF4-FFF2-40B4-BE49-F238E27FC236}">
              <a16:creationId xmlns:a16="http://schemas.microsoft.com/office/drawing/2014/main" id="{9D7A6D23-1C19-487D-8DCD-EA1603190925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208788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546100</xdr:colOff>
      <xdr:row>130</xdr:row>
      <xdr:rowOff>101600</xdr:rowOff>
    </xdr:to>
    <xdr:pic>
      <xdr:nvPicPr>
        <xdr:cNvPr id="1587" name="Picture 1586">
          <a:extLst>
            <a:ext uri="{FF2B5EF4-FFF2-40B4-BE49-F238E27FC236}">
              <a16:creationId xmlns:a16="http://schemas.microsoft.com/office/drawing/2014/main" id="{256D9311-F4B0-4E96-94B3-E4736A2C86D0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52825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130</xdr:row>
      <xdr:rowOff>0</xdr:rowOff>
    </xdr:from>
    <xdr:to>
      <xdr:col>13</xdr:col>
      <xdr:colOff>546100</xdr:colOff>
      <xdr:row>130</xdr:row>
      <xdr:rowOff>101600</xdr:rowOff>
    </xdr:to>
    <xdr:pic>
      <xdr:nvPicPr>
        <xdr:cNvPr id="1588" name="Picture 1587">
          <a:extLst>
            <a:ext uri="{FF2B5EF4-FFF2-40B4-BE49-F238E27FC236}">
              <a16:creationId xmlns:a16="http://schemas.microsoft.com/office/drawing/2014/main" id="{D0040EF2-BF79-412E-B958-57D38522F688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130</xdr:row>
      <xdr:rowOff>0</xdr:rowOff>
    </xdr:from>
    <xdr:to>
      <xdr:col>22</xdr:col>
      <xdr:colOff>546100</xdr:colOff>
      <xdr:row>130</xdr:row>
      <xdr:rowOff>101600</xdr:rowOff>
    </xdr:to>
    <xdr:pic>
      <xdr:nvPicPr>
        <xdr:cNvPr id="1589" name="Picture 1588">
          <a:extLst>
            <a:ext uri="{FF2B5EF4-FFF2-40B4-BE49-F238E27FC236}">
              <a16:creationId xmlns:a16="http://schemas.microsoft.com/office/drawing/2014/main" id="{2B13FF2A-7A94-4E58-BFD1-E165AEE91B90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130</xdr:row>
      <xdr:rowOff>0</xdr:rowOff>
    </xdr:from>
    <xdr:to>
      <xdr:col>29</xdr:col>
      <xdr:colOff>546100</xdr:colOff>
      <xdr:row>130</xdr:row>
      <xdr:rowOff>101600</xdr:rowOff>
    </xdr:to>
    <xdr:pic>
      <xdr:nvPicPr>
        <xdr:cNvPr id="1590" name="Picture 1589">
          <a:extLst>
            <a:ext uri="{FF2B5EF4-FFF2-40B4-BE49-F238E27FC236}">
              <a16:creationId xmlns:a16="http://schemas.microsoft.com/office/drawing/2014/main" id="{E6184683-D1B3-4D6D-8E0F-62CA7CC3C7E8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130</xdr:row>
      <xdr:rowOff>0</xdr:rowOff>
    </xdr:from>
    <xdr:to>
      <xdr:col>33</xdr:col>
      <xdr:colOff>546100</xdr:colOff>
      <xdr:row>130</xdr:row>
      <xdr:rowOff>101600</xdr:rowOff>
    </xdr:to>
    <xdr:pic>
      <xdr:nvPicPr>
        <xdr:cNvPr id="1591" name="Picture 1590">
          <a:extLst>
            <a:ext uri="{FF2B5EF4-FFF2-40B4-BE49-F238E27FC236}">
              <a16:creationId xmlns:a16="http://schemas.microsoft.com/office/drawing/2014/main" id="{367D7047-694C-43E8-A454-8336081154F0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215550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134</xdr:row>
      <xdr:rowOff>0</xdr:rowOff>
    </xdr:from>
    <xdr:to>
      <xdr:col>9</xdr:col>
      <xdr:colOff>546100</xdr:colOff>
      <xdr:row>134</xdr:row>
      <xdr:rowOff>101600</xdr:rowOff>
    </xdr:to>
    <xdr:pic>
      <xdr:nvPicPr>
        <xdr:cNvPr id="1592" name="Picture 1591">
          <a:extLst>
            <a:ext uri="{FF2B5EF4-FFF2-40B4-BE49-F238E27FC236}">
              <a16:creationId xmlns:a16="http://schemas.microsoft.com/office/drawing/2014/main" id="{AE005884-52A6-4068-9806-11A233EC0473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134</xdr:row>
      <xdr:rowOff>0</xdr:rowOff>
    </xdr:from>
    <xdr:to>
      <xdr:col>13</xdr:col>
      <xdr:colOff>546100</xdr:colOff>
      <xdr:row>134</xdr:row>
      <xdr:rowOff>101600</xdr:rowOff>
    </xdr:to>
    <xdr:pic>
      <xdr:nvPicPr>
        <xdr:cNvPr id="1593" name="Picture 1592">
          <a:extLst>
            <a:ext uri="{FF2B5EF4-FFF2-40B4-BE49-F238E27FC236}">
              <a16:creationId xmlns:a16="http://schemas.microsoft.com/office/drawing/2014/main" id="{6A53700B-A84F-42F6-B666-8A13281D926E}"/>
            </a:ext>
          </a:extLst>
        </xdr:cNvPr>
        <xdr:cNvPicPr/>
      </xdr:nvPicPr>
      <xdr:blipFill>
        <a:blip xmlns:r="http://schemas.openxmlformats.org/officeDocument/2006/relationships" r:embed="rId54" cstate="print"/>
        <a:stretch>
          <a:fillRect/>
        </a:stretch>
      </xdr:blipFill>
      <xdr:spPr>
        <a:xfrm>
          <a:off x="4152900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134</xdr:row>
      <xdr:rowOff>0</xdr:rowOff>
    </xdr:from>
    <xdr:to>
      <xdr:col>22</xdr:col>
      <xdr:colOff>546100</xdr:colOff>
      <xdr:row>134</xdr:row>
      <xdr:rowOff>101600</xdr:rowOff>
    </xdr:to>
    <xdr:pic>
      <xdr:nvPicPr>
        <xdr:cNvPr id="1594" name="Picture 1593">
          <a:extLst>
            <a:ext uri="{FF2B5EF4-FFF2-40B4-BE49-F238E27FC236}">
              <a16:creationId xmlns:a16="http://schemas.microsoft.com/office/drawing/2014/main" id="{34ED6020-D4CC-4284-8AE5-5A774B8095E3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038850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134</xdr:row>
      <xdr:rowOff>0</xdr:rowOff>
    </xdr:from>
    <xdr:to>
      <xdr:col>29</xdr:col>
      <xdr:colOff>546100</xdr:colOff>
      <xdr:row>134</xdr:row>
      <xdr:rowOff>101600</xdr:rowOff>
    </xdr:to>
    <xdr:pic>
      <xdr:nvPicPr>
        <xdr:cNvPr id="1595" name="Picture 1594">
          <a:extLst>
            <a:ext uri="{FF2B5EF4-FFF2-40B4-BE49-F238E27FC236}">
              <a16:creationId xmlns:a16="http://schemas.microsoft.com/office/drawing/2014/main" id="{77726C8A-17C6-4D91-9778-D4B94F5B7A9D}"/>
            </a:ext>
          </a:extLst>
        </xdr:cNvPr>
        <xdr:cNvPicPr/>
      </xdr:nvPicPr>
      <xdr:blipFill>
        <a:blip xmlns:r="http://schemas.openxmlformats.org/officeDocument/2006/relationships" r:embed="rId56" cstate="print"/>
        <a:stretch>
          <a:fillRect/>
        </a:stretch>
      </xdr:blipFill>
      <xdr:spPr>
        <a:xfrm>
          <a:off x="8353425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134</xdr:row>
      <xdr:rowOff>0</xdr:rowOff>
    </xdr:from>
    <xdr:to>
      <xdr:col>33</xdr:col>
      <xdr:colOff>546100</xdr:colOff>
      <xdr:row>134</xdr:row>
      <xdr:rowOff>101600</xdr:rowOff>
    </xdr:to>
    <xdr:pic>
      <xdr:nvPicPr>
        <xdr:cNvPr id="1596" name="Picture 1595">
          <a:extLst>
            <a:ext uri="{FF2B5EF4-FFF2-40B4-BE49-F238E27FC236}">
              <a16:creationId xmlns:a16="http://schemas.microsoft.com/office/drawing/2014/main" id="{ABF85432-2F77-466E-8E44-5E10717073A0}"/>
            </a:ext>
          </a:extLst>
        </xdr:cNvPr>
        <xdr:cNvPicPr/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8953500" y="222313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138</xdr:row>
      <xdr:rowOff>0</xdr:rowOff>
    </xdr:from>
    <xdr:to>
      <xdr:col>9</xdr:col>
      <xdr:colOff>546100</xdr:colOff>
      <xdr:row>138</xdr:row>
      <xdr:rowOff>101600</xdr:rowOff>
    </xdr:to>
    <xdr:pic>
      <xdr:nvPicPr>
        <xdr:cNvPr id="1597" name="Picture 1596">
          <a:extLst>
            <a:ext uri="{FF2B5EF4-FFF2-40B4-BE49-F238E27FC236}">
              <a16:creationId xmlns:a16="http://schemas.microsoft.com/office/drawing/2014/main" id="{6454CA1C-7A94-4BAB-A621-120137DD25E7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3552825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138</xdr:row>
      <xdr:rowOff>0</xdr:rowOff>
    </xdr:from>
    <xdr:to>
      <xdr:col>13</xdr:col>
      <xdr:colOff>546100</xdr:colOff>
      <xdr:row>138</xdr:row>
      <xdr:rowOff>101600</xdr:rowOff>
    </xdr:to>
    <xdr:pic>
      <xdr:nvPicPr>
        <xdr:cNvPr id="1598" name="Picture 1597">
          <a:extLst>
            <a:ext uri="{FF2B5EF4-FFF2-40B4-BE49-F238E27FC236}">
              <a16:creationId xmlns:a16="http://schemas.microsoft.com/office/drawing/2014/main" id="{CC584095-9C00-411E-819A-738DE1E8ACA2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4152900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138</xdr:row>
      <xdr:rowOff>0</xdr:rowOff>
    </xdr:from>
    <xdr:to>
      <xdr:col>22</xdr:col>
      <xdr:colOff>546100</xdr:colOff>
      <xdr:row>138</xdr:row>
      <xdr:rowOff>101600</xdr:rowOff>
    </xdr:to>
    <xdr:pic>
      <xdr:nvPicPr>
        <xdr:cNvPr id="1599" name="Picture 1598">
          <a:extLst>
            <a:ext uri="{FF2B5EF4-FFF2-40B4-BE49-F238E27FC236}">
              <a16:creationId xmlns:a16="http://schemas.microsoft.com/office/drawing/2014/main" id="{AD182FB0-D421-4EB3-BAA3-9DB4A40B7169}"/>
            </a:ext>
          </a:extLst>
        </xdr:cNvPr>
        <xdr:cNvPicPr/>
      </xdr:nvPicPr>
      <xdr:blipFill>
        <a:blip xmlns:r="http://schemas.openxmlformats.org/officeDocument/2006/relationships" r:embed="rId72" cstate="print"/>
        <a:stretch>
          <a:fillRect/>
        </a:stretch>
      </xdr:blipFill>
      <xdr:spPr>
        <a:xfrm>
          <a:off x="6038850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138</xdr:row>
      <xdr:rowOff>0</xdr:rowOff>
    </xdr:from>
    <xdr:to>
      <xdr:col>29</xdr:col>
      <xdr:colOff>546100</xdr:colOff>
      <xdr:row>138</xdr:row>
      <xdr:rowOff>101600</xdr:rowOff>
    </xdr:to>
    <xdr:pic>
      <xdr:nvPicPr>
        <xdr:cNvPr id="1600" name="Picture 1599">
          <a:extLst>
            <a:ext uri="{FF2B5EF4-FFF2-40B4-BE49-F238E27FC236}">
              <a16:creationId xmlns:a16="http://schemas.microsoft.com/office/drawing/2014/main" id="{BA16BF80-2B9A-43FE-A765-3E4AE2DCCC4E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8353425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138</xdr:row>
      <xdr:rowOff>0</xdr:rowOff>
    </xdr:from>
    <xdr:to>
      <xdr:col>33</xdr:col>
      <xdr:colOff>546100</xdr:colOff>
      <xdr:row>138</xdr:row>
      <xdr:rowOff>101600</xdr:rowOff>
    </xdr:to>
    <xdr:pic>
      <xdr:nvPicPr>
        <xdr:cNvPr id="1601" name="Picture 1600">
          <a:extLst>
            <a:ext uri="{FF2B5EF4-FFF2-40B4-BE49-F238E27FC236}">
              <a16:creationId xmlns:a16="http://schemas.microsoft.com/office/drawing/2014/main" id="{AE69B884-96C3-4AD8-8F36-18071698819B}"/>
            </a:ext>
          </a:extLst>
        </xdr:cNvPr>
        <xdr:cNvPicPr/>
      </xdr:nvPicPr>
      <xdr:blipFill>
        <a:blip xmlns:r="http://schemas.openxmlformats.org/officeDocument/2006/relationships" r:embed="rId68" cstate="print"/>
        <a:stretch>
          <a:fillRect/>
        </a:stretch>
      </xdr:blipFill>
      <xdr:spPr>
        <a:xfrm>
          <a:off x="8953500" y="229076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142</xdr:row>
      <xdr:rowOff>0</xdr:rowOff>
    </xdr:from>
    <xdr:to>
      <xdr:col>9</xdr:col>
      <xdr:colOff>546100</xdr:colOff>
      <xdr:row>142</xdr:row>
      <xdr:rowOff>101600</xdr:rowOff>
    </xdr:to>
    <xdr:pic>
      <xdr:nvPicPr>
        <xdr:cNvPr id="1602" name="Picture 1601">
          <a:extLst>
            <a:ext uri="{FF2B5EF4-FFF2-40B4-BE49-F238E27FC236}">
              <a16:creationId xmlns:a16="http://schemas.microsoft.com/office/drawing/2014/main" id="{887188AA-5FFB-4931-B8E6-D8B1CA8785CB}"/>
            </a:ext>
          </a:extLst>
        </xdr:cNvPr>
        <xdr:cNvPicPr/>
      </xdr:nvPicPr>
      <xdr:blipFill>
        <a:blip xmlns:r="http://schemas.openxmlformats.org/officeDocument/2006/relationships" r:embed="rId58" cstate="print"/>
        <a:stretch>
          <a:fillRect/>
        </a:stretch>
      </xdr:blipFill>
      <xdr:spPr>
        <a:xfrm>
          <a:off x="3552825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142</xdr:row>
      <xdr:rowOff>0</xdr:rowOff>
    </xdr:from>
    <xdr:to>
      <xdr:col>13</xdr:col>
      <xdr:colOff>546100</xdr:colOff>
      <xdr:row>142</xdr:row>
      <xdr:rowOff>101600</xdr:rowOff>
    </xdr:to>
    <xdr:pic>
      <xdr:nvPicPr>
        <xdr:cNvPr id="1603" name="Picture 1602">
          <a:extLst>
            <a:ext uri="{FF2B5EF4-FFF2-40B4-BE49-F238E27FC236}">
              <a16:creationId xmlns:a16="http://schemas.microsoft.com/office/drawing/2014/main" id="{190A078E-9237-4F3E-AED9-43FD420C5CBF}"/>
            </a:ext>
          </a:extLst>
        </xdr:cNvPr>
        <xdr:cNvPicPr/>
      </xdr:nvPicPr>
      <xdr:blipFill>
        <a:blip xmlns:r="http://schemas.openxmlformats.org/officeDocument/2006/relationships" r:embed="rId59" cstate="print"/>
        <a:stretch>
          <a:fillRect/>
        </a:stretch>
      </xdr:blipFill>
      <xdr:spPr>
        <a:xfrm>
          <a:off x="4152900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142</xdr:row>
      <xdr:rowOff>0</xdr:rowOff>
    </xdr:from>
    <xdr:to>
      <xdr:col>22</xdr:col>
      <xdr:colOff>546100</xdr:colOff>
      <xdr:row>142</xdr:row>
      <xdr:rowOff>101600</xdr:rowOff>
    </xdr:to>
    <xdr:pic>
      <xdr:nvPicPr>
        <xdr:cNvPr id="1604" name="Picture 1603">
          <a:extLst>
            <a:ext uri="{FF2B5EF4-FFF2-40B4-BE49-F238E27FC236}">
              <a16:creationId xmlns:a16="http://schemas.microsoft.com/office/drawing/2014/main" id="{BFD57EEB-B292-4B5E-9CCE-D6B491867C00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038850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142</xdr:row>
      <xdr:rowOff>0</xdr:rowOff>
    </xdr:from>
    <xdr:to>
      <xdr:col>29</xdr:col>
      <xdr:colOff>546100</xdr:colOff>
      <xdr:row>142</xdr:row>
      <xdr:rowOff>101600</xdr:rowOff>
    </xdr:to>
    <xdr:pic>
      <xdr:nvPicPr>
        <xdr:cNvPr id="1605" name="Picture 1604">
          <a:extLst>
            <a:ext uri="{FF2B5EF4-FFF2-40B4-BE49-F238E27FC236}">
              <a16:creationId xmlns:a16="http://schemas.microsoft.com/office/drawing/2014/main" id="{74010B8B-44C6-46C9-BC79-C19F36123DDF}"/>
            </a:ext>
          </a:extLst>
        </xdr:cNvPr>
        <xdr:cNvPicPr/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8353425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142</xdr:row>
      <xdr:rowOff>0</xdr:rowOff>
    </xdr:from>
    <xdr:to>
      <xdr:col>33</xdr:col>
      <xdr:colOff>546100</xdr:colOff>
      <xdr:row>142</xdr:row>
      <xdr:rowOff>101600</xdr:rowOff>
    </xdr:to>
    <xdr:pic>
      <xdr:nvPicPr>
        <xdr:cNvPr id="1606" name="Picture 1605">
          <a:extLst>
            <a:ext uri="{FF2B5EF4-FFF2-40B4-BE49-F238E27FC236}">
              <a16:creationId xmlns:a16="http://schemas.microsoft.com/office/drawing/2014/main" id="{87EFAF3B-C4B8-4BF6-949F-3DA321C0257E}"/>
            </a:ext>
          </a:extLst>
        </xdr:cNvPr>
        <xdr:cNvPicPr/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8953500" y="235839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146</xdr:row>
      <xdr:rowOff>0</xdr:rowOff>
    </xdr:from>
    <xdr:to>
      <xdr:col>9</xdr:col>
      <xdr:colOff>546100</xdr:colOff>
      <xdr:row>146</xdr:row>
      <xdr:rowOff>101600</xdr:rowOff>
    </xdr:to>
    <xdr:pic>
      <xdr:nvPicPr>
        <xdr:cNvPr id="1607" name="Picture 1606">
          <a:extLst>
            <a:ext uri="{FF2B5EF4-FFF2-40B4-BE49-F238E27FC236}">
              <a16:creationId xmlns:a16="http://schemas.microsoft.com/office/drawing/2014/main" id="{8D8B1B3B-9C3D-4B9F-BE47-9A760EAFDCBF}"/>
            </a:ext>
          </a:extLst>
        </xdr:cNvPr>
        <xdr:cNvPicPr/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3552825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146</xdr:row>
      <xdr:rowOff>0</xdr:rowOff>
    </xdr:from>
    <xdr:to>
      <xdr:col>13</xdr:col>
      <xdr:colOff>546100</xdr:colOff>
      <xdr:row>146</xdr:row>
      <xdr:rowOff>101600</xdr:rowOff>
    </xdr:to>
    <xdr:pic>
      <xdr:nvPicPr>
        <xdr:cNvPr id="1608" name="Picture 1607">
          <a:extLst>
            <a:ext uri="{FF2B5EF4-FFF2-40B4-BE49-F238E27FC236}">
              <a16:creationId xmlns:a16="http://schemas.microsoft.com/office/drawing/2014/main" id="{BD8A954D-DB21-4D30-ABD9-AD148FD3A341}"/>
            </a:ext>
          </a:extLst>
        </xdr:cNvPr>
        <xdr:cNvPicPr/>
      </xdr:nvPicPr>
      <xdr:blipFill>
        <a:blip xmlns:r="http://schemas.openxmlformats.org/officeDocument/2006/relationships" r:embed="rId74" cstate="print"/>
        <a:stretch>
          <a:fillRect/>
        </a:stretch>
      </xdr:blipFill>
      <xdr:spPr>
        <a:xfrm>
          <a:off x="4152900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146</xdr:row>
      <xdr:rowOff>0</xdr:rowOff>
    </xdr:from>
    <xdr:to>
      <xdr:col>22</xdr:col>
      <xdr:colOff>546100</xdr:colOff>
      <xdr:row>146</xdr:row>
      <xdr:rowOff>101600</xdr:rowOff>
    </xdr:to>
    <xdr:pic>
      <xdr:nvPicPr>
        <xdr:cNvPr id="1609" name="Picture 1608">
          <a:extLst>
            <a:ext uri="{FF2B5EF4-FFF2-40B4-BE49-F238E27FC236}">
              <a16:creationId xmlns:a16="http://schemas.microsoft.com/office/drawing/2014/main" id="{3573696D-BFDB-4237-B873-AF6A2D8762C8}"/>
            </a:ext>
          </a:extLst>
        </xdr:cNvPr>
        <xdr:cNvPicPr/>
      </xdr:nvPicPr>
      <xdr:blipFill>
        <a:blip xmlns:r="http://schemas.openxmlformats.org/officeDocument/2006/relationships" r:embed="rId75" cstate="print"/>
        <a:stretch>
          <a:fillRect/>
        </a:stretch>
      </xdr:blipFill>
      <xdr:spPr>
        <a:xfrm>
          <a:off x="6038850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146</xdr:row>
      <xdr:rowOff>0</xdr:rowOff>
    </xdr:from>
    <xdr:to>
      <xdr:col>29</xdr:col>
      <xdr:colOff>546100</xdr:colOff>
      <xdr:row>146</xdr:row>
      <xdr:rowOff>101600</xdr:rowOff>
    </xdr:to>
    <xdr:pic>
      <xdr:nvPicPr>
        <xdr:cNvPr id="1610" name="Picture 1609">
          <a:extLst>
            <a:ext uri="{FF2B5EF4-FFF2-40B4-BE49-F238E27FC236}">
              <a16:creationId xmlns:a16="http://schemas.microsoft.com/office/drawing/2014/main" id="{036FCF37-B2FD-4E94-84C5-F7AE0D1E1C64}"/>
            </a:ext>
          </a:extLst>
        </xdr:cNvPr>
        <xdr:cNvPicPr/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8353425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146</xdr:row>
      <xdr:rowOff>0</xdr:rowOff>
    </xdr:from>
    <xdr:to>
      <xdr:col>33</xdr:col>
      <xdr:colOff>546100</xdr:colOff>
      <xdr:row>146</xdr:row>
      <xdr:rowOff>101600</xdr:rowOff>
    </xdr:to>
    <xdr:pic>
      <xdr:nvPicPr>
        <xdr:cNvPr id="1611" name="Picture 1610">
          <a:extLst>
            <a:ext uri="{FF2B5EF4-FFF2-40B4-BE49-F238E27FC236}">
              <a16:creationId xmlns:a16="http://schemas.microsoft.com/office/drawing/2014/main" id="{533AC955-41FA-4D63-B4ED-E121843DD09D}"/>
            </a:ext>
          </a:extLst>
        </xdr:cNvPr>
        <xdr:cNvPicPr/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8953500" y="242601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150</xdr:row>
      <xdr:rowOff>0</xdr:rowOff>
    </xdr:from>
    <xdr:to>
      <xdr:col>9</xdr:col>
      <xdr:colOff>546100</xdr:colOff>
      <xdr:row>150</xdr:row>
      <xdr:rowOff>101600</xdr:rowOff>
    </xdr:to>
    <xdr:pic>
      <xdr:nvPicPr>
        <xdr:cNvPr id="1612" name="Picture 1611">
          <a:extLst>
            <a:ext uri="{FF2B5EF4-FFF2-40B4-BE49-F238E27FC236}">
              <a16:creationId xmlns:a16="http://schemas.microsoft.com/office/drawing/2014/main" id="{658AC4A6-7ADA-49BE-A034-EC26D9123302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3552825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150</xdr:row>
      <xdr:rowOff>0</xdr:rowOff>
    </xdr:from>
    <xdr:to>
      <xdr:col>13</xdr:col>
      <xdr:colOff>546100</xdr:colOff>
      <xdr:row>150</xdr:row>
      <xdr:rowOff>101600</xdr:rowOff>
    </xdr:to>
    <xdr:pic>
      <xdr:nvPicPr>
        <xdr:cNvPr id="1613" name="Picture 1612">
          <a:extLst>
            <a:ext uri="{FF2B5EF4-FFF2-40B4-BE49-F238E27FC236}">
              <a16:creationId xmlns:a16="http://schemas.microsoft.com/office/drawing/2014/main" id="{0FC88080-B3DC-4016-8CA0-0D49C0659261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4152900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150</xdr:row>
      <xdr:rowOff>0</xdr:rowOff>
    </xdr:from>
    <xdr:to>
      <xdr:col>22</xdr:col>
      <xdr:colOff>546100</xdr:colOff>
      <xdr:row>150</xdr:row>
      <xdr:rowOff>101600</xdr:rowOff>
    </xdr:to>
    <xdr:pic>
      <xdr:nvPicPr>
        <xdr:cNvPr id="1614" name="Picture 1613">
          <a:extLst>
            <a:ext uri="{FF2B5EF4-FFF2-40B4-BE49-F238E27FC236}">
              <a16:creationId xmlns:a16="http://schemas.microsoft.com/office/drawing/2014/main" id="{69E3B958-16CD-4396-8A72-8E1453AA91D9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150</xdr:row>
      <xdr:rowOff>0</xdr:rowOff>
    </xdr:from>
    <xdr:to>
      <xdr:col>29</xdr:col>
      <xdr:colOff>546100</xdr:colOff>
      <xdr:row>150</xdr:row>
      <xdr:rowOff>101600</xdr:rowOff>
    </xdr:to>
    <xdr:pic>
      <xdr:nvPicPr>
        <xdr:cNvPr id="1615" name="Picture 1614">
          <a:extLst>
            <a:ext uri="{FF2B5EF4-FFF2-40B4-BE49-F238E27FC236}">
              <a16:creationId xmlns:a16="http://schemas.microsoft.com/office/drawing/2014/main" id="{54901D3D-5916-4EF5-9DED-83237890646C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8353425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150</xdr:row>
      <xdr:rowOff>0</xdr:rowOff>
    </xdr:from>
    <xdr:to>
      <xdr:col>33</xdr:col>
      <xdr:colOff>546100</xdr:colOff>
      <xdr:row>150</xdr:row>
      <xdr:rowOff>101600</xdr:rowOff>
    </xdr:to>
    <xdr:pic>
      <xdr:nvPicPr>
        <xdr:cNvPr id="1616" name="Picture 1615">
          <a:extLst>
            <a:ext uri="{FF2B5EF4-FFF2-40B4-BE49-F238E27FC236}">
              <a16:creationId xmlns:a16="http://schemas.microsoft.com/office/drawing/2014/main" id="{E42E6DCB-AA17-4F59-8AC7-7CDF64E063A0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8953500" y="249364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154</xdr:row>
      <xdr:rowOff>0</xdr:rowOff>
    </xdr:from>
    <xdr:to>
      <xdr:col>9</xdr:col>
      <xdr:colOff>546100</xdr:colOff>
      <xdr:row>154</xdr:row>
      <xdr:rowOff>101600</xdr:rowOff>
    </xdr:to>
    <xdr:pic>
      <xdr:nvPicPr>
        <xdr:cNvPr id="1617" name="Picture 1616">
          <a:extLst>
            <a:ext uri="{FF2B5EF4-FFF2-40B4-BE49-F238E27FC236}">
              <a16:creationId xmlns:a16="http://schemas.microsoft.com/office/drawing/2014/main" id="{7C25EB75-C4B9-47EB-BFE3-2C696EABF0DF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154</xdr:row>
      <xdr:rowOff>0</xdr:rowOff>
    </xdr:from>
    <xdr:to>
      <xdr:col>13</xdr:col>
      <xdr:colOff>546100</xdr:colOff>
      <xdr:row>154</xdr:row>
      <xdr:rowOff>101600</xdr:rowOff>
    </xdr:to>
    <xdr:pic>
      <xdr:nvPicPr>
        <xdr:cNvPr id="1618" name="Picture 1617">
          <a:extLst>
            <a:ext uri="{FF2B5EF4-FFF2-40B4-BE49-F238E27FC236}">
              <a16:creationId xmlns:a16="http://schemas.microsoft.com/office/drawing/2014/main" id="{F3FF182B-FDC6-4F88-9A45-CD7200D3E272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154</xdr:row>
      <xdr:rowOff>0</xdr:rowOff>
    </xdr:from>
    <xdr:to>
      <xdr:col>22</xdr:col>
      <xdr:colOff>546100</xdr:colOff>
      <xdr:row>154</xdr:row>
      <xdr:rowOff>101600</xdr:rowOff>
    </xdr:to>
    <xdr:pic>
      <xdr:nvPicPr>
        <xdr:cNvPr id="1619" name="Picture 1618">
          <a:extLst>
            <a:ext uri="{FF2B5EF4-FFF2-40B4-BE49-F238E27FC236}">
              <a16:creationId xmlns:a16="http://schemas.microsoft.com/office/drawing/2014/main" id="{5D0DFB82-039F-44D6-AEAD-6E51E8837428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154</xdr:row>
      <xdr:rowOff>0</xdr:rowOff>
    </xdr:from>
    <xdr:to>
      <xdr:col>29</xdr:col>
      <xdr:colOff>546100</xdr:colOff>
      <xdr:row>154</xdr:row>
      <xdr:rowOff>101600</xdr:rowOff>
    </xdr:to>
    <xdr:pic>
      <xdr:nvPicPr>
        <xdr:cNvPr id="1620" name="Picture 1619">
          <a:extLst>
            <a:ext uri="{FF2B5EF4-FFF2-40B4-BE49-F238E27FC236}">
              <a16:creationId xmlns:a16="http://schemas.microsoft.com/office/drawing/2014/main" id="{3F4263A1-689E-477C-A1EC-092636AEEF82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8353425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154</xdr:row>
      <xdr:rowOff>0</xdr:rowOff>
    </xdr:from>
    <xdr:to>
      <xdr:col>33</xdr:col>
      <xdr:colOff>546100</xdr:colOff>
      <xdr:row>154</xdr:row>
      <xdr:rowOff>101600</xdr:rowOff>
    </xdr:to>
    <xdr:pic>
      <xdr:nvPicPr>
        <xdr:cNvPr id="1621" name="Picture 1620">
          <a:extLst>
            <a:ext uri="{FF2B5EF4-FFF2-40B4-BE49-F238E27FC236}">
              <a16:creationId xmlns:a16="http://schemas.microsoft.com/office/drawing/2014/main" id="{652CBBE3-DF5F-489C-A71D-5FF5BC21C4D4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8953500" y="256127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158</xdr:row>
      <xdr:rowOff>0</xdr:rowOff>
    </xdr:from>
    <xdr:to>
      <xdr:col>9</xdr:col>
      <xdr:colOff>546100</xdr:colOff>
      <xdr:row>158</xdr:row>
      <xdr:rowOff>101600</xdr:rowOff>
    </xdr:to>
    <xdr:pic>
      <xdr:nvPicPr>
        <xdr:cNvPr id="1622" name="Picture 1621">
          <a:extLst>
            <a:ext uri="{FF2B5EF4-FFF2-40B4-BE49-F238E27FC236}">
              <a16:creationId xmlns:a16="http://schemas.microsoft.com/office/drawing/2014/main" id="{CA8E660F-77B7-44B7-A628-950E347D5BB9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3552825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158</xdr:row>
      <xdr:rowOff>0</xdr:rowOff>
    </xdr:from>
    <xdr:to>
      <xdr:col>13</xdr:col>
      <xdr:colOff>546100</xdr:colOff>
      <xdr:row>158</xdr:row>
      <xdr:rowOff>101600</xdr:rowOff>
    </xdr:to>
    <xdr:pic>
      <xdr:nvPicPr>
        <xdr:cNvPr id="1623" name="Picture 1622">
          <a:extLst>
            <a:ext uri="{FF2B5EF4-FFF2-40B4-BE49-F238E27FC236}">
              <a16:creationId xmlns:a16="http://schemas.microsoft.com/office/drawing/2014/main" id="{FD7DB66F-AE8F-47D2-A935-F624B7A6569F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158</xdr:row>
      <xdr:rowOff>0</xdr:rowOff>
    </xdr:from>
    <xdr:to>
      <xdr:col>22</xdr:col>
      <xdr:colOff>546100</xdr:colOff>
      <xdr:row>158</xdr:row>
      <xdr:rowOff>101600</xdr:rowOff>
    </xdr:to>
    <xdr:pic>
      <xdr:nvPicPr>
        <xdr:cNvPr id="1624" name="Picture 1623">
          <a:extLst>
            <a:ext uri="{FF2B5EF4-FFF2-40B4-BE49-F238E27FC236}">
              <a16:creationId xmlns:a16="http://schemas.microsoft.com/office/drawing/2014/main" id="{E486CF7E-28AF-4A76-B915-6AAD53DB120D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6038850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158</xdr:row>
      <xdr:rowOff>0</xdr:rowOff>
    </xdr:from>
    <xdr:to>
      <xdr:col>29</xdr:col>
      <xdr:colOff>546100</xdr:colOff>
      <xdr:row>158</xdr:row>
      <xdr:rowOff>101600</xdr:rowOff>
    </xdr:to>
    <xdr:pic>
      <xdr:nvPicPr>
        <xdr:cNvPr id="1625" name="Picture 1624">
          <a:extLst>
            <a:ext uri="{FF2B5EF4-FFF2-40B4-BE49-F238E27FC236}">
              <a16:creationId xmlns:a16="http://schemas.microsoft.com/office/drawing/2014/main" id="{5AEDD9DD-FE9E-4846-868A-902C09A07A3A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158</xdr:row>
      <xdr:rowOff>0</xdr:rowOff>
    </xdr:from>
    <xdr:to>
      <xdr:col>33</xdr:col>
      <xdr:colOff>546100</xdr:colOff>
      <xdr:row>158</xdr:row>
      <xdr:rowOff>101600</xdr:rowOff>
    </xdr:to>
    <xdr:pic>
      <xdr:nvPicPr>
        <xdr:cNvPr id="1626" name="Picture 1625">
          <a:extLst>
            <a:ext uri="{FF2B5EF4-FFF2-40B4-BE49-F238E27FC236}">
              <a16:creationId xmlns:a16="http://schemas.microsoft.com/office/drawing/2014/main" id="{BB897483-3AA7-42A0-BD18-4E110F7E4ADA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262890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162</xdr:row>
      <xdr:rowOff>0</xdr:rowOff>
    </xdr:from>
    <xdr:to>
      <xdr:col>9</xdr:col>
      <xdr:colOff>546100</xdr:colOff>
      <xdr:row>162</xdr:row>
      <xdr:rowOff>101600</xdr:rowOff>
    </xdr:to>
    <xdr:pic>
      <xdr:nvPicPr>
        <xdr:cNvPr id="1627" name="Picture 1626">
          <a:extLst>
            <a:ext uri="{FF2B5EF4-FFF2-40B4-BE49-F238E27FC236}">
              <a16:creationId xmlns:a16="http://schemas.microsoft.com/office/drawing/2014/main" id="{25914318-ABC4-4725-BFA2-71E2CEA1415F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162</xdr:row>
      <xdr:rowOff>0</xdr:rowOff>
    </xdr:from>
    <xdr:to>
      <xdr:col>13</xdr:col>
      <xdr:colOff>546100</xdr:colOff>
      <xdr:row>162</xdr:row>
      <xdr:rowOff>101600</xdr:rowOff>
    </xdr:to>
    <xdr:pic>
      <xdr:nvPicPr>
        <xdr:cNvPr id="1628" name="Picture 1627">
          <a:extLst>
            <a:ext uri="{FF2B5EF4-FFF2-40B4-BE49-F238E27FC236}">
              <a16:creationId xmlns:a16="http://schemas.microsoft.com/office/drawing/2014/main" id="{712C4A09-65A3-4A1F-B52D-152F0675C80E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162</xdr:row>
      <xdr:rowOff>0</xdr:rowOff>
    </xdr:from>
    <xdr:to>
      <xdr:col>22</xdr:col>
      <xdr:colOff>546100</xdr:colOff>
      <xdr:row>162</xdr:row>
      <xdr:rowOff>101600</xdr:rowOff>
    </xdr:to>
    <xdr:pic>
      <xdr:nvPicPr>
        <xdr:cNvPr id="1629" name="Picture 1628">
          <a:extLst>
            <a:ext uri="{FF2B5EF4-FFF2-40B4-BE49-F238E27FC236}">
              <a16:creationId xmlns:a16="http://schemas.microsoft.com/office/drawing/2014/main" id="{F9145AB2-EF0D-41B6-9180-6BA80934F12B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162</xdr:row>
      <xdr:rowOff>0</xdr:rowOff>
    </xdr:from>
    <xdr:to>
      <xdr:col>29</xdr:col>
      <xdr:colOff>546100</xdr:colOff>
      <xdr:row>162</xdr:row>
      <xdr:rowOff>101600</xdr:rowOff>
    </xdr:to>
    <xdr:pic>
      <xdr:nvPicPr>
        <xdr:cNvPr id="1630" name="Picture 1629">
          <a:extLst>
            <a:ext uri="{FF2B5EF4-FFF2-40B4-BE49-F238E27FC236}">
              <a16:creationId xmlns:a16="http://schemas.microsoft.com/office/drawing/2014/main" id="{99EC1468-F232-425D-A4FD-D8211EE8119D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353425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162</xdr:row>
      <xdr:rowOff>0</xdr:rowOff>
    </xdr:from>
    <xdr:to>
      <xdr:col>33</xdr:col>
      <xdr:colOff>546100</xdr:colOff>
      <xdr:row>162</xdr:row>
      <xdr:rowOff>101600</xdr:rowOff>
    </xdr:to>
    <xdr:pic>
      <xdr:nvPicPr>
        <xdr:cNvPr id="1631" name="Picture 1630">
          <a:extLst>
            <a:ext uri="{FF2B5EF4-FFF2-40B4-BE49-F238E27FC236}">
              <a16:creationId xmlns:a16="http://schemas.microsoft.com/office/drawing/2014/main" id="{43B05470-E4CD-424C-AB30-753DBE4B49E1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269652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166</xdr:row>
      <xdr:rowOff>0</xdr:rowOff>
    </xdr:from>
    <xdr:to>
      <xdr:col>9</xdr:col>
      <xdr:colOff>546100</xdr:colOff>
      <xdr:row>166</xdr:row>
      <xdr:rowOff>101600</xdr:rowOff>
    </xdr:to>
    <xdr:pic>
      <xdr:nvPicPr>
        <xdr:cNvPr id="1632" name="Picture 1631">
          <a:extLst>
            <a:ext uri="{FF2B5EF4-FFF2-40B4-BE49-F238E27FC236}">
              <a16:creationId xmlns:a16="http://schemas.microsoft.com/office/drawing/2014/main" id="{F5DF5102-B367-41A5-B3D0-C1AD34E4DF7D}"/>
            </a:ext>
          </a:extLst>
        </xdr:cNvPr>
        <xdr:cNvPicPr/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3552825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166</xdr:row>
      <xdr:rowOff>0</xdr:rowOff>
    </xdr:from>
    <xdr:to>
      <xdr:col>13</xdr:col>
      <xdr:colOff>546100</xdr:colOff>
      <xdr:row>166</xdr:row>
      <xdr:rowOff>101600</xdr:rowOff>
    </xdr:to>
    <xdr:pic>
      <xdr:nvPicPr>
        <xdr:cNvPr id="1633" name="Picture 1632">
          <a:extLst>
            <a:ext uri="{FF2B5EF4-FFF2-40B4-BE49-F238E27FC236}">
              <a16:creationId xmlns:a16="http://schemas.microsoft.com/office/drawing/2014/main" id="{4D09CF48-B37A-43F1-A103-CAF03F548A31}"/>
            </a:ext>
          </a:extLst>
        </xdr:cNvPr>
        <xdr:cNvPicPr/>
      </xdr:nvPicPr>
      <xdr:blipFill>
        <a:blip xmlns:r="http://schemas.openxmlformats.org/officeDocument/2006/relationships" r:embed="rId59" cstate="print"/>
        <a:stretch>
          <a:fillRect/>
        </a:stretch>
      </xdr:blipFill>
      <xdr:spPr>
        <a:xfrm>
          <a:off x="4152900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166</xdr:row>
      <xdr:rowOff>0</xdr:rowOff>
    </xdr:from>
    <xdr:to>
      <xdr:col>22</xdr:col>
      <xdr:colOff>546100</xdr:colOff>
      <xdr:row>166</xdr:row>
      <xdr:rowOff>101600</xdr:rowOff>
    </xdr:to>
    <xdr:pic>
      <xdr:nvPicPr>
        <xdr:cNvPr id="1634" name="Picture 1633">
          <a:extLst>
            <a:ext uri="{FF2B5EF4-FFF2-40B4-BE49-F238E27FC236}">
              <a16:creationId xmlns:a16="http://schemas.microsoft.com/office/drawing/2014/main" id="{0AA59CF9-D448-4ED2-A2CE-4E4E40B98DEB}"/>
            </a:ext>
          </a:extLst>
        </xdr:cNvPr>
        <xdr:cNvPicPr/>
      </xdr:nvPicPr>
      <xdr:blipFill>
        <a:blip xmlns:r="http://schemas.openxmlformats.org/officeDocument/2006/relationships" r:embed="rId84" cstate="print"/>
        <a:stretch>
          <a:fillRect/>
        </a:stretch>
      </xdr:blipFill>
      <xdr:spPr>
        <a:xfrm>
          <a:off x="6038850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166</xdr:row>
      <xdr:rowOff>0</xdr:rowOff>
    </xdr:from>
    <xdr:to>
      <xdr:col>29</xdr:col>
      <xdr:colOff>546100</xdr:colOff>
      <xdr:row>166</xdr:row>
      <xdr:rowOff>101600</xdr:rowOff>
    </xdr:to>
    <xdr:pic>
      <xdr:nvPicPr>
        <xdr:cNvPr id="1635" name="Picture 1634">
          <a:extLst>
            <a:ext uri="{FF2B5EF4-FFF2-40B4-BE49-F238E27FC236}">
              <a16:creationId xmlns:a16="http://schemas.microsoft.com/office/drawing/2014/main" id="{507E160B-1C37-4587-A017-548CC1D9E8B9}"/>
            </a:ext>
          </a:extLst>
        </xdr:cNvPr>
        <xdr:cNvPicPr/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8353425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166</xdr:row>
      <xdr:rowOff>0</xdr:rowOff>
    </xdr:from>
    <xdr:to>
      <xdr:col>33</xdr:col>
      <xdr:colOff>546100</xdr:colOff>
      <xdr:row>166</xdr:row>
      <xdr:rowOff>101600</xdr:rowOff>
    </xdr:to>
    <xdr:pic>
      <xdr:nvPicPr>
        <xdr:cNvPr id="1636" name="Picture 1635">
          <a:extLst>
            <a:ext uri="{FF2B5EF4-FFF2-40B4-BE49-F238E27FC236}">
              <a16:creationId xmlns:a16="http://schemas.microsoft.com/office/drawing/2014/main" id="{07ACC65A-E964-4CBE-A7E6-93EA823F93D3}"/>
            </a:ext>
          </a:extLst>
        </xdr:cNvPr>
        <xdr:cNvPicPr/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8953500" y="276415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170</xdr:row>
      <xdr:rowOff>0</xdr:rowOff>
    </xdr:from>
    <xdr:to>
      <xdr:col>9</xdr:col>
      <xdr:colOff>546100</xdr:colOff>
      <xdr:row>170</xdr:row>
      <xdr:rowOff>101600</xdr:rowOff>
    </xdr:to>
    <xdr:pic>
      <xdr:nvPicPr>
        <xdr:cNvPr id="1637" name="Picture 1636">
          <a:extLst>
            <a:ext uri="{FF2B5EF4-FFF2-40B4-BE49-F238E27FC236}">
              <a16:creationId xmlns:a16="http://schemas.microsoft.com/office/drawing/2014/main" id="{6F3D20CB-A517-4BAE-B681-5659D6ACAD69}"/>
            </a:ext>
          </a:extLst>
        </xdr:cNvPr>
        <xdr:cNvPicPr/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3552825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170</xdr:row>
      <xdr:rowOff>0</xdr:rowOff>
    </xdr:from>
    <xdr:to>
      <xdr:col>13</xdr:col>
      <xdr:colOff>546100</xdr:colOff>
      <xdr:row>170</xdr:row>
      <xdr:rowOff>101600</xdr:rowOff>
    </xdr:to>
    <xdr:pic>
      <xdr:nvPicPr>
        <xdr:cNvPr id="1638" name="Picture 1637">
          <a:extLst>
            <a:ext uri="{FF2B5EF4-FFF2-40B4-BE49-F238E27FC236}">
              <a16:creationId xmlns:a16="http://schemas.microsoft.com/office/drawing/2014/main" id="{9C26997E-60A1-4EDB-93F1-1136BF99580D}"/>
            </a:ext>
          </a:extLst>
        </xdr:cNvPr>
        <xdr:cNvPicPr/>
      </xdr:nvPicPr>
      <xdr:blipFill>
        <a:blip xmlns:r="http://schemas.openxmlformats.org/officeDocument/2006/relationships" r:embed="rId85" cstate="print"/>
        <a:stretch>
          <a:fillRect/>
        </a:stretch>
      </xdr:blipFill>
      <xdr:spPr>
        <a:xfrm>
          <a:off x="4152900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170</xdr:row>
      <xdr:rowOff>0</xdr:rowOff>
    </xdr:from>
    <xdr:to>
      <xdr:col>22</xdr:col>
      <xdr:colOff>546100</xdr:colOff>
      <xdr:row>170</xdr:row>
      <xdr:rowOff>101600</xdr:rowOff>
    </xdr:to>
    <xdr:pic>
      <xdr:nvPicPr>
        <xdr:cNvPr id="1639" name="Picture 1638">
          <a:extLst>
            <a:ext uri="{FF2B5EF4-FFF2-40B4-BE49-F238E27FC236}">
              <a16:creationId xmlns:a16="http://schemas.microsoft.com/office/drawing/2014/main" id="{AF2EA683-B80D-4B97-AA5C-7BAB53A80799}"/>
            </a:ext>
          </a:extLst>
        </xdr:cNvPr>
        <xdr:cNvPicPr/>
      </xdr:nvPicPr>
      <xdr:blipFill>
        <a:blip xmlns:r="http://schemas.openxmlformats.org/officeDocument/2006/relationships" r:embed="rId81" cstate="print"/>
        <a:stretch>
          <a:fillRect/>
        </a:stretch>
      </xdr:blipFill>
      <xdr:spPr>
        <a:xfrm>
          <a:off x="6038850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170</xdr:row>
      <xdr:rowOff>0</xdr:rowOff>
    </xdr:from>
    <xdr:to>
      <xdr:col>29</xdr:col>
      <xdr:colOff>546100</xdr:colOff>
      <xdr:row>170</xdr:row>
      <xdr:rowOff>101600</xdr:rowOff>
    </xdr:to>
    <xdr:pic>
      <xdr:nvPicPr>
        <xdr:cNvPr id="1640" name="Picture 1639">
          <a:extLst>
            <a:ext uri="{FF2B5EF4-FFF2-40B4-BE49-F238E27FC236}">
              <a16:creationId xmlns:a16="http://schemas.microsoft.com/office/drawing/2014/main" id="{FB3C8C26-DECA-4748-8DCF-8FB7B5F95370}"/>
            </a:ext>
          </a:extLst>
        </xdr:cNvPr>
        <xdr:cNvPicPr/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8353425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170</xdr:row>
      <xdr:rowOff>0</xdr:rowOff>
    </xdr:from>
    <xdr:to>
      <xdr:col>33</xdr:col>
      <xdr:colOff>546100</xdr:colOff>
      <xdr:row>170</xdr:row>
      <xdr:rowOff>101600</xdr:rowOff>
    </xdr:to>
    <xdr:pic>
      <xdr:nvPicPr>
        <xdr:cNvPr id="1641" name="Picture 1640">
          <a:extLst>
            <a:ext uri="{FF2B5EF4-FFF2-40B4-BE49-F238E27FC236}">
              <a16:creationId xmlns:a16="http://schemas.microsoft.com/office/drawing/2014/main" id="{73E93F49-FF94-4D4F-A010-A1EC6A7DB79E}"/>
            </a:ext>
          </a:extLst>
        </xdr:cNvPr>
        <xdr:cNvPicPr/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8953500" y="283178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174</xdr:row>
      <xdr:rowOff>0</xdr:rowOff>
    </xdr:from>
    <xdr:to>
      <xdr:col>9</xdr:col>
      <xdr:colOff>546100</xdr:colOff>
      <xdr:row>174</xdr:row>
      <xdr:rowOff>101600</xdr:rowOff>
    </xdr:to>
    <xdr:pic>
      <xdr:nvPicPr>
        <xdr:cNvPr id="1642" name="Picture 1641">
          <a:extLst>
            <a:ext uri="{FF2B5EF4-FFF2-40B4-BE49-F238E27FC236}">
              <a16:creationId xmlns:a16="http://schemas.microsoft.com/office/drawing/2014/main" id="{EA52626D-1734-4E53-8702-3439EE3E5777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3552825" y="289941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174</xdr:row>
      <xdr:rowOff>0</xdr:rowOff>
    </xdr:from>
    <xdr:to>
      <xdr:col>13</xdr:col>
      <xdr:colOff>546100</xdr:colOff>
      <xdr:row>174</xdr:row>
      <xdr:rowOff>101600</xdr:rowOff>
    </xdr:to>
    <xdr:pic>
      <xdr:nvPicPr>
        <xdr:cNvPr id="1643" name="Picture 1642">
          <a:extLst>
            <a:ext uri="{FF2B5EF4-FFF2-40B4-BE49-F238E27FC236}">
              <a16:creationId xmlns:a16="http://schemas.microsoft.com/office/drawing/2014/main" id="{B863BA89-5D75-4419-9ABB-C679CF60FE8C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289941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174</xdr:row>
      <xdr:rowOff>0</xdr:rowOff>
    </xdr:from>
    <xdr:to>
      <xdr:col>22</xdr:col>
      <xdr:colOff>546100</xdr:colOff>
      <xdr:row>174</xdr:row>
      <xdr:rowOff>101600</xdr:rowOff>
    </xdr:to>
    <xdr:pic>
      <xdr:nvPicPr>
        <xdr:cNvPr id="1644" name="Picture 1643">
          <a:extLst>
            <a:ext uri="{FF2B5EF4-FFF2-40B4-BE49-F238E27FC236}">
              <a16:creationId xmlns:a16="http://schemas.microsoft.com/office/drawing/2014/main" id="{35C69DF7-E90B-4889-8718-51363A5D800F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289941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174</xdr:row>
      <xdr:rowOff>0</xdr:rowOff>
    </xdr:from>
    <xdr:to>
      <xdr:col>29</xdr:col>
      <xdr:colOff>546100</xdr:colOff>
      <xdr:row>174</xdr:row>
      <xdr:rowOff>101600</xdr:rowOff>
    </xdr:to>
    <xdr:pic>
      <xdr:nvPicPr>
        <xdr:cNvPr id="1645" name="Picture 1644">
          <a:extLst>
            <a:ext uri="{FF2B5EF4-FFF2-40B4-BE49-F238E27FC236}">
              <a16:creationId xmlns:a16="http://schemas.microsoft.com/office/drawing/2014/main" id="{4DBA6A9A-6430-4AEF-88B7-D4BFC1D0F8ED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8353425" y="289941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174</xdr:row>
      <xdr:rowOff>0</xdr:rowOff>
    </xdr:from>
    <xdr:to>
      <xdr:col>33</xdr:col>
      <xdr:colOff>546100</xdr:colOff>
      <xdr:row>174</xdr:row>
      <xdr:rowOff>101600</xdr:rowOff>
    </xdr:to>
    <xdr:pic>
      <xdr:nvPicPr>
        <xdr:cNvPr id="1646" name="Picture 1645">
          <a:extLst>
            <a:ext uri="{FF2B5EF4-FFF2-40B4-BE49-F238E27FC236}">
              <a16:creationId xmlns:a16="http://schemas.microsoft.com/office/drawing/2014/main" id="{13E50B13-D6C3-4589-B83B-2283DF4862A8}"/>
            </a:ext>
          </a:extLst>
        </xdr:cNvPr>
        <xdr:cNvPicPr/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8953500" y="289941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178</xdr:row>
      <xdr:rowOff>0</xdr:rowOff>
    </xdr:from>
    <xdr:to>
      <xdr:col>9</xdr:col>
      <xdr:colOff>546100</xdr:colOff>
      <xdr:row>178</xdr:row>
      <xdr:rowOff>101600</xdr:rowOff>
    </xdr:to>
    <xdr:pic>
      <xdr:nvPicPr>
        <xdr:cNvPr id="1647" name="Picture 1646">
          <a:extLst>
            <a:ext uri="{FF2B5EF4-FFF2-40B4-BE49-F238E27FC236}">
              <a16:creationId xmlns:a16="http://schemas.microsoft.com/office/drawing/2014/main" id="{1029572F-22A4-433D-B614-5F55DAC90638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296703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178</xdr:row>
      <xdr:rowOff>0</xdr:rowOff>
    </xdr:from>
    <xdr:to>
      <xdr:col>13</xdr:col>
      <xdr:colOff>546100</xdr:colOff>
      <xdr:row>178</xdr:row>
      <xdr:rowOff>101600</xdr:rowOff>
    </xdr:to>
    <xdr:pic>
      <xdr:nvPicPr>
        <xdr:cNvPr id="1648" name="Picture 1647">
          <a:extLst>
            <a:ext uri="{FF2B5EF4-FFF2-40B4-BE49-F238E27FC236}">
              <a16:creationId xmlns:a16="http://schemas.microsoft.com/office/drawing/2014/main" id="{D45A90C0-E728-4671-BA49-D4A1E2EB4DCD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152900" y="296703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178</xdr:row>
      <xdr:rowOff>0</xdr:rowOff>
    </xdr:from>
    <xdr:to>
      <xdr:col>22</xdr:col>
      <xdr:colOff>546100</xdr:colOff>
      <xdr:row>178</xdr:row>
      <xdr:rowOff>101600</xdr:rowOff>
    </xdr:to>
    <xdr:pic>
      <xdr:nvPicPr>
        <xdr:cNvPr id="1649" name="Picture 1648">
          <a:extLst>
            <a:ext uri="{FF2B5EF4-FFF2-40B4-BE49-F238E27FC236}">
              <a16:creationId xmlns:a16="http://schemas.microsoft.com/office/drawing/2014/main" id="{9A8E4EC4-ECBC-4E90-BB9F-664CD27CFC9D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296703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178</xdr:row>
      <xdr:rowOff>0</xdr:rowOff>
    </xdr:from>
    <xdr:to>
      <xdr:col>29</xdr:col>
      <xdr:colOff>546100</xdr:colOff>
      <xdr:row>178</xdr:row>
      <xdr:rowOff>101600</xdr:rowOff>
    </xdr:to>
    <xdr:pic>
      <xdr:nvPicPr>
        <xdr:cNvPr id="1650" name="Picture 1649">
          <a:extLst>
            <a:ext uri="{FF2B5EF4-FFF2-40B4-BE49-F238E27FC236}">
              <a16:creationId xmlns:a16="http://schemas.microsoft.com/office/drawing/2014/main" id="{F55949BF-2CE9-4341-8762-AB70C978322F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296703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178</xdr:row>
      <xdr:rowOff>0</xdr:rowOff>
    </xdr:from>
    <xdr:to>
      <xdr:col>33</xdr:col>
      <xdr:colOff>546100</xdr:colOff>
      <xdr:row>178</xdr:row>
      <xdr:rowOff>101600</xdr:rowOff>
    </xdr:to>
    <xdr:pic>
      <xdr:nvPicPr>
        <xdr:cNvPr id="1651" name="Picture 1650">
          <a:extLst>
            <a:ext uri="{FF2B5EF4-FFF2-40B4-BE49-F238E27FC236}">
              <a16:creationId xmlns:a16="http://schemas.microsoft.com/office/drawing/2014/main" id="{0DEECDE7-1F22-47AA-8CF2-0A3A8C1C1F8B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296703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182</xdr:row>
      <xdr:rowOff>0</xdr:rowOff>
    </xdr:from>
    <xdr:to>
      <xdr:col>9</xdr:col>
      <xdr:colOff>546100</xdr:colOff>
      <xdr:row>182</xdr:row>
      <xdr:rowOff>101600</xdr:rowOff>
    </xdr:to>
    <xdr:pic>
      <xdr:nvPicPr>
        <xdr:cNvPr id="1652" name="Picture 1651">
          <a:extLst>
            <a:ext uri="{FF2B5EF4-FFF2-40B4-BE49-F238E27FC236}">
              <a16:creationId xmlns:a16="http://schemas.microsoft.com/office/drawing/2014/main" id="{5F75AF4F-1282-4EE8-8FE8-B43FB017CF2E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303466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182</xdr:row>
      <xdr:rowOff>0</xdr:rowOff>
    </xdr:from>
    <xdr:to>
      <xdr:col>13</xdr:col>
      <xdr:colOff>546100</xdr:colOff>
      <xdr:row>182</xdr:row>
      <xdr:rowOff>101600</xdr:rowOff>
    </xdr:to>
    <xdr:pic>
      <xdr:nvPicPr>
        <xdr:cNvPr id="1653" name="Picture 1652">
          <a:extLst>
            <a:ext uri="{FF2B5EF4-FFF2-40B4-BE49-F238E27FC236}">
              <a16:creationId xmlns:a16="http://schemas.microsoft.com/office/drawing/2014/main" id="{A3D57E66-50EB-443E-9DE9-BD29D1387ACC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4152900" y="303466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182</xdr:row>
      <xdr:rowOff>0</xdr:rowOff>
    </xdr:from>
    <xdr:to>
      <xdr:col>22</xdr:col>
      <xdr:colOff>546100</xdr:colOff>
      <xdr:row>182</xdr:row>
      <xdr:rowOff>101600</xdr:rowOff>
    </xdr:to>
    <xdr:pic>
      <xdr:nvPicPr>
        <xdr:cNvPr id="1654" name="Picture 1653">
          <a:extLst>
            <a:ext uri="{FF2B5EF4-FFF2-40B4-BE49-F238E27FC236}">
              <a16:creationId xmlns:a16="http://schemas.microsoft.com/office/drawing/2014/main" id="{160EFD09-DD28-49B5-B53A-2F5EB85D4C55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038850" y="303466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182</xdr:row>
      <xdr:rowOff>0</xdr:rowOff>
    </xdr:from>
    <xdr:to>
      <xdr:col>29</xdr:col>
      <xdr:colOff>546100</xdr:colOff>
      <xdr:row>182</xdr:row>
      <xdr:rowOff>101600</xdr:rowOff>
    </xdr:to>
    <xdr:pic>
      <xdr:nvPicPr>
        <xdr:cNvPr id="1655" name="Picture 1654">
          <a:extLst>
            <a:ext uri="{FF2B5EF4-FFF2-40B4-BE49-F238E27FC236}">
              <a16:creationId xmlns:a16="http://schemas.microsoft.com/office/drawing/2014/main" id="{71E8086F-03B9-48D9-98E5-B1E5C343F7AF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353425" y="303466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182</xdr:row>
      <xdr:rowOff>0</xdr:rowOff>
    </xdr:from>
    <xdr:to>
      <xdr:col>33</xdr:col>
      <xdr:colOff>546100</xdr:colOff>
      <xdr:row>182</xdr:row>
      <xdr:rowOff>101600</xdr:rowOff>
    </xdr:to>
    <xdr:pic>
      <xdr:nvPicPr>
        <xdr:cNvPr id="1656" name="Picture 1655">
          <a:extLst>
            <a:ext uri="{FF2B5EF4-FFF2-40B4-BE49-F238E27FC236}">
              <a16:creationId xmlns:a16="http://schemas.microsoft.com/office/drawing/2014/main" id="{595BD6FB-A029-49D1-8E12-55B26BA4119A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303466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186</xdr:row>
      <xdr:rowOff>0</xdr:rowOff>
    </xdr:from>
    <xdr:to>
      <xdr:col>9</xdr:col>
      <xdr:colOff>546100</xdr:colOff>
      <xdr:row>186</xdr:row>
      <xdr:rowOff>101600</xdr:rowOff>
    </xdr:to>
    <xdr:pic>
      <xdr:nvPicPr>
        <xdr:cNvPr id="1657" name="Picture 1656">
          <a:extLst>
            <a:ext uri="{FF2B5EF4-FFF2-40B4-BE49-F238E27FC236}">
              <a16:creationId xmlns:a16="http://schemas.microsoft.com/office/drawing/2014/main" id="{9429C17D-8480-46A1-8B11-F7FF6B9ED97A}"/>
            </a:ext>
          </a:extLst>
        </xdr:cNvPr>
        <xdr:cNvPicPr/>
      </xdr:nvPicPr>
      <xdr:blipFill>
        <a:blip xmlns:r="http://schemas.openxmlformats.org/officeDocument/2006/relationships" r:embed="rId78" cstate="print"/>
        <a:stretch>
          <a:fillRect/>
        </a:stretch>
      </xdr:blipFill>
      <xdr:spPr>
        <a:xfrm>
          <a:off x="3552825" y="310229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186</xdr:row>
      <xdr:rowOff>0</xdr:rowOff>
    </xdr:from>
    <xdr:to>
      <xdr:col>13</xdr:col>
      <xdr:colOff>546100</xdr:colOff>
      <xdr:row>186</xdr:row>
      <xdr:rowOff>101600</xdr:rowOff>
    </xdr:to>
    <xdr:pic>
      <xdr:nvPicPr>
        <xdr:cNvPr id="1658" name="Picture 1657">
          <a:extLst>
            <a:ext uri="{FF2B5EF4-FFF2-40B4-BE49-F238E27FC236}">
              <a16:creationId xmlns:a16="http://schemas.microsoft.com/office/drawing/2014/main" id="{BA85DEBF-67FD-4697-A544-AD629D87688C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4152900" y="310229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186</xdr:row>
      <xdr:rowOff>0</xdr:rowOff>
    </xdr:from>
    <xdr:to>
      <xdr:col>22</xdr:col>
      <xdr:colOff>546100</xdr:colOff>
      <xdr:row>186</xdr:row>
      <xdr:rowOff>101600</xdr:rowOff>
    </xdr:to>
    <xdr:pic>
      <xdr:nvPicPr>
        <xdr:cNvPr id="1659" name="Picture 1658">
          <a:extLst>
            <a:ext uri="{FF2B5EF4-FFF2-40B4-BE49-F238E27FC236}">
              <a16:creationId xmlns:a16="http://schemas.microsoft.com/office/drawing/2014/main" id="{AAB80876-AA4A-4CBF-B7C4-A80818328503}"/>
            </a:ext>
          </a:extLst>
        </xdr:cNvPr>
        <xdr:cNvPicPr/>
      </xdr:nvPicPr>
      <xdr:blipFill>
        <a:blip xmlns:r="http://schemas.openxmlformats.org/officeDocument/2006/relationships" r:embed="rId79" cstate="print"/>
        <a:stretch>
          <a:fillRect/>
        </a:stretch>
      </xdr:blipFill>
      <xdr:spPr>
        <a:xfrm>
          <a:off x="6038850" y="310229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186</xdr:row>
      <xdr:rowOff>0</xdr:rowOff>
    </xdr:from>
    <xdr:to>
      <xdr:col>29</xdr:col>
      <xdr:colOff>546100</xdr:colOff>
      <xdr:row>186</xdr:row>
      <xdr:rowOff>101600</xdr:rowOff>
    </xdr:to>
    <xdr:pic>
      <xdr:nvPicPr>
        <xdr:cNvPr id="1660" name="Picture 1659">
          <a:extLst>
            <a:ext uri="{FF2B5EF4-FFF2-40B4-BE49-F238E27FC236}">
              <a16:creationId xmlns:a16="http://schemas.microsoft.com/office/drawing/2014/main" id="{B79A0F3C-6D67-42A6-8715-18BC66C7CB3A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353425" y="310229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186</xdr:row>
      <xdr:rowOff>0</xdr:rowOff>
    </xdr:from>
    <xdr:to>
      <xdr:col>33</xdr:col>
      <xdr:colOff>546100</xdr:colOff>
      <xdr:row>186</xdr:row>
      <xdr:rowOff>101600</xdr:rowOff>
    </xdr:to>
    <xdr:pic>
      <xdr:nvPicPr>
        <xdr:cNvPr id="1661" name="Picture 1660">
          <a:extLst>
            <a:ext uri="{FF2B5EF4-FFF2-40B4-BE49-F238E27FC236}">
              <a16:creationId xmlns:a16="http://schemas.microsoft.com/office/drawing/2014/main" id="{78271984-A92D-4854-B64E-665DFF6DB297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8953500" y="310229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190</xdr:row>
      <xdr:rowOff>0</xdr:rowOff>
    </xdr:from>
    <xdr:to>
      <xdr:col>9</xdr:col>
      <xdr:colOff>546100</xdr:colOff>
      <xdr:row>190</xdr:row>
      <xdr:rowOff>101600</xdr:rowOff>
    </xdr:to>
    <xdr:pic>
      <xdr:nvPicPr>
        <xdr:cNvPr id="1662" name="Picture 1661">
          <a:extLst>
            <a:ext uri="{FF2B5EF4-FFF2-40B4-BE49-F238E27FC236}">
              <a16:creationId xmlns:a16="http://schemas.microsoft.com/office/drawing/2014/main" id="{946E758D-51B1-41DC-B62F-D8F7414CE3CC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3552825" y="316992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190</xdr:row>
      <xdr:rowOff>0</xdr:rowOff>
    </xdr:from>
    <xdr:to>
      <xdr:col>13</xdr:col>
      <xdr:colOff>546100</xdr:colOff>
      <xdr:row>190</xdr:row>
      <xdr:rowOff>101600</xdr:rowOff>
    </xdr:to>
    <xdr:pic>
      <xdr:nvPicPr>
        <xdr:cNvPr id="1663" name="Picture 1662">
          <a:extLst>
            <a:ext uri="{FF2B5EF4-FFF2-40B4-BE49-F238E27FC236}">
              <a16:creationId xmlns:a16="http://schemas.microsoft.com/office/drawing/2014/main" id="{B7C487C3-C443-46E7-8C89-4A98C5953FA1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152900" y="316992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190</xdr:row>
      <xdr:rowOff>0</xdr:rowOff>
    </xdr:from>
    <xdr:to>
      <xdr:col>22</xdr:col>
      <xdr:colOff>546100</xdr:colOff>
      <xdr:row>190</xdr:row>
      <xdr:rowOff>101600</xdr:rowOff>
    </xdr:to>
    <xdr:pic>
      <xdr:nvPicPr>
        <xdr:cNvPr id="1664" name="Picture 1663">
          <a:extLst>
            <a:ext uri="{FF2B5EF4-FFF2-40B4-BE49-F238E27FC236}">
              <a16:creationId xmlns:a16="http://schemas.microsoft.com/office/drawing/2014/main" id="{B5DF78AC-9A47-46F1-8BB6-E28EBBD3E9D4}"/>
            </a:ext>
          </a:extLst>
        </xdr:cNvPr>
        <xdr:cNvPicPr/>
      </xdr:nvPicPr>
      <xdr:blipFill>
        <a:blip xmlns:r="http://schemas.openxmlformats.org/officeDocument/2006/relationships" r:embed="rId83" cstate="print"/>
        <a:stretch>
          <a:fillRect/>
        </a:stretch>
      </xdr:blipFill>
      <xdr:spPr>
        <a:xfrm>
          <a:off x="6038850" y="316992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190</xdr:row>
      <xdr:rowOff>0</xdr:rowOff>
    </xdr:from>
    <xdr:to>
      <xdr:col>29</xdr:col>
      <xdr:colOff>546100</xdr:colOff>
      <xdr:row>190</xdr:row>
      <xdr:rowOff>101600</xdr:rowOff>
    </xdr:to>
    <xdr:pic>
      <xdr:nvPicPr>
        <xdr:cNvPr id="1665" name="Picture 1664">
          <a:extLst>
            <a:ext uri="{FF2B5EF4-FFF2-40B4-BE49-F238E27FC236}">
              <a16:creationId xmlns:a16="http://schemas.microsoft.com/office/drawing/2014/main" id="{25076C19-B6E6-4C9B-B6FC-C194F24D7A98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8353425" y="316992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190</xdr:row>
      <xdr:rowOff>0</xdr:rowOff>
    </xdr:from>
    <xdr:to>
      <xdr:col>33</xdr:col>
      <xdr:colOff>546100</xdr:colOff>
      <xdr:row>190</xdr:row>
      <xdr:rowOff>101600</xdr:rowOff>
    </xdr:to>
    <xdr:pic>
      <xdr:nvPicPr>
        <xdr:cNvPr id="1666" name="Picture 1665">
          <a:extLst>
            <a:ext uri="{FF2B5EF4-FFF2-40B4-BE49-F238E27FC236}">
              <a16:creationId xmlns:a16="http://schemas.microsoft.com/office/drawing/2014/main" id="{CE6F8324-25AC-4CE1-AD97-F7698C34993E}"/>
            </a:ext>
          </a:extLst>
        </xdr:cNvPr>
        <xdr:cNvPicPr/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8953500" y="316992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194</xdr:row>
      <xdr:rowOff>0</xdr:rowOff>
    </xdr:from>
    <xdr:to>
      <xdr:col>9</xdr:col>
      <xdr:colOff>546100</xdr:colOff>
      <xdr:row>194</xdr:row>
      <xdr:rowOff>101600</xdr:rowOff>
    </xdr:to>
    <xdr:pic>
      <xdr:nvPicPr>
        <xdr:cNvPr id="1667" name="Picture 1666">
          <a:extLst>
            <a:ext uri="{FF2B5EF4-FFF2-40B4-BE49-F238E27FC236}">
              <a16:creationId xmlns:a16="http://schemas.microsoft.com/office/drawing/2014/main" id="{4FE4DE0E-F40C-4205-B455-A8080E704F47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3552825" y="323754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194</xdr:row>
      <xdr:rowOff>0</xdr:rowOff>
    </xdr:from>
    <xdr:to>
      <xdr:col>13</xdr:col>
      <xdr:colOff>546100</xdr:colOff>
      <xdr:row>194</xdr:row>
      <xdr:rowOff>101600</xdr:rowOff>
    </xdr:to>
    <xdr:pic>
      <xdr:nvPicPr>
        <xdr:cNvPr id="1668" name="Picture 1667">
          <a:extLst>
            <a:ext uri="{FF2B5EF4-FFF2-40B4-BE49-F238E27FC236}">
              <a16:creationId xmlns:a16="http://schemas.microsoft.com/office/drawing/2014/main" id="{C9A775FE-6BD0-498A-8E06-456B316BEEC8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323754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194</xdr:row>
      <xdr:rowOff>0</xdr:rowOff>
    </xdr:from>
    <xdr:to>
      <xdr:col>22</xdr:col>
      <xdr:colOff>546100</xdr:colOff>
      <xdr:row>194</xdr:row>
      <xdr:rowOff>101600</xdr:rowOff>
    </xdr:to>
    <xdr:pic>
      <xdr:nvPicPr>
        <xdr:cNvPr id="1669" name="Picture 1668">
          <a:extLst>
            <a:ext uri="{FF2B5EF4-FFF2-40B4-BE49-F238E27FC236}">
              <a16:creationId xmlns:a16="http://schemas.microsoft.com/office/drawing/2014/main" id="{F6F8AB51-B43D-469F-9EFA-9A242238DFDC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323754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194</xdr:row>
      <xdr:rowOff>0</xdr:rowOff>
    </xdr:from>
    <xdr:to>
      <xdr:col>29</xdr:col>
      <xdr:colOff>546100</xdr:colOff>
      <xdr:row>194</xdr:row>
      <xdr:rowOff>101600</xdr:rowOff>
    </xdr:to>
    <xdr:pic>
      <xdr:nvPicPr>
        <xdr:cNvPr id="1670" name="Picture 1669">
          <a:extLst>
            <a:ext uri="{FF2B5EF4-FFF2-40B4-BE49-F238E27FC236}">
              <a16:creationId xmlns:a16="http://schemas.microsoft.com/office/drawing/2014/main" id="{1ABDBA7A-388F-410B-9951-0E4DE034451E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323754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194</xdr:row>
      <xdr:rowOff>0</xdr:rowOff>
    </xdr:from>
    <xdr:to>
      <xdr:col>33</xdr:col>
      <xdr:colOff>546100</xdr:colOff>
      <xdr:row>194</xdr:row>
      <xdr:rowOff>101600</xdr:rowOff>
    </xdr:to>
    <xdr:pic>
      <xdr:nvPicPr>
        <xdr:cNvPr id="1671" name="Picture 1670">
          <a:extLst>
            <a:ext uri="{FF2B5EF4-FFF2-40B4-BE49-F238E27FC236}">
              <a16:creationId xmlns:a16="http://schemas.microsoft.com/office/drawing/2014/main" id="{F6C92023-E9CE-45A3-95BE-6F148F1FC253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953500" y="323754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198</xdr:row>
      <xdr:rowOff>0</xdr:rowOff>
    </xdr:from>
    <xdr:to>
      <xdr:col>9</xdr:col>
      <xdr:colOff>546100</xdr:colOff>
      <xdr:row>198</xdr:row>
      <xdr:rowOff>101600</xdr:rowOff>
    </xdr:to>
    <xdr:pic>
      <xdr:nvPicPr>
        <xdr:cNvPr id="1672" name="Picture 1671">
          <a:extLst>
            <a:ext uri="{FF2B5EF4-FFF2-40B4-BE49-F238E27FC236}">
              <a16:creationId xmlns:a16="http://schemas.microsoft.com/office/drawing/2014/main" id="{782BBA71-3BAA-408F-83C6-72B5B49D0CD8}"/>
            </a:ext>
          </a:extLst>
        </xdr:cNvPr>
        <xdr:cNvPicPr/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3552825" y="330517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198</xdr:row>
      <xdr:rowOff>0</xdr:rowOff>
    </xdr:from>
    <xdr:to>
      <xdr:col>13</xdr:col>
      <xdr:colOff>546100</xdr:colOff>
      <xdr:row>198</xdr:row>
      <xdr:rowOff>101600</xdr:rowOff>
    </xdr:to>
    <xdr:pic>
      <xdr:nvPicPr>
        <xdr:cNvPr id="1673" name="Picture 1672">
          <a:extLst>
            <a:ext uri="{FF2B5EF4-FFF2-40B4-BE49-F238E27FC236}">
              <a16:creationId xmlns:a16="http://schemas.microsoft.com/office/drawing/2014/main" id="{05642C51-1C83-4189-A8C7-4C3427FB0E50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330517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198</xdr:row>
      <xdr:rowOff>0</xdr:rowOff>
    </xdr:from>
    <xdr:to>
      <xdr:col>22</xdr:col>
      <xdr:colOff>546100</xdr:colOff>
      <xdr:row>198</xdr:row>
      <xdr:rowOff>101600</xdr:rowOff>
    </xdr:to>
    <xdr:pic>
      <xdr:nvPicPr>
        <xdr:cNvPr id="1674" name="Picture 1673">
          <a:extLst>
            <a:ext uri="{FF2B5EF4-FFF2-40B4-BE49-F238E27FC236}">
              <a16:creationId xmlns:a16="http://schemas.microsoft.com/office/drawing/2014/main" id="{964C6012-4D65-4EA8-854C-A56A23076ED1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330517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198</xdr:row>
      <xdr:rowOff>0</xdr:rowOff>
    </xdr:from>
    <xdr:to>
      <xdr:col>29</xdr:col>
      <xdr:colOff>546100</xdr:colOff>
      <xdr:row>198</xdr:row>
      <xdr:rowOff>101600</xdr:rowOff>
    </xdr:to>
    <xdr:pic>
      <xdr:nvPicPr>
        <xdr:cNvPr id="1675" name="Picture 1674">
          <a:extLst>
            <a:ext uri="{FF2B5EF4-FFF2-40B4-BE49-F238E27FC236}">
              <a16:creationId xmlns:a16="http://schemas.microsoft.com/office/drawing/2014/main" id="{730722D7-D344-4E8B-BA31-30AA65A6B159}"/>
            </a:ext>
          </a:extLst>
        </xdr:cNvPr>
        <xdr:cNvPicPr/>
      </xdr:nvPicPr>
      <xdr:blipFill>
        <a:blip xmlns:r="http://schemas.openxmlformats.org/officeDocument/2006/relationships" r:embed="rId67" cstate="print"/>
        <a:stretch>
          <a:fillRect/>
        </a:stretch>
      </xdr:blipFill>
      <xdr:spPr>
        <a:xfrm>
          <a:off x="8353425" y="330517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198</xdr:row>
      <xdr:rowOff>0</xdr:rowOff>
    </xdr:from>
    <xdr:to>
      <xdr:col>33</xdr:col>
      <xdr:colOff>546100</xdr:colOff>
      <xdr:row>198</xdr:row>
      <xdr:rowOff>101600</xdr:rowOff>
    </xdr:to>
    <xdr:pic>
      <xdr:nvPicPr>
        <xdr:cNvPr id="1676" name="Picture 1675">
          <a:extLst>
            <a:ext uri="{FF2B5EF4-FFF2-40B4-BE49-F238E27FC236}">
              <a16:creationId xmlns:a16="http://schemas.microsoft.com/office/drawing/2014/main" id="{D92BAFFF-794F-469F-B38A-40DDA12691B0}"/>
            </a:ext>
          </a:extLst>
        </xdr:cNvPr>
        <xdr:cNvPicPr/>
      </xdr:nvPicPr>
      <xdr:blipFill>
        <a:blip xmlns:r="http://schemas.openxmlformats.org/officeDocument/2006/relationships" r:embed="rId86" cstate="print"/>
        <a:stretch>
          <a:fillRect/>
        </a:stretch>
      </xdr:blipFill>
      <xdr:spPr>
        <a:xfrm>
          <a:off x="8953500" y="330517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202</xdr:row>
      <xdr:rowOff>0</xdr:rowOff>
    </xdr:from>
    <xdr:to>
      <xdr:col>9</xdr:col>
      <xdr:colOff>546100</xdr:colOff>
      <xdr:row>202</xdr:row>
      <xdr:rowOff>101600</xdr:rowOff>
    </xdr:to>
    <xdr:pic>
      <xdr:nvPicPr>
        <xdr:cNvPr id="1677" name="Picture 1676">
          <a:extLst>
            <a:ext uri="{FF2B5EF4-FFF2-40B4-BE49-F238E27FC236}">
              <a16:creationId xmlns:a16="http://schemas.microsoft.com/office/drawing/2014/main" id="{0DFE2C86-8FDA-4410-9023-B03DED9FF13F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3552825" y="337280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202</xdr:row>
      <xdr:rowOff>0</xdr:rowOff>
    </xdr:from>
    <xdr:to>
      <xdr:col>13</xdr:col>
      <xdr:colOff>546100</xdr:colOff>
      <xdr:row>202</xdr:row>
      <xdr:rowOff>101600</xdr:rowOff>
    </xdr:to>
    <xdr:pic>
      <xdr:nvPicPr>
        <xdr:cNvPr id="1678" name="Picture 1677">
          <a:extLst>
            <a:ext uri="{FF2B5EF4-FFF2-40B4-BE49-F238E27FC236}">
              <a16:creationId xmlns:a16="http://schemas.microsoft.com/office/drawing/2014/main" id="{52AD4639-5DF2-4948-81E1-B40B7DBFB5FF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337280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202</xdr:row>
      <xdr:rowOff>0</xdr:rowOff>
    </xdr:from>
    <xdr:to>
      <xdr:col>22</xdr:col>
      <xdr:colOff>546100</xdr:colOff>
      <xdr:row>202</xdr:row>
      <xdr:rowOff>101600</xdr:rowOff>
    </xdr:to>
    <xdr:pic>
      <xdr:nvPicPr>
        <xdr:cNvPr id="1679" name="Picture 1678">
          <a:extLst>
            <a:ext uri="{FF2B5EF4-FFF2-40B4-BE49-F238E27FC236}">
              <a16:creationId xmlns:a16="http://schemas.microsoft.com/office/drawing/2014/main" id="{793B60D5-CC0B-4121-9CC9-6FA7C5096FB0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337280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202</xdr:row>
      <xdr:rowOff>0</xdr:rowOff>
    </xdr:from>
    <xdr:to>
      <xdr:col>29</xdr:col>
      <xdr:colOff>546100</xdr:colOff>
      <xdr:row>202</xdr:row>
      <xdr:rowOff>101600</xdr:rowOff>
    </xdr:to>
    <xdr:pic>
      <xdr:nvPicPr>
        <xdr:cNvPr id="1680" name="Picture 1679">
          <a:extLst>
            <a:ext uri="{FF2B5EF4-FFF2-40B4-BE49-F238E27FC236}">
              <a16:creationId xmlns:a16="http://schemas.microsoft.com/office/drawing/2014/main" id="{605FC9E0-9F25-4B41-A463-C55B32B891E2}"/>
            </a:ext>
          </a:extLst>
        </xdr:cNvPr>
        <xdr:cNvPicPr/>
      </xdr:nvPicPr>
      <xdr:blipFill>
        <a:blip xmlns:r="http://schemas.openxmlformats.org/officeDocument/2006/relationships" r:embed="rId67" cstate="print"/>
        <a:stretch>
          <a:fillRect/>
        </a:stretch>
      </xdr:blipFill>
      <xdr:spPr>
        <a:xfrm>
          <a:off x="8353425" y="337280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202</xdr:row>
      <xdr:rowOff>0</xdr:rowOff>
    </xdr:from>
    <xdr:to>
      <xdr:col>33</xdr:col>
      <xdr:colOff>546100</xdr:colOff>
      <xdr:row>202</xdr:row>
      <xdr:rowOff>101600</xdr:rowOff>
    </xdr:to>
    <xdr:pic>
      <xdr:nvPicPr>
        <xdr:cNvPr id="1681" name="Picture 1680">
          <a:extLst>
            <a:ext uri="{FF2B5EF4-FFF2-40B4-BE49-F238E27FC236}">
              <a16:creationId xmlns:a16="http://schemas.microsoft.com/office/drawing/2014/main" id="{900A8C18-AFCF-418C-998C-45E85FA4068A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337280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206</xdr:row>
      <xdr:rowOff>0</xdr:rowOff>
    </xdr:from>
    <xdr:to>
      <xdr:col>9</xdr:col>
      <xdr:colOff>546100</xdr:colOff>
      <xdr:row>206</xdr:row>
      <xdr:rowOff>101600</xdr:rowOff>
    </xdr:to>
    <xdr:pic>
      <xdr:nvPicPr>
        <xdr:cNvPr id="1682" name="Picture 1681">
          <a:extLst>
            <a:ext uri="{FF2B5EF4-FFF2-40B4-BE49-F238E27FC236}">
              <a16:creationId xmlns:a16="http://schemas.microsoft.com/office/drawing/2014/main" id="{0B504657-F657-465E-AE07-485E788D68C0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3552825" y="344043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206</xdr:row>
      <xdr:rowOff>0</xdr:rowOff>
    </xdr:from>
    <xdr:to>
      <xdr:col>13</xdr:col>
      <xdr:colOff>546100</xdr:colOff>
      <xdr:row>206</xdr:row>
      <xdr:rowOff>101600</xdr:rowOff>
    </xdr:to>
    <xdr:pic>
      <xdr:nvPicPr>
        <xdr:cNvPr id="1683" name="Picture 1682">
          <a:extLst>
            <a:ext uri="{FF2B5EF4-FFF2-40B4-BE49-F238E27FC236}">
              <a16:creationId xmlns:a16="http://schemas.microsoft.com/office/drawing/2014/main" id="{8CFCC3B1-1FB4-49A3-A882-F0748FAE01E6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152900" y="344043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206</xdr:row>
      <xdr:rowOff>0</xdr:rowOff>
    </xdr:from>
    <xdr:to>
      <xdr:col>22</xdr:col>
      <xdr:colOff>546100</xdr:colOff>
      <xdr:row>206</xdr:row>
      <xdr:rowOff>101600</xdr:rowOff>
    </xdr:to>
    <xdr:pic>
      <xdr:nvPicPr>
        <xdr:cNvPr id="1684" name="Picture 1683">
          <a:extLst>
            <a:ext uri="{FF2B5EF4-FFF2-40B4-BE49-F238E27FC236}">
              <a16:creationId xmlns:a16="http://schemas.microsoft.com/office/drawing/2014/main" id="{8FDDF6C5-AEB4-41AC-8CE2-846081BA39F9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038850" y="344043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206</xdr:row>
      <xdr:rowOff>0</xdr:rowOff>
    </xdr:from>
    <xdr:to>
      <xdr:col>29</xdr:col>
      <xdr:colOff>546100</xdr:colOff>
      <xdr:row>206</xdr:row>
      <xdr:rowOff>101600</xdr:rowOff>
    </xdr:to>
    <xdr:pic>
      <xdr:nvPicPr>
        <xdr:cNvPr id="1685" name="Picture 1684">
          <a:extLst>
            <a:ext uri="{FF2B5EF4-FFF2-40B4-BE49-F238E27FC236}">
              <a16:creationId xmlns:a16="http://schemas.microsoft.com/office/drawing/2014/main" id="{74C01D50-6698-46A8-9281-47D710FFA37C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8353425" y="344043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206</xdr:row>
      <xdr:rowOff>0</xdr:rowOff>
    </xdr:from>
    <xdr:to>
      <xdr:col>33</xdr:col>
      <xdr:colOff>546100</xdr:colOff>
      <xdr:row>206</xdr:row>
      <xdr:rowOff>101600</xdr:rowOff>
    </xdr:to>
    <xdr:pic>
      <xdr:nvPicPr>
        <xdr:cNvPr id="1686" name="Picture 1685">
          <a:extLst>
            <a:ext uri="{FF2B5EF4-FFF2-40B4-BE49-F238E27FC236}">
              <a16:creationId xmlns:a16="http://schemas.microsoft.com/office/drawing/2014/main" id="{70C979EA-9E19-45EF-ACE3-C52D8AED427C}"/>
            </a:ext>
          </a:extLst>
        </xdr:cNvPr>
        <xdr:cNvPicPr/>
      </xdr:nvPicPr>
      <xdr:blipFill>
        <a:blip xmlns:r="http://schemas.openxmlformats.org/officeDocument/2006/relationships" r:embed="rId68" cstate="print"/>
        <a:stretch>
          <a:fillRect/>
        </a:stretch>
      </xdr:blipFill>
      <xdr:spPr>
        <a:xfrm>
          <a:off x="8953500" y="344043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210</xdr:row>
      <xdr:rowOff>0</xdr:rowOff>
    </xdr:from>
    <xdr:to>
      <xdr:col>9</xdr:col>
      <xdr:colOff>546100</xdr:colOff>
      <xdr:row>210</xdr:row>
      <xdr:rowOff>101600</xdr:rowOff>
    </xdr:to>
    <xdr:pic>
      <xdr:nvPicPr>
        <xdr:cNvPr id="1687" name="Picture 1686">
          <a:extLst>
            <a:ext uri="{FF2B5EF4-FFF2-40B4-BE49-F238E27FC236}">
              <a16:creationId xmlns:a16="http://schemas.microsoft.com/office/drawing/2014/main" id="{43CBD621-04F6-4B66-8E2E-0D3BF34E4F57}"/>
            </a:ext>
          </a:extLst>
        </xdr:cNvPr>
        <xdr:cNvPicPr/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3552825" y="350805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210</xdr:row>
      <xdr:rowOff>0</xdr:rowOff>
    </xdr:from>
    <xdr:to>
      <xdr:col>13</xdr:col>
      <xdr:colOff>546100</xdr:colOff>
      <xdr:row>210</xdr:row>
      <xdr:rowOff>101600</xdr:rowOff>
    </xdr:to>
    <xdr:pic>
      <xdr:nvPicPr>
        <xdr:cNvPr id="1688" name="Picture 1687">
          <a:extLst>
            <a:ext uri="{FF2B5EF4-FFF2-40B4-BE49-F238E27FC236}">
              <a16:creationId xmlns:a16="http://schemas.microsoft.com/office/drawing/2014/main" id="{8EB7F5C4-E3BF-417C-8481-B436467A3013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152900" y="350805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210</xdr:row>
      <xdr:rowOff>0</xdr:rowOff>
    </xdr:from>
    <xdr:to>
      <xdr:col>22</xdr:col>
      <xdr:colOff>546100</xdr:colOff>
      <xdr:row>210</xdr:row>
      <xdr:rowOff>101600</xdr:rowOff>
    </xdr:to>
    <xdr:pic>
      <xdr:nvPicPr>
        <xdr:cNvPr id="1689" name="Picture 1688">
          <a:extLst>
            <a:ext uri="{FF2B5EF4-FFF2-40B4-BE49-F238E27FC236}">
              <a16:creationId xmlns:a16="http://schemas.microsoft.com/office/drawing/2014/main" id="{925BA686-5423-4081-ACFF-6B25A84CFD4A}"/>
            </a:ext>
          </a:extLst>
        </xdr:cNvPr>
        <xdr:cNvPicPr/>
      </xdr:nvPicPr>
      <xdr:blipFill>
        <a:blip xmlns:r="http://schemas.openxmlformats.org/officeDocument/2006/relationships" r:embed="rId84" cstate="print"/>
        <a:stretch>
          <a:fillRect/>
        </a:stretch>
      </xdr:blipFill>
      <xdr:spPr>
        <a:xfrm>
          <a:off x="6038850" y="350805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210</xdr:row>
      <xdr:rowOff>0</xdr:rowOff>
    </xdr:from>
    <xdr:to>
      <xdr:col>29</xdr:col>
      <xdr:colOff>546100</xdr:colOff>
      <xdr:row>210</xdr:row>
      <xdr:rowOff>101600</xdr:rowOff>
    </xdr:to>
    <xdr:pic>
      <xdr:nvPicPr>
        <xdr:cNvPr id="1690" name="Picture 1689">
          <a:extLst>
            <a:ext uri="{FF2B5EF4-FFF2-40B4-BE49-F238E27FC236}">
              <a16:creationId xmlns:a16="http://schemas.microsoft.com/office/drawing/2014/main" id="{5271EA8F-CA60-4078-8B02-82D02839A290}"/>
            </a:ext>
          </a:extLst>
        </xdr:cNvPr>
        <xdr:cNvPicPr/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8353425" y="350805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210</xdr:row>
      <xdr:rowOff>0</xdr:rowOff>
    </xdr:from>
    <xdr:to>
      <xdr:col>33</xdr:col>
      <xdr:colOff>546100</xdr:colOff>
      <xdr:row>210</xdr:row>
      <xdr:rowOff>101600</xdr:rowOff>
    </xdr:to>
    <xdr:pic>
      <xdr:nvPicPr>
        <xdr:cNvPr id="1691" name="Picture 1690">
          <a:extLst>
            <a:ext uri="{FF2B5EF4-FFF2-40B4-BE49-F238E27FC236}">
              <a16:creationId xmlns:a16="http://schemas.microsoft.com/office/drawing/2014/main" id="{08A1A3E2-FBD3-4DDC-9588-32FDA6B996B5}"/>
            </a:ext>
          </a:extLst>
        </xdr:cNvPr>
        <xdr:cNvPicPr/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8953500" y="350805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214</xdr:row>
      <xdr:rowOff>0</xdr:rowOff>
    </xdr:from>
    <xdr:to>
      <xdr:col>9</xdr:col>
      <xdr:colOff>546100</xdr:colOff>
      <xdr:row>214</xdr:row>
      <xdr:rowOff>101600</xdr:rowOff>
    </xdr:to>
    <xdr:pic>
      <xdr:nvPicPr>
        <xdr:cNvPr id="1692" name="Picture 1691">
          <a:extLst>
            <a:ext uri="{FF2B5EF4-FFF2-40B4-BE49-F238E27FC236}">
              <a16:creationId xmlns:a16="http://schemas.microsoft.com/office/drawing/2014/main" id="{88374A04-010C-4F8B-A387-5C0B7481B0A9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357568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214</xdr:row>
      <xdr:rowOff>0</xdr:rowOff>
    </xdr:from>
    <xdr:to>
      <xdr:col>13</xdr:col>
      <xdr:colOff>546100</xdr:colOff>
      <xdr:row>214</xdr:row>
      <xdr:rowOff>101600</xdr:rowOff>
    </xdr:to>
    <xdr:pic>
      <xdr:nvPicPr>
        <xdr:cNvPr id="1693" name="Picture 1692">
          <a:extLst>
            <a:ext uri="{FF2B5EF4-FFF2-40B4-BE49-F238E27FC236}">
              <a16:creationId xmlns:a16="http://schemas.microsoft.com/office/drawing/2014/main" id="{D9264507-AE22-4381-B298-E7F7160C5861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357568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214</xdr:row>
      <xdr:rowOff>0</xdr:rowOff>
    </xdr:from>
    <xdr:to>
      <xdr:col>22</xdr:col>
      <xdr:colOff>546100</xdr:colOff>
      <xdr:row>214</xdr:row>
      <xdr:rowOff>101600</xdr:rowOff>
    </xdr:to>
    <xdr:pic>
      <xdr:nvPicPr>
        <xdr:cNvPr id="1694" name="Picture 1693">
          <a:extLst>
            <a:ext uri="{FF2B5EF4-FFF2-40B4-BE49-F238E27FC236}">
              <a16:creationId xmlns:a16="http://schemas.microsoft.com/office/drawing/2014/main" id="{CD660631-57EF-4645-96BA-C9A93C00A316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357568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214</xdr:row>
      <xdr:rowOff>0</xdr:rowOff>
    </xdr:from>
    <xdr:to>
      <xdr:col>29</xdr:col>
      <xdr:colOff>546100</xdr:colOff>
      <xdr:row>214</xdr:row>
      <xdr:rowOff>101600</xdr:rowOff>
    </xdr:to>
    <xdr:pic>
      <xdr:nvPicPr>
        <xdr:cNvPr id="1695" name="Picture 1694">
          <a:extLst>
            <a:ext uri="{FF2B5EF4-FFF2-40B4-BE49-F238E27FC236}">
              <a16:creationId xmlns:a16="http://schemas.microsoft.com/office/drawing/2014/main" id="{5B191456-5AE9-4C70-9881-D27BAE8B36DE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353425" y="357568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214</xdr:row>
      <xdr:rowOff>0</xdr:rowOff>
    </xdr:from>
    <xdr:to>
      <xdr:col>33</xdr:col>
      <xdr:colOff>546100</xdr:colOff>
      <xdr:row>214</xdr:row>
      <xdr:rowOff>101600</xdr:rowOff>
    </xdr:to>
    <xdr:pic>
      <xdr:nvPicPr>
        <xdr:cNvPr id="1696" name="Picture 1695">
          <a:extLst>
            <a:ext uri="{FF2B5EF4-FFF2-40B4-BE49-F238E27FC236}">
              <a16:creationId xmlns:a16="http://schemas.microsoft.com/office/drawing/2014/main" id="{970A7B40-0EDE-4761-8EAF-930F948062C0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953500" y="357568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218</xdr:row>
      <xdr:rowOff>0</xdr:rowOff>
    </xdr:from>
    <xdr:to>
      <xdr:col>9</xdr:col>
      <xdr:colOff>546100</xdr:colOff>
      <xdr:row>218</xdr:row>
      <xdr:rowOff>101600</xdr:rowOff>
    </xdr:to>
    <xdr:pic>
      <xdr:nvPicPr>
        <xdr:cNvPr id="1697" name="Picture 1696">
          <a:extLst>
            <a:ext uri="{FF2B5EF4-FFF2-40B4-BE49-F238E27FC236}">
              <a16:creationId xmlns:a16="http://schemas.microsoft.com/office/drawing/2014/main" id="{43BB7DDF-03BF-47F7-AC5A-F6E4BB567AFD}"/>
            </a:ext>
          </a:extLst>
        </xdr:cNvPr>
        <xdr:cNvPicPr/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3552825" y="364331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218</xdr:row>
      <xdr:rowOff>0</xdr:rowOff>
    </xdr:from>
    <xdr:to>
      <xdr:col>13</xdr:col>
      <xdr:colOff>546100</xdr:colOff>
      <xdr:row>218</xdr:row>
      <xdr:rowOff>101600</xdr:rowOff>
    </xdr:to>
    <xdr:pic>
      <xdr:nvPicPr>
        <xdr:cNvPr id="1698" name="Picture 1697">
          <a:extLst>
            <a:ext uri="{FF2B5EF4-FFF2-40B4-BE49-F238E27FC236}">
              <a16:creationId xmlns:a16="http://schemas.microsoft.com/office/drawing/2014/main" id="{720325EA-47F4-4912-85BC-019397E31F08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364331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218</xdr:row>
      <xdr:rowOff>0</xdr:rowOff>
    </xdr:from>
    <xdr:to>
      <xdr:col>22</xdr:col>
      <xdr:colOff>546100</xdr:colOff>
      <xdr:row>218</xdr:row>
      <xdr:rowOff>101600</xdr:rowOff>
    </xdr:to>
    <xdr:pic>
      <xdr:nvPicPr>
        <xdr:cNvPr id="1699" name="Picture 1698">
          <a:extLst>
            <a:ext uri="{FF2B5EF4-FFF2-40B4-BE49-F238E27FC236}">
              <a16:creationId xmlns:a16="http://schemas.microsoft.com/office/drawing/2014/main" id="{5DFEB493-7BFC-4D51-9034-0DB541244916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364331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218</xdr:row>
      <xdr:rowOff>0</xdr:rowOff>
    </xdr:from>
    <xdr:to>
      <xdr:col>29</xdr:col>
      <xdr:colOff>546100</xdr:colOff>
      <xdr:row>218</xdr:row>
      <xdr:rowOff>101600</xdr:rowOff>
    </xdr:to>
    <xdr:pic>
      <xdr:nvPicPr>
        <xdr:cNvPr id="1700" name="Picture 1699">
          <a:extLst>
            <a:ext uri="{FF2B5EF4-FFF2-40B4-BE49-F238E27FC236}">
              <a16:creationId xmlns:a16="http://schemas.microsoft.com/office/drawing/2014/main" id="{0F89BC53-063B-453C-BDF0-ABD5DEA11514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353425" y="364331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218</xdr:row>
      <xdr:rowOff>0</xdr:rowOff>
    </xdr:from>
    <xdr:to>
      <xdr:col>33</xdr:col>
      <xdr:colOff>546100</xdr:colOff>
      <xdr:row>218</xdr:row>
      <xdr:rowOff>101600</xdr:rowOff>
    </xdr:to>
    <xdr:pic>
      <xdr:nvPicPr>
        <xdr:cNvPr id="1701" name="Picture 1700">
          <a:extLst>
            <a:ext uri="{FF2B5EF4-FFF2-40B4-BE49-F238E27FC236}">
              <a16:creationId xmlns:a16="http://schemas.microsoft.com/office/drawing/2014/main" id="{C01DD765-E839-4EFD-B64B-C28EBDB7DA64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8953500" y="3643312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222</xdr:row>
      <xdr:rowOff>0</xdr:rowOff>
    </xdr:from>
    <xdr:to>
      <xdr:col>9</xdr:col>
      <xdr:colOff>546100</xdr:colOff>
      <xdr:row>222</xdr:row>
      <xdr:rowOff>101600</xdr:rowOff>
    </xdr:to>
    <xdr:pic>
      <xdr:nvPicPr>
        <xdr:cNvPr id="1702" name="Picture 1701">
          <a:extLst>
            <a:ext uri="{FF2B5EF4-FFF2-40B4-BE49-F238E27FC236}">
              <a16:creationId xmlns:a16="http://schemas.microsoft.com/office/drawing/2014/main" id="{5CA79DEB-7D6F-4D6C-8998-5A56AE601F2A}"/>
            </a:ext>
          </a:extLst>
        </xdr:cNvPr>
        <xdr:cNvPicPr/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3552825" y="3710940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222</xdr:row>
      <xdr:rowOff>0</xdr:rowOff>
    </xdr:from>
    <xdr:to>
      <xdr:col>13</xdr:col>
      <xdr:colOff>546100</xdr:colOff>
      <xdr:row>222</xdr:row>
      <xdr:rowOff>101600</xdr:rowOff>
    </xdr:to>
    <xdr:pic>
      <xdr:nvPicPr>
        <xdr:cNvPr id="1703" name="Picture 1702">
          <a:extLst>
            <a:ext uri="{FF2B5EF4-FFF2-40B4-BE49-F238E27FC236}">
              <a16:creationId xmlns:a16="http://schemas.microsoft.com/office/drawing/2014/main" id="{94429CD1-DDE7-43D9-B068-D7CD980257D5}"/>
            </a:ext>
          </a:extLst>
        </xdr:cNvPr>
        <xdr:cNvPicPr/>
      </xdr:nvPicPr>
      <xdr:blipFill>
        <a:blip xmlns:r="http://schemas.openxmlformats.org/officeDocument/2006/relationships" r:embed="rId80" cstate="print"/>
        <a:stretch>
          <a:fillRect/>
        </a:stretch>
      </xdr:blipFill>
      <xdr:spPr>
        <a:xfrm>
          <a:off x="4152900" y="3710940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222</xdr:row>
      <xdr:rowOff>0</xdr:rowOff>
    </xdr:from>
    <xdr:to>
      <xdr:col>22</xdr:col>
      <xdr:colOff>546100</xdr:colOff>
      <xdr:row>222</xdr:row>
      <xdr:rowOff>101600</xdr:rowOff>
    </xdr:to>
    <xdr:pic>
      <xdr:nvPicPr>
        <xdr:cNvPr id="1704" name="Picture 1703">
          <a:extLst>
            <a:ext uri="{FF2B5EF4-FFF2-40B4-BE49-F238E27FC236}">
              <a16:creationId xmlns:a16="http://schemas.microsoft.com/office/drawing/2014/main" id="{0515A380-1708-48E6-9975-6D3FDBE6BA93}"/>
            </a:ext>
          </a:extLst>
        </xdr:cNvPr>
        <xdr:cNvPicPr/>
      </xdr:nvPicPr>
      <xdr:blipFill>
        <a:blip xmlns:r="http://schemas.openxmlformats.org/officeDocument/2006/relationships" r:embed="rId81" cstate="print"/>
        <a:stretch>
          <a:fillRect/>
        </a:stretch>
      </xdr:blipFill>
      <xdr:spPr>
        <a:xfrm>
          <a:off x="6038850" y="3710940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222</xdr:row>
      <xdr:rowOff>0</xdr:rowOff>
    </xdr:from>
    <xdr:to>
      <xdr:col>29</xdr:col>
      <xdr:colOff>546100</xdr:colOff>
      <xdr:row>222</xdr:row>
      <xdr:rowOff>101600</xdr:rowOff>
    </xdr:to>
    <xdr:pic>
      <xdr:nvPicPr>
        <xdr:cNvPr id="1705" name="Picture 1704">
          <a:extLst>
            <a:ext uri="{FF2B5EF4-FFF2-40B4-BE49-F238E27FC236}">
              <a16:creationId xmlns:a16="http://schemas.microsoft.com/office/drawing/2014/main" id="{17E1ED42-75CF-4C40-B019-6BDCCAE1320B}"/>
            </a:ext>
          </a:extLst>
        </xdr:cNvPr>
        <xdr:cNvPicPr/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8353425" y="3710940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222</xdr:row>
      <xdr:rowOff>0</xdr:rowOff>
    </xdr:from>
    <xdr:to>
      <xdr:col>33</xdr:col>
      <xdr:colOff>546100</xdr:colOff>
      <xdr:row>222</xdr:row>
      <xdr:rowOff>101600</xdr:rowOff>
    </xdr:to>
    <xdr:pic>
      <xdr:nvPicPr>
        <xdr:cNvPr id="1706" name="Picture 1705">
          <a:extLst>
            <a:ext uri="{FF2B5EF4-FFF2-40B4-BE49-F238E27FC236}">
              <a16:creationId xmlns:a16="http://schemas.microsoft.com/office/drawing/2014/main" id="{B27F6021-B017-43D8-BDED-77235B735A17}"/>
            </a:ext>
          </a:extLst>
        </xdr:cNvPr>
        <xdr:cNvPicPr/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8953500" y="3710940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226</xdr:row>
      <xdr:rowOff>0</xdr:rowOff>
    </xdr:from>
    <xdr:to>
      <xdr:col>9</xdr:col>
      <xdr:colOff>546100</xdr:colOff>
      <xdr:row>226</xdr:row>
      <xdr:rowOff>101600</xdr:rowOff>
    </xdr:to>
    <xdr:pic>
      <xdr:nvPicPr>
        <xdr:cNvPr id="1707" name="Picture 1706">
          <a:extLst>
            <a:ext uri="{FF2B5EF4-FFF2-40B4-BE49-F238E27FC236}">
              <a16:creationId xmlns:a16="http://schemas.microsoft.com/office/drawing/2014/main" id="{62BDD4EC-65D5-4394-9D4E-BAA73641A41C}"/>
            </a:ext>
          </a:extLst>
        </xdr:cNvPr>
        <xdr:cNvPicPr/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3552825" y="3778567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226</xdr:row>
      <xdr:rowOff>0</xdr:rowOff>
    </xdr:from>
    <xdr:to>
      <xdr:col>13</xdr:col>
      <xdr:colOff>546100</xdr:colOff>
      <xdr:row>226</xdr:row>
      <xdr:rowOff>101600</xdr:rowOff>
    </xdr:to>
    <xdr:pic>
      <xdr:nvPicPr>
        <xdr:cNvPr id="1708" name="Picture 1707">
          <a:extLst>
            <a:ext uri="{FF2B5EF4-FFF2-40B4-BE49-F238E27FC236}">
              <a16:creationId xmlns:a16="http://schemas.microsoft.com/office/drawing/2014/main" id="{55B8082F-537C-4132-83AD-80E3B9AC3993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152900" y="3778567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226</xdr:row>
      <xdr:rowOff>0</xdr:rowOff>
    </xdr:from>
    <xdr:to>
      <xdr:col>22</xdr:col>
      <xdr:colOff>546100</xdr:colOff>
      <xdr:row>226</xdr:row>
      <xdr:rowOff>101600</xdr:rowOff>
    </xdr:to>
    <xdr:pic>
      <xdr:nvPicPr>
        <xdr:cNvPr id="1709" name="Picture 1708">
          <a:extLst>
            <a:ext uri="{FF2B5EF4-FFF2-40B4-BE49-F238E27FC236}">
              <a16:creationId xmlns:a16="http://schemas.microsoft.com/office/drawing/2014/main" id="{24652E77-211B-48FD-8197-D7C56C88FA2D}"/>
            </a:ext>
          </a:extLst>
        </xdr:cNvPr>
        <xdr:cNvPicPr/>
      </xdr:nvPicPr>
      <xdr:blipFill>
        <a:blip xmlns:r="http://schemas.openxmlformats.org/officeDocument/2006/relationships" r:embed="rId82" cstate="print"/>
        <a:stretch>
          <a:fillRect/>
        </a:stretch>
      </xdr:blipFill>
      <xdr:spPr>
        <a:xfrm>
          <a:off x="6038850" y="3778567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226</xdr:row>
      <xdr:rowOff>0</xdr:rowOff>
    </xdr:from>
    <xdr:to>
      <xdr:col>29</xdr:col>
      <xdr:colOff>546100</xdr:colOff>
      <xdr:row>226</xdr:row>
      <xdr:rowOff>101600</xdr:rowOff>
    </xdr:to>
    <xdr:pic>
      <xdr:nvPicPr>
        <xdr:cNvPr id="1710" name="Picture 1709">
          <a:extLst>
            <a:ext uri="{FF2B5EF4-FFF2-40B4-BE49-F238E27FC236}">
              <a16:creationId xmlns:a16="http://schemas.microsoft.com/office/drawing/2014/main" id="{7B05A0C7-8409-4CCB-AD1C-92EB5B36A179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353425" y="3778567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226</xdr:row>
      <xdr:rowOff>0</xdr:rowOff>
    </xdr:from>
    <xdr:to>
      <xdr:col>33</xdr:col>
      <xdr:colOff>546100</xdr:colOff>
      <xdr:row>226</xdr:row>
      <xdr:rowOff>101600</xdr:rowOff>
    </xdr:to>
    <xdr:pic>
      <xdr:nvPicPr>
        <xdr:cNvPr id="1711" name="Picture 1710">
          <a:extLst>
            <a:ext uri="{FF2B5EF4-FFF2-40B4-BE49-F238E27FC236}">
              <a16:creationId xmlns:a16="http://schemas.microsoft.com/office/drawing/2014/main" id="{73982DB6-2FCF-4057-9F65-9BE61C7E86ED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953500" y="37785675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230</xdr:row>
      <xdr:rowOff>0</xdr:rowOff>
    </xdr:from>
    <xdr:to>
      <xdr:col>9</xdr:col>
      <xdr:colOff>546100</xdr:colOff>
      <xdr:row>230</xdr:row>
      <xdr:rowOff>101600</xdr:rowOff>
    </xdr:to>
    <xdr:pic>
      <xdr:nvPicPr>
        <xdr:cNvPr id="1712" name="Picture 1711">
          <a:extLst>
            <a:ext uri="{FF2B5EF4-FFF2-40B4-BE49-F238E27FC236}">
              <a16:creationId xmlns:a16="http://schemas.microsoft.com/office/drawing/2014/main" id="{0C287DCD-E406-4334-B842-41FCBFA04E3F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52825" y="38461950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230</xdr:row>
      <xdr:rowOff>0</xdr:rowOff>
    </xdr:from>
    <xdr:to>
      <xdr:col>13</xdr:col>
      <xdr:colOff>546100</xdr:colOff>
      <xdr:row>230</xdr:row>
      <xdr:rowOff>101600</xdr:rowOff>
    </xdr:to>
    <xdr:pic>
      <xdr:nvPicPr>
        <xdr:cNvPr id="1713" name="Picture 1712">
          <a:extLst>
            <a:ext uri="{FF2B5EF4-FFF2-40B4-BE49-F238E27FC236}">
              <a16:creationId xmlns:a16="http://schemas.microsoft.com/office/drawing/2014/main" id="{EEBB9BF0-9F4B-4C40-B210-00D3F6692BCF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152900" y="38461950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230</xdr:row>
      <xdr:rowOff>0</xdr:rowOff>
    </xdr:from>
    <xdr:to>
      <xdr:col>22</xdr:col>
      <xdr:colOff>546100</xdr:colOff>
      <xdr:row>230</xdr:row>
      <xdr:rowOff>101600</xdr:rowOff>
    </xdr:to>
    <xdr:pic>
      <xdr:nvPicPr>
        <xdr:cNvPr id="1714" name="Picture 1713">
          <a:extLst>
            <a:ext uri="{FF2B5EF4-FFF2-40B4-BE49-F238E27FC236}">
              <a16:creationId xmlns:a16="http://schemas.microsoft.com/office/drawing/2014/main" id="{6DB7ED8E-B451-49FA-B009-36E9637A84EC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38461950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230</xdr:row>
      <xdr:rowOff>0</xdr:rowOff>
    </xdr:from>
    <xdr:to>
      <xdr:col>29</xdr:col>
      <xdr:colOff>546100</xdr:colOff>
      <xdr:row>230</xdr:row>
      <xdr:rowOff>101600</xdr:rowOff>
    </xdr:to>
    <xdr:pic>
      <xdr:nvPicPr>
        <xdr:cNvPr id="1715" name="Picture 1714">
          <a:extLst>
            <a:ext uri="{FF2B5EF4-FFF2-40B4-BE49-F238E27FC236}">
              <a16:creationId xmlns:a16="http://schemas.microsoft.com/office/drawing/2014/main" id="{3ECDD8CE-5C6F-4D05-AC1D-2682B531BE3B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353425" y="38461950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230</xdr:row>
      <xdr:rowOff>0</xdr:rowOff>
    </xdr:from>
    <xdr:to>
      <xdr:col>33</xdr:col>
      <xdr:colOff>546100</xdr:colOff>
      <xdr:row>230</xdr:row>
      <xdr:rowOff>101600</xdr:rowOff>
    </xdr:to>
    <xdr:pic>
      <xdr:nvPicPr>
        <xdr:cNvPr id="1716" name="Picture 1715">
          <a:extLst>
            <a:ext uri="{FF2B5EF4-FFF2-40B4-BE49-F238E27FC236}">
              <a16:creationId xmlns:a16="http://schemas.microsoft.com/office/drawing/2014/main" id="{001BA6A5-7A4D-445A-9E16-4E81CAEBB7D5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953500" y="38461950"/>
          <a:ext cx="546100" cy="101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234</xdr:row>
      <xdr:rowOff>0</xdr:rowOff>
    </xdr:from>
    <xdr:to>
      <xdr:col>9</xdr:col>
      <xdr:colOff>546100</xdr:colOff>
      <xdr:row>234</xdr:row>
      <xdr:rowOff>101600</xdr:rowOff>
    </xdr:to>
    <xdr:pic>
      <xdr:nvPicPr>
        <xdr:cNvPr id="1717" name="Picture 1716">
          <a:extLst>
            <a:ext uri="{FF2B5EF4-FFF2-40B4-BE49-F238E27FC236}">
              <a16:creationId xmlns:a16="http://schemas.microsoft.com/office/drawing/2014/main" id="{36FB2DD9-AABE-4997-A006-03A3D0E8C0EC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3552825" y="39138225"/>
          <a:ext cx="546100" cy="1016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234</xdr:row>
      <xdr:rowOff>0</xdr:rowOff>
    </xdr:from>
    <xdr:to>
      <xdr:col>13</xdr:col>
      <xdr:colOff>546100</xdr:colOff>
      <xdr:row>234</xdr:row>
      <xdr:rowOff>101600</xdr:rowOff>
    </xdr:to>
    <xdr:pic>
      <xdr:nvPicPr>
        <xdr:cNvPr id="1718" name="Picture 1717">
          <a:extLst>
            <a:ext uri="{FF2B5EF4-FFF2-40B4-BE49-F238E27FC236}">
              <a16:creationId xmlns:a16="http://schemas.microsoft.com/office/drawing/2014/main" id="{55B48D7C-10C9-4B0B-AF1A-48E2B75AC364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152900" y="39138225"/>
          <a:ext cx="546100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234</xdr:row>
      <xdr:rowOff>0</xdr:rowOff>
    </xdr:from>
    <xdr:to>
      <xdr:col>22</xdr:col>
      <xdr:colOff>546100</xdr:colOff>
      <xdr:row>234</xdr:row>
      <xdr:rowOff>101600</xdr:rowOff>
    </xdr:to>
    <xdr:pic>
      <xdr:nvPicPr>
        <xdr:cNvPr id="1719" name="Picture 1718">
          <a:extLst>
            <a:ext uri="{FF2B5EF4-FFF2-40B4-BE49-F238E27FC236}">
              <a16:creationId xmlns:a16="http://schemas.microsoft.com/office/drawing/2014/main" id="{F85BE1E8-99C8-4088-A71A-DAF921B94915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038850" y="39138225"/>
          <a:ext cx="546100" cy="101600"/>
        </a:xfrm>
        <a:prstGeom prst="rect">
          <a:avLst/>
        </a:prstGeom>
      </xdr:spPr>
    </xdr:pic>
    <xdr:clientData/>
  </xdr:twoCellAnchor>
  <xdr:twoCellAnchor>
    <xdr:from>
      <xdr:col>29</xdr:col>
      <xdr:colOff>0</xdr:colOff>
      <xdr:row>234</xdr:row>
      <xdr:rowOff>0</xdr:rowOff>
    </xdr:from>
    <xdr:to>
      <xdr:col>29</xdr:col>
      <xdr:colOff>546100</xdr:colOff>
      <xdr:row>234</xdr:row>
      <xdr:rowOff>101600</xdr:rowOff>
    </xdr:to>
    <xdr:pic>
      <xdr:nvPicPr>
        <xdr:cNvPr id="1720" name="Picture 1719">
          <a:extLst>
            <a:ext uri="{FF2B5EF4-FFF2-40B4-BE49-F238E27FC236}">
              <a16:creationId xmlns:a16="http://schemas.microsoft.com/office/drawing/2014/main" id="{CD1CBCB5-9C24-4B54-8A35-EFC19D53E855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353425" y="39138225"/>
          <a:ext cx="546100" cy="101600"/>
        </a:xfrm>
        <a:prstGeom prst="rect">
          <a:avLst/>
        </a:prstGeom>
      </xdr:spPr>
    </xdr:pic>
    <xdr:clientData/>
  </xdr:twoCellAnchor>
  <xdr:twoCellAnchor>
    <xdr:from>
      <xdr:col>32</xdr:col>
      <xdr:colOff>0</xdr:colOff>
      <xdr:row>234</xdr:row>
      <xdr:rowOff>0</xdr:rowOff>
    </xdr:from>
    <xdr:to>
      <xdr:col>33</xdr:col>
      <xdr:colOff>546100</xdr:colOff>
      <xdr:row>234</xdr:row>
      <xdr:rowOff>101600</xdr:rowOff>
    </xdr:to>
    <xdr:pic>
      <xdr:nvPicPr>
        <xdr:cNvPr id="1721" name="Picture 1720">
          <a:extLst>
            <a:ext uri="{FF2B5EF4-FFF2-40B4-BE49-F238E27FC236}">
              <a16:creationId xmlns:a16="http://schemas.microsoft.com/office/drawing/2014/main" id="{D20FDB25-AEBF-4AFD-8119-8C01AB182160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953500" y="39138225"/>
          <a:ext cx="546100" cy="101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</xdr:col>
      <xdr:colOff>354971</xdr:colOff>
      <xdr:row>3</xdr:row>
      <xdr:rowOff>354971</xdr:rowOff>
    </xdr:to>
    <xdr:pic>
      <xdr:nvPicPr>
        <xdr:cNvPr id="69" name="Picture 68">
          <a:extLst>
            <a:ext uri="{FF2B5EF4-FFF2-40B4-BE49-F238E27FC236}">
              <a16:creationId xmlns:a16="http://schemas.microsoft.com/office/drawing/2014/main" id="{3E2A8928-FD23-424A-96EE-BD4245998C5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85725"/>
          <a:ext cx="354971" cy="354971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13</xdr:row>
      <xdr:rowOff>0</xdr:rowOff>
    </xdr:from>
    <xdr:to>
      <xdr:col>17</xdr:col>
      <xdr:colOff>457200</xdr:colOff>
      <xdr:row>13</xdr:row>
      <xdr:rowOff>101600</xdr:rowOff>
    </xdr:to>
    <xdr:pic>
      <xdr:nvPicPr>
        <xdr:cNvPr id="70" name="Picture 69">
          <a:extLst>
            <a:ext uri="{FF2B5EF4-FFF2-40B4-BE49-F238E27FC236}">
              <a16:creationId xmlns:a16="http://schemas.microsoft.com/office/drawing/2014/main" id="{86004F4E-EFF4-48A7-9238-0D7B748CEBC8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16573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</xdr:row>
      <xdr:rowOff>0</xdr:rowOff>
    </xdr:from>
    <xdr:to>
      <xdr:col>27</xdr:col>
      <xdr:colOff>25400</xdr:colOff>
      <xdr:row>13</xdr:row>
      <xdr:rowOff>101600</xdr:rowOff>
    </xdr:to>
    <xdr:pic>
      <xdr:nvPicPr>
        <xdr:cNvPr id="71" name="Picture 70">
          <a:extLst>
            <a:ext uri="{FF2B5EF4-FFF2-40B4-BE49-F238E27FC236}">
              <a16:creationId xmlns:a16="http://schemas.microsoft.com/office/drawing/2014/main" id="{C0E93D4D-C9A1-47C8-A773-1B61C1F1F980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8296275" y="16573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19</xdr:row>
      <xdr:rowOff>0</xdr:rowOff>
    </xdr:from>
    <xdr:to>
      <xdr:col>17</xdr:col>
      <xdr:colOff>457200</xdr:colOff>
      <xdr:row>19</xdr:row>
      <xdr:rowOff>101600</xdr:rowOff>
    </xdr:to>
    <xdr:pic>
      <xdr:nvPicPr>
        <xdr:cNvPr id="72" name="Picture 71">
          <a:extLst>
            <a:ext uri="{FF2B5EF4-FFF2-40B4-BE49-F238E27FC236}">
              <a16:creationId xmlns:a16="http://schemas.microsoft.com/office/drawing/2014/main" id="{2BAEAD56-B80D-4160-A2D7-BD5DA46CB14E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105525" y="27146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</xdr:row>
      <xdr:rowOff>0</xdr:rowOff>
    </xdr:from>
    <xdr:to>
      <xdr:col>27</xdr:col>
      <xdr:colOff>25400</xdr:colOff>
      <xdr:row>19</xdr:row>
      <xdr:rowOff>101600</xdr:rowOff>
    </xdr:to>
    <xdr:pic>
      <xdr:nvPicPr>
        <xdr:cNvPr id="73" name="Picture 72">
          <a:extLst>
            <a:ext uri="{FF2B5EF4-FFF2-40B4-BE49-F238E27FC236}">
              <a16:creationId xmlns:a16="http://schemas.microsoft.com/office/drawing/2014/main" id="{FF6C1BFE-132B-49C5-BF27-8266A8CA184B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296275" y="27146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25</xdr:row>
      <xdr:rowOff>0</xdr:rowOff>
    </xdr:from>
    <xdr:to>
      <xdr:col>17</xdr:col>
      <xdr:colOff>457200</xdr:colOff>
      <xdr:row>25</xdr:row>
      <xdr:rowOff>101600</xdr:rowOff>
    </xdr:to>
    <xdr:pic>
      <xdr:nvPicPr>
        <xdr:cNvPr id="74" name="Picture 73">
          <a:extLst>
            <a:ext uri="{FF2B5EF4-FFF2-40B4-BE49-F238E27FC236}">
              <a16:creationId xmlns:a16="http://schemas.microsoft.com/office/drawing/2014/main" id="{313D7F9C-F642-44B2-B9FF-30283AD90579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37719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25</xdr:row>
      <xdr:rowOff>0</xdr:rowOff>
    </xdr:from>
    <xdr:to>
      <xdr:col>27</xdr:col>
      <xdr:colOff>25400</xdr:colOff>
      <xdr:row>25</xdr:row>
      <xdr:rowOff>101600</xdr:rowOff>
    </xdr:to>
    <xdr:pic>
      <xdr:nvPicPr>
        <xdr:cNvPr id="75" name="Picture 74">
          <a:extLst>
            <a:ext uri="{FF2B5EF4-FFF2-40B4-BE49-F238E27FC236}">
              <a16:creationId xmlns:a16="http://schemas.microsoft.com/office/drawing/2014/main" id="{7047E6D4-A827-4520-8D31-E6F7E1E5C0F6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296275" y="37719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31</xdr:row>
      <xdr:rowOff>0</xdr:rowOff>
    </xdr:from>
    <xdr:to>
      <xdr:col>17</xdr:col>
      <xdr:colOff>457200</xdr:colOff>
      <xdr:row>31</xdr:row>
      <xdr:rowOff>101600</xdr:rowOff>
    </xdr:to>
    <xdr:pic>
      <xdr:nvPicPr>
        <xdr:cNvPr id="76" name="Picture 75">
          <a:extLst>
            <a:ext uri="{FF2B5EF4-FFF2-40B4-BE49-F238E27FC236}">
              <a16:creationId xmlns:a16="http://schemas.microsoft.com/office/drawing/2014/main" id="{9CA77BEB-6390-4B5C-A638-F13FBDF83041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105525" y="48291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31</xdr:row>
      <xdr:rowOff>0</xdr:rowOff>
    </xdr:from>
    <xdr:to>
      <xdr:col>27</xdr:col>
      <xdr:colOff>25400</xdr:colOff>
      <xdr:row>31</xdr:row>
      <xdr:rowOff>101600</xdr:rowOff>
    </xdr:to>
    <xdr:pic>
      <xdr:nvPicPr>
        <xdr:cNvPr id="77" name="Picture 76">
          <a:extLst>
            <a:ext uri="{FF2B5EF4-FFF2-40B4-BE49-F238E27FC236}">
              <a16:creationId xmlns:a16="http://schemas.microsoft.com/office/drawing/2014/main" id="{AD46114C-A449-415E-8766-4B2C8427E975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296275" y="48291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36</xdr:row>
      <xdr:rowOff>0</xdr:rowOff>
    </xdr:from>
    <xdr:to>
      <xdr:col>17</xdr:col>
      <xdr:colOff>457200</xdr:colOff>
      <xdr:row>36</xdr:row>
      <xdr:rowOff>101600</xdr:rowOff>
    </xdr:to>
    <xdr:pic>
      <xdr:nvPicPr>
        <xdr:cNvPr id="78" name="Picture 77">
          <a:extLst>
            <a:ext uri="{FF2B5EF4-FFF2-40B4-BE49-F238E27FC236}">
              <a16:creationId xmlns:a16="http://schemas.microsoft.com/office/drawing/2014/main" id="{A318B543-969A-4CD1-A15A-B2EBD19A261B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105525" y="56959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36</xdr:row>
      <xdr:rowOff>0</xdr:rowOff>
    </xdr:from>
    <xdr:to>
      <xdr:col>27</xdr:col>
      <xdr:colOff>25400</xdr:colOff>
      <xdr:row>36</xdr:row>
      <xdr:rowOff>101600</xdr:rowOff>
    </xdr:to>
    <xdr:pic>
      <xdr:nvPicPr>
        <xdr:cNvPr id="79" name="Picture 78">
          <a:extLst>
            <a:ext uri="{FF2B5EF4-FFF2-40B4-BE49-F238E27FC236}">
              <a16:creationId xmlns:a16="http://schemas.microsoft.com/office/drawing/2014/main" id="{FA6C2824-8601-4314-B3D3-17307043E538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8296275" y="56959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41</xdr:row>
      <xdr:rowOff>0</xdr:rowOff>
    </xdr:from>
    <xdr:to>
      <xdr:col>17</xdr:col>
      <xdr:colOff>457200</xdr:colOff>
      <xdr:row>41</xdr:row>
      <xdr:rowOff>101600</xdr:rowOff>
    </xdr:to>
    <xdr:pic>
      <xdr:nvPicPr>
        <xdr:cNvPr id="80" name="Picture 79">
          <a:extLst>
            <a:ext uri="{FF2B5EF4-FFF2-40B4-BE49-F238E27FC236}">
              <a16:creationId xmlns:a16="http://schemas.microsoft.com/office/drawing/2014/main" id="{831C0A13-66F4-45CB-8A06-99014E3947BD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105525" y="65627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41</xdr:row>
      <xdr:rowOff>0</xdr:rowOff>
    </xdr:from>
    <xdr:to>
      <xdr:col>27</xdr:col>
      <xdr:colOff>25400</xdr:colOff>
      <xdr:row>41</xdr:row>
      <xdr:rowOff>101600</xdr:rowOff>
    </xdr:to>
    <xdr:pic>
      <xdr:nvPicPr>
        <xdr:cNvPr id="81" name="Picture 80">
          <a:extLst>
            <a:ext uri="{FF2B5EF4-FFF2-40B4-BE49-F238E27FC236}">
              <a16:creationId xmlns:a16="http://schemas.microsoft.com/office/drawing/2014/main" id="{9908784E-9DE9-4E56-AF19-DECFF8C7F3ED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8296275" y="65627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46</xdr:row>
      <xdr:rowOff>0</xdr:rowOff>
    </xdr:from>
    <xdr:to>
      <xdr:col>17</xdr:col>
      <xdr:colOff>457200</xdr:colOff>
      <xdr:row>46</xdr:row>
      <xdr:rowOff>101600</xdr:rowOff>
    </xdr:to>
    <xdr:pic>
      <xdr:nvPicPr>
        <xdr:cNvPr id="82" name="Picture 81">
          <a:extLst>
            <a:ext uri="{FF2B5EF4-FFF2-40B4-BE49-F238E27FC236}">
              <a16:creationId xmlns:a16="http://schemas.microsoft.com/office/drawing/2014/main" id="{45A356B8-AF90-4886-AD86-6522BF02BC47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105525" y="74295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46</xdr:row>
      <xdr:rowOff>0</xdr:rowOff>
    </xdr:from>
    <xdr:to>
      <xdr:col>27</xdr:col>
      <xdr:colOff>25400</xdr:colOff>
      <xdr:row>46</xdr:row>
      <xdr:rowOff>101600</xdr:rowOff>
    </xdr:to>
    <xdr:pic>
      <xdr:nvPicPr>
        <xdr:cNvPr id="83" name="Picture 82">
          <a:extLst>
            <a:ext uri="{FF2B5EF4-FFF2-40B4-BE49-F238E27FC236}">
              <a16:creationId xmlns:a16="http://schemas.microsoft.com/office/drawing/2014/main" id="{56FEC0BC-3B59-41F7-A529-10DAA263B8D1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296275" y="74295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51</xdr:row>
      <xdr:rowOff>0</xdr:rowOff>
    </xdr:from>
    <xdr:to>
      <xdr:col>17</xdr:col>
      <xdr:colOff>457200</xdr:colOff>
      <xdr:row>51</xdr:row>
      <xdr:rowOff>101600</xdr:rowOff>
    </xdr:to>
    <xdr:pic>
      <xdr:nvPicPr>
        <xdr:cNvPr id="84" name="Picture 83">
          <a:extLst>
            <a:ext uri="{FF2B5EF4-FFF2-40B4-BE49-F238E27FC236}">
              <a16:creationId xmlns:a16="http://schemas.microsoft.com/office/drawing/2014/main" id="{429CD2BE-AB38-45EC-8C5A-1B48E6AA769A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105525" y="82962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51</xdr:row>
      <xdr:rowOff>0</xdr:rowOff>
    </xdr:from>
    <xdr:to>
      <xdr:col>27</xdr:col>
      <xdr:colOff>25400</xdr:colOff>
      <xdr:row>51</xdr:row>
      <xdr:rowOff>101600</xdr:rowOff>
    </xdr:to>
    <xdr:pic>
      <xdr:nvPicPr>
        <xdr:cNvPr id="85" name="Picture 84">
          <a:extLst>
            <a:ext uri="{FF2B5EF4-FFF2-40B4-BE49-F238E27FC236}">
              <a16:creationId xmlns:a16="http://schemas.microsoft.com/office/drawing/2014/main" id="{AD0DDD32-3415-481F-AEA4-ABF8F661FF98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296275" y="82962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56</xdr:row>
      <xdr:rowOff>0</xdr:rowOff>
    </xdr:from>
    <xdr:to>
      <xdr:col>17</xdr:col>
      <xdr:colOff>457200</xdr:colOff>
      <xdr:row>56</xdr:row>
      <xdr:rowOff>101600</xdr:rowOff>
    </xdr:to>
    <xdr:pic>
      <xdr:nvPicPr>
        <xdr:cNvPr id="86" name="Picture 85">
          <a:extLst>
            <a:ext uri="{FF2B5EF4-FFF2-40B4-BE49-F238E27FC236}">
              <a16:creationId xmlns:a16="http://schemas.microsoft.com/office/drawing/2014/main" id="{FCA138FA-11A2-461E-9333-D539FDD2129A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6105525" y="91630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56</xdr:row>
      <xdr:rowOff>0</xdr:rowOff>
    </xdr:from>
    <xdr:to>
      <xdr:col>27</xdr:col>
      <xdr:colOff>25400</xdr:colOff>
      <xdr:row>56</xdr:row>
      <xdr:rowOff>101600</xdr:rowOff>
    </xdr:to>
    <xdr:pic>
      <xdr:nvPicPr>
        <xdr:cNvPr id="87" name="Picture 86">
          <a:extLst>
            <a:ext uri="{FF2B5EF4-FFF2-40B4-BE49-F238E27FC236}">
              <a16:creationId xmlns:a16="http://schemas.microsoft.com/office/drawing/2014/main" id="{74EFAD43-CFDF-4F1C-9129-2DC6F8E2BA37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8296275" y="91630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61</xdr:row>
      <xdr:rowOff>0</xdr:rowOff>
    </xdr:from>
    <xdr:to>
      <xdr:col>17</xdr:col>
      <xdr:colOff>457200</xdr:colOff>
      <xdr:row>61</xdr:row>
      <xdr:rowOff>101600</xdr:rowOff>
    </xdr:to>
    <xdr:pic>
      <xdr:nvPicPr>
        <xdr:cNvPr id="88" name="Picture 87">
          <a:extLst>
            <a:ext uri="{FF2B5EF4-FFF2-40B4-BE49-F238E27FC236}">
              <a16:creationId xmlns:a16="http://schemas.microsoft.com/office/drawing/2014/main" id="{F9C9EECF-DE18-4EC6-B750-6174C8C25E66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6105525" y="100298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61</xdr:row>
      <xdr:rowOff>0</xdr:rowOff>
    </xdr:from>
    <xdr:to>
      <xdr:col>27</xdr:col>
      <xdr:colOff>25400</xdr:colOff>
      <xdr:row>61</xdr:row>
      <xdr:rowOff>101600</xdr:rowOff>
    </xdr:to>
    <xdr:pic>
      <xdr:nvPicPr>
        <xdr:cNvPr id="89" name="Picture 88">
          <a:extLst>
            <a:ext uri="{FF2B5EF4-FFF2-40B4-BE49-F238E27FC236}">
              <a16:creationId xmlns:a16="http://schemas.microsoft.com/office/drawing/2014/main" id="{7BF20E64-B647-4ED2-A93F-A2F1C99FC133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8296275" y="100298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66</xdr:row>
      <xdr:rowOff>0</xdr:rowOff>
    </xdr:from>
    <xdr:to>
      <xdr:col>17</xdr:col>
      <xdr:colOff>457200</xdr:colOff>
      <xdr:row>66</xdr:row>
      <xdr:rowOff>101600</xdr:rowOff>
    </xdr:to>
    <xdr:pic>
      <xdr:nvPicPr>
        <xdr:cNvPr id="90" name="Picture 89">
          <a:extLst>
            <a:ext uri="{FF2B5EF4-FFF2-40B4-BE49-F238E27FC236}">
              <a16:creationId xmlns:a16="http://schemas.microsoft.com/office/drawing/2014/main" id="{31E096E3-D5B7-4511-A074-DB7B0524435E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105525" y="108966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66</xdr:row>
      <xdr:rowOff>0</xdr:rowOff>
    </xdr:from>
    <xdr:to>
      <xdr:col>27</xdr:col>
      <xdr:colOff>25400</xdr:colOff>
      <xdr:row>66</xdr:row>
      <xdr:rowOff>101600</xdr:rowOff>
    </xdr:to>
    <xdr:pic>
      <xdr:nvPicPr>
        <xdr:cNvPr id="91" name="Picture 90">
          <a:extLst>
            <a:ext uri="{FF2B5EF4-FFF2-40B4-BE49-F238E27FC236}">
              <a16:creationId xmlns:a16="http://schemas.microsoft.com/office/drawing/2014/main" id="{CC476D14-1726-4BFD-B589-0155C342522F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296275" y="108966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71</xdr:row>
      <xdr:rowOff>0</xdr:rowOff>
    </xdr:from>
    <xdr:to>
      <xdr:col>17</xdr:col>
      <xdr:colOff>457200</xdr:colOff>
      <xdr:row>71</xdr:row>
      <xdr:rowOff>101600</xdr:rowOff>
    </xdr:to>
    <xdr:pic>
      <xdr:nvPicPr>
        <xdr:cNvPr id="92" name="Picture 91">
          <a:extLst>
            <a:ext uri="{FF2B5EF4-FFF2-40B4-BE49-F238E27FC236}">
              <a16:creationId xmlns:a16="http://schemas.microsoft.com/office/drawing/2014/main" id="{BBBC3E13-7E2A-4589-AED6-7A53127986AD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117633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71</xdr:row>
      <xdr:rowOff>0</xdr:rowOff>
    </xdr:from>
    <xdr:to>
      <xdr:col>27</xdr:col>
      <xdr:colOff>25400</xdr:colOff>
      <xdr:row>71</xdr:row>
      <xdr:rowOff>101600</xdr:rowOff>
    </xdr:to>
    <xdr:pic>
      <xdr:nvPicPr>
        <xdr:cNvPr id="93" name="Picture 92">
          <a:extLst>
            <a:ext uri="{FF2B5EF4-FFF2-40B4-BE49-F238E27FC236}">
              <a16:creationId xmlns:a16="http://schemas.microsoft.com/office/drawing/2014/main" id="{79F49A45-55C0-4276-8C42-7068F2D14BE1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296275" y="117633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76</xdr:row>
      <xdr:rowOff>0</xdr:rowOff>
    </xdr:from>
    <xdr:to>
      <xdr:col>17</xdr:col>
      <xdr:colOff>457200</xdr:colOff>
      <xdr:row>76</xdr:row>
      <xdr:rowOff>101600</xdr:rowOff>
    </xdr:to>
    <xdr:pic>
      <xdr:nvPicPr>
        <xdr:cNvPr id="94" name="Picture 93">
          <a:extLst>
            <a:ext uri="{FF2B5EF4-FFF2-40B4-BE49-F238E27FC236}">
              <a16:creationId xmlns:a16="http://schemas.microsoft.com/office/drawing/2014/main" id="{6C862934-2948-4F56-B5E8-E8A52AA66668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6105525" y="126301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76</xdr:row>
      <xdr:rowOff>0</xdr:rowOff>
    </xdr:from>
    <xdr:to>
      <xdr:col>27</xdr:col>
      <xdr:colOff>25400</xdr:colOff>
      <xdr:row>76</xdr:row>
      <xdr:rowOff>101600</xdr:rowOff>
    </xdr:to>
    <xdr:pic>
      <xdr:nvPicPr>
        <xdr:cNvPr id="95" name="Picture 94">
          <a:extLst>
            <a:ext uri="{FF2B5EF4-FFF2-40B4-BE49-F238E27FC236}">
              <a16:creationId xmlns:a16="http://schemas.microsoft.com/office/drawing/2014/main" id="{A41EE4AC-4A57-4265-B438-A493C1C996D5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8296275" y="126301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81</xdr:row>
      <xdr:rowOff>0</xdr:rowOff>
    </xdr:from>
    <xdr:to>
      <xdr:col>17</xdr:col>
      <xdr:colOff>457200</xdr:colOff>
      <xdr:row>81</xdr:row>
      <xdr:rowOff>101600</xdr:rowOff>
    </xdr:to>
    <xdr:pic>
      <xdr:nvPicPr>
        <xdr:cNvPr id="96" name="Picture 95">
          <a:extLst>
            <a:ext uri="{FF2B5EF4-FFF2-40B4-BE49-F238E27FC236}">
              <a16:creationId xmlns:a16="http://schemas.microsoft.com/office/drawing/2014/main" id="{63A5E5B6-6BB6-4B50-8BE0-845FB2B4C9AC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105525" y="134969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81</xdr:row>
      <xdr:rowOff>0</xdr:rowOff>
    </xdr:from>
    <xdr:to>
      <xdr:col>27</xdr:col>
      <xdr:colOff>25400</xdr:colOff>
      <xdr:row>81</xdr:row>
      <xdr:rowOff>101600</xdr:rowOff>
    </xdr:to>
    <xdr:pic>
      <xdr:nvPicPr>
        <xdr:cNvPr id="97" name="Picture 96">
          <a:extLst>
            <a:ext uri="{FF2B5EF4-FFF2-40B4-BE49-F238E27FC236}">
              <a16:creationId xmlns:a16="http://schemas.microsoft.com/office/drawing/2014/main" id="{A8A4DAFF-43AD-4146-B41D-61DB6E5624FE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296275" y="134969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86</xdr:row>
      <xdr:rowOff>0</xdr:rowOff>
    </xdr:from>
    <xdr:to>
      <xdr:col>17</xdr:col>
      <xdr:colOff>457200</xdr:colOff>
      <xdr:row>86</xdr:row>
      <xdr:rowOff>101600</xdr:rowOff>
    </xdr:to>
    <xdr:pic>
      <xdr:nvPicPr>
        <xdr:cNvPr id="98" name="Picture 97">
          <a:extLst>
            <a:ext uri="{FF2B5EF4-FFF2-40B4-BE49-F238E27FC236}">
              <a16:creationId xmlns:a16="http://schemas.microsoft.com/office/drawing/2014/main" id="{92590767-0BE4-4E53-961A-911A54C3C5A8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6105525" y="143637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86</xdr:row>
      <xdr:rowOff>0</xdr:rowOff>
    </xdr:from>
    <xdr:to>
      <xdr:col>27</xdr:col>
      <xdr:colOff>25400</xdr:colOff>
      <xdr:row>86</xdr:row>
      <xdr:rowOff>101600</xdr:rowOff>
    </xdr:to>
    <xdr:pic>
      <xdr:nvPicPr>
        <xdr:cNvPr id="99" name="Picture 98">
          <a:extLst>
            <a:ext uri="{FF2B5EF4-FFF2-40B4-BE49-F238E27FC236}">
              <a16:creationId xmlns:a16="http://schemas.microsoft.com/office/drawing/2014/main" id="{02921EDA-D0C0-424E-A22A-AD6159E72400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8296275" y="143637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91</xdr:row>
      <xdr:rowOff>0</xdr:rowOff>
    </xdr:from>
    <xdr:to>
      <xdr:col>17</xdr:col>
      <xdr:colOff>457200</xdr:colOff>
      <xdr:row>91</xdr:row>
      <xdr:rowOff>101600</xdr:rowOff>
    </xdr:to>
    <xdr:pic>
      <xdr:nvPicPr>
        <xdr:cNvPr id="100" name="Picture 99">
          <a:extLst>
            <a:ext uri="{FF2B5EF4-FFF2-40B4-BE49-F238E27FC236}">
              <a16:creationId xmlns:a16="http://schemas.microsoft.com/office/drawing/2014/main" id="{8BF51230-6625-4183-838D-A098AEFF5929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6105525" y="152304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91</xdr:row>
      <xdr:rowOff>0</xdr:rowOff>
    </xdr:from>
    <xdr:to>
      <xdr:col>27</xdr:col>
      <xdr:colOff>25400</xdr:colOff>
      <xdr:row>91</xdr:row>
      <xdr:rowOff>101600</xdr:rowOff>
    </xdr:to>
    <xdr:pic>
      <xdr:nvPicPr>
        <xdr:cNvPr id="101" name="Picture 100">
          <a:extLst>
            <a:ext uri="{FF2B5EF4-FFF2-40B4-BE49-F238E27FC236}">
              <a16:creationId xmlns:a16="http://schemas.microsoft.com/office/drawing/2014/main" id="{A6270578-2631-4A0B-9633-086F42DB9229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8296275" y="152304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96</xdr:row>
      <xdr:rowOff>0</xdr:rowOff>
    </xdr:from>
    <xdr:to>
      <xdr:col>17</xdr:col>
      <xdr:colOff>457200</xdr:colOff>
      <xdr:row>96</xdr:row>
      <xdr:rowOff>101600</xdr:rowOff>
    </xdr:to>
    <xdr:pic>
      <xdr:nvPicPr>
        <xdr:cNvPr id="102" name="Picture 101">
          <a:extLst>
            <a:ext uri="{FF2B5EF4-FFF2-40B4-BE49-F238E27FC236}">
              <a16:creationId xmlns:a16="http://schemas.microsoft.com/office/drawing/2014/main" id="{FB1C5F23-50A7-4698-B068-F6748626F916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160972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96</xdr:row>
      <xdr:rowOff>0</xdr:rowOff>
    </xdr:from>
    <xdr:to>
      <xdr:col>27</xdr:col>
      <xdr:colOff>25400</xdr:colOff>
      <xdr:row>96</xdr:row>
      <xdr:rowOff>101600</xdr:rowOff>
    </xdr:to>
    <xdr:pic>
      <xdr:nvPicPr>
        <xdr:cNvPr id="103" name="Picture 102">
          <a:extLst>
            <a:ext uri="{FF2B5EF4-FFF2-40B4-BE49-F238E27FC236}">
              <a16:creationId xmlns:a16="http://schemas.microsoft.com/office/drawing/2014/main" id="{121C6794-796C-41A3-A969-B75EF282F4CC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296275" y="160972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101</xdr:row>
      <xdr:rowOff>0</xdr:rowOff>
    </xdr:from>
    <xdr:to>
      <xdr:col>17</xdr:col>
      <xdr:colOff>457200</xdr:colOff>
      <xdr:row>101</xdr:row>
      <xdr:rowOff>101600</xdr:rowOff>
    </xdr:to>
    <xdr:pic>
      <xdr:nvPicPr>
        <xdr:cNvPr id="104" name="Picture 103">
          <a:extLst>
            <a:ext uri="{FF2B5EF4-FFF2-40B4-BE49-F238E27FC236}">
              <a16:creationId xmlns:a16="http://schemas.microsoft.com/office/drawing/2014/main" id="{1A835250-9D7F-4E9B-BC4F-114A6374E5FE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6105525" y="169640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101</xdr:row>
      <xdr:rowOff>0</xdr:rowOff>
    </xdr:from>
    <xdr:to>
      <xdr:col>27</xdr:col>
      <xdr:colOff>25400</xdr:colOff>
      <xdr:row>101</xdr:row>
      <xdr:rowOff>101600</xdr:rowOff>
    </xdr:to>
    <xdr:pic>
      <xdr:nvPicPr>
        <xdr:cNvPr id="105" name="Picture 104">
          <a:extLst>
            <a:ext uri="{FF2B5EF4-FFF2-40B4-BE49-F238E27FC236}">
              <a16:creationId xmlns:a16="http://schemas.microsoft.com/office/drawing/2014/main" id="{14DC5616-8546-4DF8-AB4A-5A8A94F0C70A}"/>
            </a:ext>
          </a:extLst>
        </xdr:cNvPr>
        <xdr:cNvPicPr/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8296275" y="169640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106</xdr:row>
      <xdr:rowOff>0</xdr:rowOff>
    </xdr:from>
    <xdr:to>
      <xdr:col>17</xdr:col>
      <xdr:colOff>457200</xdr:colOff>
      <xdr:row>106</xdr:row>
      <xdr:rowOff>101600</xdr:rowOff>
    </xdr:to>
    <xdr:pic>
      <xdr:nvPicPr>
        <xdr:cNvPr id="106" name="Picture 105">
          <a:extLst>
            <a:ext uri="{FF2B5EF4-FFF2-40B4-BE49-F238E27FC236}">
              <a16:creationId xmlns:a16="http://schemas.microsoft.com/office/drawing/2014/main" id="{22B47508-941E-40FF-9AF4-55B3AFCB1180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6105525" y="178308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106</xdr:row>
      <xdr:rowOff>0</xdr:rowOff>
    </xdr:from>
    <xdr:to>
      <xdr:col>27</xdr:col>
      <xdr:colOff>25400</xdr:colOff>
      <xdr:row>106</xdr:row>
      <xdr:rowOff>101600</xdr:rowOff>
    </xdr:to>
    <xdr:pic>
      <xdr:nvPicPr>
        <xdr:cNvPr id="107" name="Picture 106">
          <a:extLst>
            <a:ext uri="{FF2B5EF4-FFF2-40B4-BE49-F238E27FC236}">
              <a16:creationId xmlns:a16="http://schemas.microsoft.com/office/drawing/2014/main" id="{B2B580DE-06B6-48EF-B19B-C86D576B81C8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8296275" y="178308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111</xdr:row>
      <xdr:rowOff>0</xdr:rowOff>
    </xdr:from>
    <xdr:to>
      <xdr:col>17</xdr:col>
      <xdr:colOff>457200</xdr:colOff>
      <xdr:row>111</xdr:row>
      <xdr:rowOff>101600</xdr:rowOff>
    </xdr:to>
    <xdr:pic>
      <xdr:nvPicPr>
        <xdr:cNvPr id="108" name="Picture 107">
          <a:extLst>
            <a:ext uri="{FF2B5EF4-FFF2-40B4-BE49-F238E27FC236}">
              <a16:creationId xmlns:a16="http://schemas.microsoft.com/office/drawing/2014/main" id="{83B02913-F888-47F2-ADF2-BD1080569616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105525" y="186975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111</xdr:row>
      <xdr:rowOff>0</xdr:rowOff>
    </xdr:from>
    <xdr:to>
      <xdr:col>27</xdr:col>
      <xdr:colOff>25400</xdr:colOff>
      <xdr:row>111</xdr:row>
      <xdr:rowOff>101600</xdr:rowOff>
    </xdr:to>
    <xdr:pic>
      <xdr:nvPicPr>
        <xdr:cNvPr id="109" name="Picture 108">
          <a:extLst>
            <a:ext uri="{FF2B5EF4-FFF2-40B4-BE49-F238E27FC236}">
              <a16:creationId xmlns:a16="http://schemas.microsoft.com/office/drawing/2014/main" id="{425BC760-B963-4FE1-B6A8-ACBFD2885A59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296275" y="186975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116</xdr:row>
      <xdr:rowOff>0</xdr:rowOff>
    </xdr:from>
    <xdr:to>
      <xdr:col>17</xdr:col>
      <xdr:colOff>457200</xdr:colOff>
      <xdr:row>116</xdr:row>
      <xdr:rowOff>101600</xdr:rowOff>
    </xdr:to>
    <xdr:pic>
      <xdr:nvPicPr>
        <xdr:cNvPr id="110" name="Picture 109">
          <a:extLst>
            <a:ext uri="{FF2B5EF4-FFF2-40B4-BE49-F238E27FC236}">
              <a16:creationId xmlns:a16="http://schemas.microsoft.com/office/drawing/2014/main" id="{F5327BC8-ADA6-4BB2-88DE-4E8881BA2E8E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6105525" y="195643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116</xdr:row>
      <xdr:rowOff>0</xdr:rowOff>
    </xdr:from>
    <xdr:to>
      <xdr:col>27</xdr:col>
      <xdr:colOff>25400</xdr:colOff>
      <xdr:row>116</xdr:row>
      <xdr:rowOff>101600</xdr:rowOff>
    </xdr:to>
    <xdr:pic>
      <xdr:nvPicPr>
        <xdr:cNvPr id="111" name="Picture 110">
          <a:extLst>
            <a:ext uri="{FF2B5EF4-FFF2-40B4-BE49-F238E27FC236}">
              <a16:creationId xmlns:a16="http://schemas.microsoft.com/office/drawing/2014/main" id="{B0E93273-3678-4AA4-B1F9-D138709A20EA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296275" y="195643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121</xdr:row>
      <xdr:rowOff>0</xdr:rowOff>
    </xdr:from>
    <xdr:to>
      <xdr:col>17</xdr:col>
      <xdr:colOff>457200</xdr:colOff>
      <xdr:row>121</xdr:row>
      <xdr:rowOff>101600</xdr:rowOff>
    </xdr:to>
    <xdr:pic>
      <xdr:nvPicPr>
        <xdr:cNvPr id="112" name="Picture 111">
          <a:extLst>
            <a:ext uri="{FF2B5EF4-FFF2-40B4-BE49-F238E27FC236}">
              <a16:creationId xmlns:a16="http://schemas.microsoft.com/office/drawing/2014/main" id="{F51D412A-642D-4E7A-B723-5BB8AB687B7B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105525" y="204311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121</xdr:row>
      <xdr:rowOff>0</xdr:rowOff>
    </xdr:from>
    <xdr:to>
      <xdr:col>27</xdr:col>
      <xdr:colOff>25400</xdr:colOff>
      <xdr:row>121</xdr:row>
      <xdr:rowOff>101600</xdr:rowOff>
    </xdr:to>
    <xdr:pic>
      <xdr:nvPicPr>
        <xdr:cNvPr id="113" name="Picture 112">
          <a:extLst>
            <a:ext uri="{FF2B5EF4-FFF2-40B4-BE49-F238E27FC236}">
              <a16:creationId xmlns:a16="http://schemas.microsoft.com/office/drawing/2014/main" id="{0E995375-C75C-4574-97CC-8EEB78497E8D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8296275" y="204311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126</xdr:row>
      <xdr:rowOff>0</xdr:rowOff>
    </xdr:from>
    <xdr:to>
      <xdr:col>17</xdr:col>
      <xdr:colOff>457200</xdr:colOff>
      <xdr:row>126</xdr:row>
      <xdr:rowOff>101600</xdr:rowOff>
    </xdr:to>
    <xdr:pic>
      <xdr:nvPicPr>
        <xdr:cNvPr id="114" name="Picture 113">
          <a:extLst>
            <a:ext uri="{FF2B5EF4-FFF2-40B4-BE49-F238E27FC236}">
              <a16:creationId xmlns:a16="http://schemas.microsoft.com/office/drawing/2014/main" id="{B5DBA285-E3CE-4AD2-846E-6FEEB5A4F457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105525" y="212979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126</xdr:row>
      <xdr:rowOff>0</xdr:rowOff>
    </xdr:from>
    <xdr:to>
      <xdr:col>27</xdr:col>
      <xdr:colOff>25400</xdr:colOff>
      <xdr:row>126</xdr:row>
      <xdr:rowOff>101600</xdr:rowOff>
    </xdr:to>
    <xdr:pic>
      <xdr:nvPicPr>
        <xdr:cNvPr id="115" name="Picture 114">
          <a:extLst>
            <a:ext uri="{FF2B5EF4-FFF2-40B4-BE49-F238E27FC236}">
              <a16:creationId xmlns:a16="http://schemas.microsoft.com/office/drawing/2014/main" id="{663037B5-A2F4-46D6-8EEB-08D07B9380B5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8296275" y="212979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131</xdr:row>
      <xdr:rowOff>0</xdr:rowOff>
    </xdr:from>
    <xdr:to>
      <xdr:col>17</xdr:col>
      <xdr:colOff>457200</xdr:colOff>
      <xdr:row>131</xdr:row>
      <xdr:rowOff>101600</xdr:rowOff>
    </xdr:to>
    <xdr:pic>
      <xdr:nvPicPr>
        <xdr:cNvPr id="116" name="Picture 115">
          <a:extLst>
            <a:ext uri="{FF2B5EF4-FFF2-40B4-BE49-F238E27FC236}">
              <a16:creationId xmlns:a16="http://schemas.microsoft.com/office/drawing/2014/main" id="{3C4437D6-ED91-4AAD-B754-26D81DF8C5A7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6105525" y="221646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131</xdr:row>
      <xdr:rowOff>0</xdr:rowOff>
    </xdr:from>
    <xdr:to>
      <xdr:col>27</xdr:col>
      <xdr:colOff>25400</xdr:colOff>
      <xdr:row>131</xdr:row>
      <xdr:rowOff>101600</xdr:rowOff>
    </xdr:to>
    <xdr:pic>
      <xdr:nvPicPr>
        <xdr:cNvPr id="117" name="Picture 116">
          <a:extLst>
            <a:ext uri="{FF2B5EF4-FFF2-40B4-BE49-F238E27FC236}">
              <a16:creationId xmlns:a16="http://schemas.microsoft.com/office/drawing/2014/main" id="{3A0429B9-185C-4080-8D99-295D1ED10C1B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8296275" y="221646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136</xdr:row>
      <xdr:rowOff>0</xdr:rowOff>
    </xdr:from>
    <xdr:to>
      <xdr:col>17</xdr:col>
      <xdr:colOff>457200</xdr:colOff>
      <xdr:row>136</xdr:row>
      <xdr:rowOff>101600</xdr:rowOff>
    </xdr:to>
    <xdr:pic>
      <xdr:nvPicPr>
        <xdr:cNvPr id="118" name="Picture 117">
          <a:extLst>
            <a:ext uri="{FF2B5EF4-FFF2-40B4-BE49-F238E27FC236}">
              <a16:creationId xmlns:a16="http://schemas.microsoft.com/office/drawing/2014/main" id="{97EFA9EB-EB68-425F-8359-6AD236FF4A2A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6105525" y="230314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136</xdr:row>
      <xdr:rowOff>0</xdr:rowOff>
    </xdr:from>
    <xdr:to>
      <xdr:col>27</xdr:col>
      <xdr:colOff>25400</xdr:colOff>
      <xdr:row>136</xdr:row>
      <xdr:rowOff>101600</xdr:rowOff>
    </xdr:to>
    <xdr:pic>
      <xdr:nvPicPr>
        <xdr:cNvPr id="119" name="Picture 118">
          <a:extLst>
            <a:ext uri="{FF2B5EF4-FFF2-40B4-BE49-F238E27FC236}">
              <a16:creationId xmlns:a16="http://schemas.microsoft.com/office/drawing/2014/main" id="{EB389B31-B38B-4AED-A3EA-238FB21BBAC6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296275" y="230314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141</xdr:row>
      <xdr:rowOff>0</xdr:rowOff>
    </xdr:from>
    <xdr:to>
      <xdr:col>17</xdr:col>
      <xdr:colOff>457200</xdr:colOff>
      <xdr:row>141</xdr:row>
      <xdr:rowOff>101600</xdr:rowOff>
    </xdr:to>
    <xdr:pic>
      <xdr:nvPicPr>
        <xdr:cNvPr id="120" name="Picture 119">
          <a:extLst>
            <a:ext uri="{FF2B5EF4-FFF2-40B4-BE49-F238E27FC236}">
              <a16:creationId xmlns:a16="http://schemas.microsoft.com/office/drawing/2014/main" id="{07E34CF1-E0A1-4194-88FD-8641AF42C95D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238982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141</xdr:row>
      <xdr:rowOff>0</xdr:rowOff>
    </xdr:from>
    <xdr:to>
      <xdr:col>27</xdr:col>
      <xdr:colOff>25400</xdr:colOff>
      <xdr:row>141</xdr:row>
      <xdr:rowOff>101600</xdr:rowOff>
    </xdr:to>
    <xdr:pic>
      <xdr:nvPicPr>
        <xdr:cNvPr id="121" name="Picture 120">
          <a:extLst>
            <a:ext uri="{FF2B5EF4-FFF2-40B4-BE49-F238E27FC236}">
              <a16:creationId xmlns:a16="http://schemas.microsoft.com/office/drawing/2014/main" id="{67DCD596-7D26-4909-957C-A9DBE998F60F}"/>
            </a:ext>
          </a:extLst>
        </xdr:cNvPr>
        <xdr:cNvPicPr/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8296275" y="238982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146</xdr:row>
      <xdr:rowOff>0</xdr:rowOff>
    </xdr:from>
    <xdr:to>
      <xdr:col>17</xdr:col>
      <xdr:colOff>457200</xdr:colOff>
      <xdr:row>146</xdr:row>
      <xdr:rowOff>101600</xdr:rowOff>
    </xdr:to>
    <xdr:pic>
      <xdr:nvPicPr>
        <xdr:cNvPr id="122" name="Picture 121">
          <a:extLst>
            <a:ext uri="{FF2B5EF4-FFF2-40B4-BE49-F238E27FC236}">
              <a16:creationId xmlns:a16="http://schemas.microsoft.com/office/drawing/2014/main" id="{4050CE95-4F82-43FF-8E36-482D868F21B5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6105525" y="247650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146</xdr:row>
      <xdr:rowOff>0</xdr:rowOff>
    </xdr:from>
    <xdr:to>
      <xdr:col>27</xdr:col>
      <xdr:colOff>25400</xdr:colOff>
      <xdr:row>146</xdr:row>
      <xdr:rowOff>101600</xdr:rowOff>
    </xdr:to>
    <xdr:pic>
      <xdr:nvPicPr>
        <xdr:cNvPr id="123" name="Picture 122">
          <a:extLst>
            <a:ext uri="{FF2B5EF4-FFF2-40B4-BE49-F238E27FC236}">
              <a16:creationId xmlns:a16="http://schemas.microsoft.com/office/drawing/2014/main" id="{A5F0B694-5868-4AAB-990A-28B0129100BA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296275" y="247650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151</xdr:row>
      <xdr:rowOff>0</xdr:rowOff>
    </xdr:from>
    <xdr:to>
      <xdr:col>17</xdr:col>
      <xdr:colOff>457200</xdr:colOff>
      <xdr:row>151</xdr:row>
      <xdr:rowOff>101600</xdr:rowOff>
    </xdr:to>
    <xdr:pic>
      <xdr:nvPicPr>
        <xdr:cNvPr id="124" name="Picture 123">
          <a:extLst>
            <a:ext uri="{FF2B5EF4-FFF2-40B4-BE49-F238E27FC236}">
              <a16:creationId xmlns:a16="http://schemas.microsoft.com/office/drawing/2014/main" id="{B5751180-B5C7-4E42-8CBF-9CB8CBFA0CF3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256317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151</xdr:row>
      <xdr:rowOff>0</xdr:rowOff>
    </xdr:from>
    <xdr:to>
      <xdr:col>27</xdr:col>
      <xdr:colOff>25400</xdr:colOff>
      <xdr:row>151</xdr:row>
      <xdr:rowOff>101600</xdr:rowOff>
    </xdr:to>
    <xdr:pic>
      <xdr:nvPicPr>
        <xdr:cNvPr id="125" name="Picture 124">
          <a:extLst>
            <a:ext uri="{FF2B5EF4-FFF2-40B4-BE49-F238E27FC236}">
              <a16:creationId xmlns:a16="http://schemas.microsoft.com/office/drawing/2014/main" id="{7F106F12-BA19-449A-88D3-91BB97ABD985}"/>
            </a:ext>
          </a:extLst>
        </xdr:cNvPr>
        <xdr:cNvPicPr/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8296275" y="256317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156</xdr:row>
      <xdr:rowOff>0</xdr:rowOff>
    </xdr:from>
    <xdr:to>
      <xdr:col>17</xdr:col>
      <xdr:colOff>457200</xdr:colOff>
      <xdr:row>156</xdr:row>
      <xdr:rowOff>101600</xdr:rowOff>
    </xdr:to>
    <xdr:pic>
      <xdr:nvPicPr>
        <xdr:cNvPr id="126" name="Picture 125">
          <a:extLst>
            <a:ext uri="{FF2B5EF4-FFF2-40B4-BE49-F238E27FC236}">
              <a16:creationId xmlns:a16="http://schemas.microsoft.com/office/drawing/2014/main" id="{254796E1-018A-4493-AD12-9C8A6227FB67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105525" y="264985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156</xdr:row>
      <xdr:rowOff>0</xdr:rowOff>
    </xdr:from>
    <xdr:to>
      <xdr:col>27</xdr:col>
      <xdr:colOff>25400</xdr:colOff>
      <xdr:row>156</xdr:row>
      <xdr:rowOff>101600</xdr:rowOff>
    </xdr:to>
    <xdr:pic>
      <xdr:nvPicPr>
        <xdr:cNvPr id="127" name="Picture 126">
          <a:extLst>
            <a:ext uri="{FF2B5EF4-FFF2-40B4-BE49-F238E27FC236}">
              <a16:creationId xmlns:a16="http://schemas.microsoft.com/office/drawing/2014/main" id="{D0285BD8-C374-4691-BBAC-1F21D371CC4A}"/>
            </a:ext>
          </a:extLst>
        </xdr:cNvPr>
        <xdr:cNvPicPr/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8296275" y="264985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161</xdr:row>
      <xdr:rowOff>0</xdr:rowOff>
    </xdr:from>
    <xdr:to>
      <xdr:col>17</xdr:col>
      <xdr:colOff>457200</xdr:colOff>
      <xdr:row>161</xdr:row>
      <xdr:rowOff>101600</xdr:rowOff>
    </xdr:to>
    <xdr:pic>
      <xdr:nvPicPr>
        <xdr:cNvPr id="128" name="Picture 127">
          <a:extLst>
            <a:ext uri="{FF2B5EF4-FFF2-40B4-BE49-F238E27FC236}">
              <a16:creationId xmlns:a16="http://schemas.microsoft.com/office/drawing/2014/main" id="{79F1ADB8-748B-46AC-8DBA-00809C5CCD3F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6105525" y="273653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161</xdr:row>
      <xdr:rowOff>0</xdr:rowOff>
    </xdr:from>
    <xdr:to>
      <xdr:col>27</xdr:col>
      <xdr:colOff>25400</xdr:colOff>
      <xdr:row>161</xdr:row>
      <xdr:rowOff>101600</xdr:rowOff>
    </xdr:to>
    <xdr:pic>
      <xdr:nvPicPr>
        <xdr:cNvPr id="129" name="Picture 128">
          <a:extLst>
            <a:ext uri="{FF2B5EF4-FFF2-40B4-BE49-F238E27FC236}">
              <a16:creationId xmlns:a16="http://schemas.microsoft.com/office/drawing/2014/main" id="{824A7865-ACA5-4CC2-8E4D-F4731D52C996}"/>
            </a:ext>
          </a:extLst>
        </xdr:cNvPr>
        <xdr:cNvPicPr/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8296275" y="273653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166</xdr:row>
      <xdr:rowOff>0</xdr:rowOff>
    </xdr:from>
    <xdr:to>
      <xdr:col>17</xdr:col>
      <xdr:colOff>457200</xdr:colOff>
      <xdr:row>166</xdr:row>
      <xdr:rowOff>101600</xdr:rowOff>
    </xdr:to>
    <xdr:pic>
      <xdr:nvPicPr>
        <xdr:cNvPr id="130" name="Picture 129">
          <a:extLst>
            <a:ext uri="{FF2B5EF4-FFF2-40B4-BE49-F238E27FC236}">
              <a16:creationId xmlns:a16="http://schemas.microsoft.com/office/drawing/2014/main" id="{62B598F9-E90A-4874-AFC5-4C16F7261339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105525" y="282321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166</xdr:row>
      <xdr:rowOff>0</xdr:rowOff>
    </xdr:from>
    <xdr:to>
      <xdr:col>27</xdr:col>
      <xdr:colOff>25400</xdr:colOff>
      <xdr:row>166</xdr:row>
      <xdr:rowOff>101600</xdr:rowOff>
    </xdr:to>
    <xdr:pic>
      <xdr:nvPicPr>
        <xdr:cNvPr id="131" name="Picture 130">
          <a:extLst>
            <a:ext uri="{FF2B5EF4-FFF2-40B4-BE49-F238E27FC236}">
              <a16:creationId xmlns:a16="http://schemas.microsoft.com/office/drawing/2014/main" id="{203FA37B-91B0-4556-850C-825EE9306FEC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8296275" y="282321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171</xdr:row>
      <xdr:rowOff>0</xdr:rowOff>
    </xdr:from>
    <xdr:to>
      <xdr:col>17</xdr:col>
      <xdr:colOff>457200</xdr:colOff>
      <xdr:row>171</xdr:row>
      <xdr:rowOff>101600</xdr:rowOff>
    </xdr:to>
    <xdr:pic>
      <xdr:nvPicPr>
        <xdr:cNvPr id="132" name="Picture 131">
          <a:extLst>
            <a:ext uri="{FF2B5EF4-FFF2-40B4-BE49-F238E27FC236}">
              <a16:creationId xmlns:a16="http://schemas.microsoft.com/office/drawing/2014/main" id="{421F2694-22C5-47EF-ABCD-B9610BF4625C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105525" y="290988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171</xdr:row>
      <xdr:rowOff>0</xdr:rowOff>
    </xdr:from>
    <xdr:to>
      <xdr:col>27</xdr:col>
      <xdr:colOff>25400</xdr:colOff>
      <xdr:row>171</xdr:row>
      <xdr:rowOff>101600</xdr:rowOff>
    </xdr:to>
    <xdr:pic>
      <xdr:nvPicPr>
        <xdr:cNvPr id="133" name="Picture 132">
          <a:extLst>
            <a:ext uri="{FF2B5EF4-FFF2-40B4-BE49-F238E27FC236}">
              <a16:creationId xmlns:a16="http://schemas.microsoft.com/office/drawing/2014/main" id="{B507FA05-13F8-45C1-9A51-4211396DBB1F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8296275" y="290988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176</xdr:row>
      <xdr:rowOff>0</xdr:rowOff>
    </xdr:from>
    <xdr:to>
      <xdr:col>17</xdr:col>
      <xdr:colOff>457200</xdr:colOff>
      <xdr:row>176</xdr:row>
      <xdr:rowOff>101600</xdr:rowOff>
    </xdr:to>
    <xdr:pic>
      <xdr:nvPicPr>
        <xdr:cNvPr id="134" name="Picture 133">
          <a:extLst>
            <a:ext uri="{FF2B5EF4-FFF2-40B4-BE49-F238E27FC236}">
              <a16:creationId xmlns:a16="http://schemas.microsoft.com/office/drawing/2014/main" id="{AD2679A7-6D49-414A-B9C7-A09F22115E67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6105525" y="299656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176</xdr:row>
      <xdr:rowOff>0</xdr:rowOff>
    </xdr:from>
    <xdr:to>
      <xdr:col>27</xdr:col>
      <xdr:colOff>25400</xdr:colOff>
      <xdr:row>176</xdr:row>
      <xdr:rowOff>101600</xdr:rowOff>
    </xdr:to>
    <xdr:pic>
      <xdr:nvPicPr>
        <xdr:cNvPr id="135" name="Picture 134">
          <a:extLst>
            <a:ext uri="{FF2B5EF4-FFF2-40B4-BE49-F238E27FC236}">
              <a16:creationId xmlns:a16="http://schemas.microsoft.com/office/drawing/2014/main" id="{10070CC2-5E2C-4B02-B397-916CA31412EB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8296275" y="29965650"/>
          <a:ext cx="873125" cy="10160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1</xdr:col>
      <xdr:colOff>354971</xdr:colOff>
      <xdr:row>3</xdr:row>
      <xdr:rowOff>354971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2002AC-8D60-4671-9FBC-0B27BD9A826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85725"/>
          <a:ext cx="354971" cy="354971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13</xdr:row>
      <xdr:rowOff>0</xdr:rowOff>
    </xdr:from>
    <xdr:to>
      <xdr:col>17</xdr:col>
      <xdr:colOff>457200</xdr:colOff>
      <xdr:row>13</xdr:row>
      <xdr:rowOff>101600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EDBB3AE-5163-40BA-92B1-CD76F134FF68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16573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</xdr:row>
      <xdr:rowOff>0</xdr:rowOff>
    </xdr:from>
    <xdr:to>
      <xdr:col>27</xdr:col>
      <xdr:colOff>25400</xdr:colOff>
      <xdr:row>13</xdr:row>
      <xdr:rowOff>101600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87CEFE1-B011-4846-8705-925084F6D18F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8296275" y="16573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19</xdr:row>
      <xdr:rowOff>0</xdr:rowOff>
    </xdr:from>
    <xdr:to>
      <xdr:col>17</xdr:col>
      <xdr:colOff>457200</xdr:colOff>
      <xdr:row>19</xdr:row>
      <xdr:rowOff>101600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E819E84-CFD6-482A-A4EA-F832849322FC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105525" y="27146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</xdr:row>
      <xdr:rowOff>0</xdr:rowOff>
    </xdr:from>
    <xdr:to>
      <xdr:col>27</xdr:col>
      <xdr:colOff>25400</xdr:colOff>
      <xdr:row>19</xdr:row>
      <xdr:rowOff>101600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69670A05-8DC1-484A-A07D-DE0C7E81CCC2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296275" y="27146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25</xdr:row>
      <xdr:rowOff>0</xdr:rowOff>
    </xdr:from>
    <xdr:to>
      <xdr:col>17</xdr:col>
      <xdr:colOff>457200</xdr:colOff>
      <xdr:row>25</xdr:row>
      <xdr:rowOff>101600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683B6AE3-2FB2-4088-ABCB-737C2411D01E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105525" y="37719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25</xdr:row>
      <xdr:rowOff>0</xdr:rowOff>
    </xdr:from>
    <xdr:to>
      <xdr:col>27</xdr:col>
      <xdr:colOff>25400</xdr:colOff>
      <xdr:row>25</xdr:row>
      <xdr:rowOff>101600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B9AD3AD4-24CC-4C4F-A773-D6A2C8821885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8296275" y="37719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31</xdr:row>
      <xdr:rowOff>0</xdr:rowOff>
    </xdr:from>
    <xdr:to>
      <xdr:col>17</xdr:col>
      <xdr:colOff>457200</xdr:colOff>
      <xdr:row>31</xdr:row>
      <xdr:rowOff>101600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6ECEED63-5EFD-414A-87D3-6412E694309C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105525" y="48291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31</xdr:row>
      <xdr:rowOff>0</xdr:rowOff>
    </xdr:from>
    <xdr:to>
      <xdr:col>27</xdr:col>
      <xdr:colOff>25400</xdr:colOff>
      <xdr:row>31</xdr:row>
      <xdr:rowOff>101600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E19FBB4E-2ECE-4789-9AB1-51AA4BC48E03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8296275" y="48291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37</xdr:row>
      <xdr:rowOff>0</xdr:rowOff>
    </xdr:from>
    <xdr:to>
      <xdr:col>17</xdr:col>
      <xdr:colOff>457200</xdr:colOff>
      <xdr:row>37</xdr:row>
      <xdr:rowOff>101600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75D47F66-3FAE-4713-A23E-9198D843904C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105525" y="58864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37</xdr:row>
      <xdr:rowOff>0</xdr:rowOff>
    </xdr:from>
    <xdr:to>
      <xdr:col>27</xdr:col>
      <xdr:colOff>25400</xdr:colOff>
      <xdr:row>37</xdr:row>
      <xdr:rowOff>101600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6943824C-A184-4AF1-B685-2DBAD1480F7B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296275" y="58864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42</xdr:row>
      <xdr:rowOff>0</xdr:rowOff>
    </xdr:from>
    <xdr:to>
      <xdr:col>17</xdr:col>
      <xdr:colOff>457200</xdr:colOff>
      <xdr:row>42</xdr:row>
      <xdr:rowOff>101600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D63A1FCC-DB16-4799-A35F-4E23EBB83685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105525" y="67532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27</xdr:col>
      <xdr:colOff>25400</xdr:colOff>
      <xdr:row>42</xdr:row>
      <xdr:rowOff>101600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168B6B17-588D-4520-AE3C-4F71A4F02C03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8296275" y="67532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47</xdr:row>
      <xdr:rowOff>0</xdr:rowOff>
    </xdr:from>
    <xdr:to>
      <xdr:col>17</xdr:col>
      <xdr:colOff>457200</xdr:colOff>
      <xdr:row>47</xdr:row>
      <xdr:rowOff>101600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5C843412-8C60-4896-885B-BB3C5464ED43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105525" y="76200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47</xdr:row>
      <xdr:rowOff>0</xdr:rowOff>
    </xdr:from>
    <xdr:to>
      <xdr:col>27</xdr:col>
      <xdr:colOff>25400</xdr:colOff>
      <xdr:row>47</xdr:row>
      <xdr:rowOff>101600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2678A70-7A7E-4E67-9A94-45F9FBC81661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8296275" y="76200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52</xdr:row>
      <xdr:rowOff>0</xdr:rowOff>
    </xdr:from>
    <xdr:to>
      <xdr:col>17</xdr:col>
      <xdr:colOff>457200</xdr:colOff>
      <xdr:row>52</xdr:row>
      <xdr:rowOff>101600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5D52591A-31F3-44E8-82E6-E2FB944D3CB6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105525" y="84867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52</xdr:row>
      <xdr:rowOff>0</xdr:rowOff>
    </xdr:from>
    <xdr:to>
      <xdr:col>27</xdr:col>
      <xdr:colOff>25400</xdr:colOff>
      <xdr:row>52</xdr:row>
      <xdr:rowOff>101600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B69C48C-8046-4F83-8D92-11128CAE2582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296275" y="84867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57</xdr:row>
      <xdr:rowOff>0</xdr:rowOff>
    </xdr:from>
    <xdr:to>
      <xdr:col>17</xdr:col>
      <xdr:colOff>457200</xdr:colOff>
      <xdr:row>57</xdr:row>
      <xdr:rowOff>101600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F7184B45-C14C-4FE9-9EF5-0C4DE4372CDD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6105525" y="93535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57</xdr:row>
      <xdr:rowOff>0</xdr:rowOff>
    </xdr:from>
    <xdr:to>
      <xdr:col>27</xdr:col>
      <xdr:colOff>25400</xdr:colOff>
      <xdr:row>57</xdr:row>
      <xdr:rowOff>101600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B4FE8119-249B-45B3-8ACE-9F567E3E1A78}"/>
            </a:ext>
          </a:extLst>
        </xdr:cNvPr>
        <xdr:cNvPicPr/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8296275" y="93535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62</xdr:row>
      <xdr:rowOff>0</xdr:rowOff>
    </xdr:from>
    <xdr:to>
      <xdr:col>17</xdr:col>
      <xdr:colOff>457200</xdr:colOff>
      <xdr:row>62</xdr:row>
      <xdr:rowOff>101600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7F12528-DF24-42EC-8E58-8A9105BC6DEF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105525" y="102203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62</xdr:row>
      <xdr:rowOff>0</xdr:rowOff>
    </xdr:from>
    <xdr:to>
      <xdr:col>27</xdr:col>
      <xdr:colOff>25400</xdr:colOff>
      <xdr:row>62</xdr:row>
      <xdr:rowOff>101600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1B265F37-DC39-4459-B857-0D09843A4799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296275" y="102203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67</xdr:row>
      <xdr:rowOff>0</xdr:rowOff>
    </xdr:from>
    <xdr:to>
      <xdr:col>17</xdr:col>
      <xdr:colOff>457200</xdr:colOff>
      <xdr:row>67</xdr:row>
      <xdr:rowOff>101600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6B705DA1-283F-460D-AE2A-55C111D56C58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6105525" y="110871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67</xdr:row>
      <xdr:rowOff>0</xdr:rowOff>
    </xdr:from>
    <xdr:to>
      <xdr:col>27</xdr:col>
      <xdr:colOff>25400</xdr:colOff>
      <xdr:row>67</xdr:row>
      <xdr:rowOff>101600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EF542F78-A41C-4A85-86B8-9E5EABA79195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8296275" y="110871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72</xdr:row>
      <xdr:rowOff>0</xdr:rowOff>
    </xdr:from>
    <xdr:to>
      <xdr:col>17</xdr:col>
      <xdr:colOff>457200</xdr:colOff>
      <xdr:row>72</xdr:row>
      <xdr:rowOff>101600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5EC1804F-E000-4CDF-B8EA-4F5BE49D84C7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6105525" y="119538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72</xdr:row>
      <xdr:rowOff>0</xdr:rowOff>
    </xdr:from>
    <xdr:to>
      <xdr:col>27</xdr:col>
      <xdr:colOff>25400</xdr:colOff>
      <xdr:row>72</xdr:row>
      <xdr:rowOff>101600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2C44477-56AD-4104-8097-7E4BC25338AD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8296275" y="119538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77</xdr:row>
      <xdr:rowOff>0</xdr:rowOff>
    </xdr:from>
    <xdr:to>
      <xdr:col>17</xdr:col>
      <xdr:colOff>457200</xdr:colOff>
      <xdr:row>77</xdr:row>
      <xdr:rowOff>101600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A9EB2FB1-3FF5-4E59-84D8-F8BA057E70C0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105525" y="128206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77</xdr:row>
      <xdr:rowOff>0</xdr:rowOff>
    </xdr:from>
    <xdr:to>
      <xdr:col>27</xdr:col>
      <xdr:colOff>25400</xdr:colOff>
      <xdr:row>77</xdr:row>
      <xdr:rowOff>101600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F41DEF25-BE3F-41C2-8BF6-4D7A48B6A988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296275" y="128206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82</xdr:row>
      <xdr:rowOff>0</xdr:rowOff>
    </xdr:from>
    <xdr:to>
      <xdr:col>17</xdr:col>
      <xdr:colOff>457200</xdr:colOff>
      <xdr:row>82</xdr:row>
      <xdr:rowOff>101600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C0DC859F-A997-4B78-A37D-022E2A8F8703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136874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82</xdr:row>
      <xdr:rowOff>0</xdr:rowOff>
    </xdr:from>
    <xdr:to>
      <xdr:col>27</xdr:col>
      <xdr:colOff>25400</xdr:colOff>
      <xdr:row>82</xdr:row>
      <xdr:rowOff>101600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F268CB00-8235-4B02-9645-3191908DC587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296275" y="136874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87</xdr:row>
      <xdr:rowOff>0</xdr:rowOff>
    </xdr:from>
    <xdr:to>
      <xdr:col>17</xdr:col>
      <xdr:colOff>457200</xdr:colOff>
      <xdr:row>87</xdr:row>
      <xdr:rowOff>101600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53B58E70-0FDA-4CC4-9DAB-5E473AEACAD3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6105525" y="145542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87</xdr:row>
      <xdr:rowOff>0</xdr:rowOff>
    </xdr:from>
    <xdr:to>
      <xdr:col>27</xdr:col>
      <xdr:colOff>25400</xdr:colOff>
      <xdr:row>87</xdr:row>
      <xdr:rowOff>101600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F435AE89-7520-4C36-9FED-7C1D305F304B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8296275" y="145542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92</xdr:row>
      <xdr:rowOff>0</xdr:rowOff>
    </xdr:from>
    <xdr:to>
      <xdr:col>17</xdr:col>
      <xdr:colOff>457200</xdr:colOff>
      <xdr:row>92</xdr:row>
      <xdr:rowOff>101600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82EA2D80-5BD0-4EE4-A1BE-94CE0D08DEF3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105525" y="154209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92</xdr:row>
      <xdr:rowOff>0</xdr:rowOff>
    </xdr:from>
    <xdr:to>
      <xdr:col>27</xdr:col>
      <xdr:colOff>25400</xdr:colOff>
      <xdr:row>92</xdr:row>
      <xdr:rowOff>101600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617E0792-DDF0-4882-8B77-8C84892C8CCF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8296275" y="154209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97</xdr:row>
      <xdr:rowOff>0</xdr:rowOff>
    </xdr:from>
    <xdr:to>
      <xdr:col>17</xdr:col>
      <xdr:colOff>457200</xdr:colOff>
      <xdr:row>97</xdr:row>
      <xdr:rowOff>101600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id="{E02B684C-A495-46B7-8F76-29242318DA02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6105525" y="162877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97</xdr:row>
      <xdr:rowOff>0</xdr:rowOff>
    </xdr:from>
    <xdr:to>
      <xdr:col>27</xdr:col>
      <xdr:colOff>25400</xdr:colOff>
      <xdr:row>97</xdr:row>
      <xdr:rowOff>101600</xdr:rowOff>
    </xdr:to>
    <xdr:pic>
      <xdr:nvPicPr>
        <xdr:cNvPr id="36" name="Picture 35">
          <a:extLst>
            <a:ext uri="{FF2B5EF4-FFF2-40B4-BE49-F238E27FC236}">
              <a16:creationId xmlns:a16="http://schemas.microsoft.com/office/drawing/2014/main" id="{19C07C39-D48B-44AD-AE6D-C046D2372946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8296275" y="162877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102</xdr:row>
      <xdr:rowOff>0</xdr:rowOff>
    </xdr:from>
    <xdr:to>
      <xdr:col>17</xdr:col>
      <xdr:colOff>457200</xdr:colOff>
      <xdr:row>102</xdr:row>
      <xdr:rowOff>101600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id="{A73FD784-9FC2-4BE8-BB02-404E352572FE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6105525" y="171545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102</xdr:row>
      <xdr:rowOff>0</xdr:rowOff>
    </xdr:from>
    <xdr:to>
      <xdr:col>27</xdr:col>
      <xdr:colOff>25400</xdr:colOff>
      <xdr:row>102</xdr:row>
      <xdr:rowOff>101600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2C33FB9-A8C7-43BA-B703-6E41DD7ED05C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8296275" y="171545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107</xdr:row>
      <xdr:rowOff>0</xdr:rowOff>
    </xdr:from>
    <xdr:to>
      <xdr:col>17</xdr:col>
      <xdr:colOff>457200</xdr:colOff>
      <xdr:row>107</xdr:row>
      <xdr:rowOff>101600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id="{6063DA2F-BA3F-4EDA-BFE2-6E0A41BBAE43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180213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107</xdr:row>
      <xdr:rowOff>0</xdr:rowOff>
    </xdr:from>
    <xdr:to>
      <xdr:col>27</xdr:col>
      <xdr:colOff>25400</xdr:colOff>
      <xdr:row>107</xdr:row>
      <xdr:rowOff>101600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FCC05633-19D1-4955-BE11-7B9825DA50AA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296275" y="180213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112</xdr:row>
      <xdr:rowOff>0</xdr:rowOff>
    </xdr:from>
    <xdr:to>
      <xdr:col>17</xdr:col>
      <xdr:colOff>457200</xdr:colOff>
      <xdr:row>112</xdr:row>
      <xdr:rowOff>101600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id="{064A530A-1F01-4798-8F40-6BFA7096C4A6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6105525" y="188880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112</xdr:row>
      <xdr:rowOff>0</xdr:rowOff>
    </xdr:from>
    <xdr:to>
      <xdr:col>27</xdr:col>
      <xdr:colOff>25400</xdr:colOff>
      <xdr:row>112</xdr:row>
      <xdr:rowOff>101600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9C466289-92B4-4D37-A7D3-D026890079BB}"/>
            </a:ext>
          </a:extLst>
        </xdr:cNvPr>
        <xdr:cNvPicPr/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8296275" y="188880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117</xdr:row>
      <xdr:rowOff>0</xdr:rowOff>
    </xdr:from>
    <xdr:to>
      <xdr:col>17</xdr:col>
      <xdr:colOff>457200</xdr:colOff>
      <xdr:row>117</xdr:row>
      <xdr:rowOff>101600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id="{F7AD72B3-C424-48C4-BBFE-214A163751BA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105525" y="197548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117</xdr:row>
      <xdr:rowOff>0</xdr:rowOff>
    </xdr:from>
    <xdr:to>
      <xdr:col>27</xdr:col>
      <xdr:colOff>25400</xdr:colOff>
      <xdr:row>117</xdr:row>
      <xdr:rowOff>101600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2296F452-236A-4084-9506-75D95B7F4405}"/>
            </a:ext>
          </a:extLst>
        </xdr:cNvPr>
        <xdr:cNvPicPr/>
      </xdr:nvPicPr>
      <xdr:blipFill>
        <a:blip xmlns:r="http://schemas.openxmlformats.org/officeDocument/2006/relationships" r:embed="rId52" cstate="print"/>
        <a:stretch>
          <a:fillRect/>
        </a:stretch>
      </xdr:blipFill>
      <xdr:spPr>
        <a:xfrm>
          <a:off x="8296275" y="197548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122</xdr:row>
      <xdr:rowOff>0</xdr:rowOff>
    </xdr:from>
    <xdr:to>
      <xdr:col>17</xdr:col>
      <xdr:colOff>457200</xdr:colOff>
      <xdr:row>122</xdr:row>
      <xdr:rowOff>101600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id="{55928909-69B3-4CDE-9BAE-C82F092BB555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6105525" y="206216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122</xdr:row>
      <xdr:rowOff>0</xdr:rowOff>
    </xdr:from>
    <xdr:to>
      <xdr:col>27</xdr:col>
      <xdr:colOff>25400</xdr:colOff>
      <xdr:row>122</xdr:row>
      <xdr:rowOff>101600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id="{0709EA49-73DA-4982-BB1F-8A84C5BB166C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8296275" y="206216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127</xdr:row>
      <xdr:rowOff>0</xdr:rowOff>
    </xdr:from>
    <xdr:to>
      <xdr:col>17</xdr:col>
      <xdr:colOff>457200</xdr:colOff>
      <xdr:row>127</xdr:row>
      <xdr:rowOff>101600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id="{CEDFDCB4-E505-4C27-AAFD-D46C5B5D76F8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105525" y="214884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127</xdr:row>
      <xdr:rowOff>0</xdr:rowOff>
    </xdr:from>
    <xdr:to>
      <xdr:col>27</xdr:col>
      <xdr:colOff>25400</xdr:colOff>
      <xdr:row>127</xdr:row>
      <xdr:rowOff>101600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id="{794D7593-2C9A-4F23-A09F-DA2F0B01C4AA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296275" y="214884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132</xdr:row>
      <xdr:rowOff>0</xdr:rowOff>
    </xdr:from>
    <xdr:to>
      <xdr:col>17</xdr:col>
      <xdr:colOff>457200</xdr:colOff>
      <xdr:row>132</xdr:row>
      <xdr:rowOff>101600</xdr:rowOff>
    </xdr:to>
    <xdr:pic>
      <xdr:nvPicPr>
        <xdr:cNvPr id="49" name="Picture 48">
          <a:extLst>
            <a:ext uri="{FF2B5EF4-FFF2-40B4-BE49-F238E27FC236}">
              <a16:creationId xmlns:a16="http://schemas.microsoft.com/office/drawing/2014/main" id="{99F6B765-C4F7-49EA-AB4D-387D40F0E7FE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6105525" y="223551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132</xdr:row>
      <xdr:rowOff>0</xdr:rowOff>
    </xdr:from>
    <xdr:to>
      <xdr:col>27</xdr:col>
      <xdr:colOff>25400</xdr:colOff>
      <xdr:row>132</xdr:row>
      <xdr:rowOff>101600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id="{43C8BCB7-D778-44F6-A432-AFBC55303C0E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296275" y="223551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137</xdr:row>
      <xdr:rowOff>0</xdr:rowOff>
    </xdr:from>
    <xdr:to>
      <xdr:col>17</xdr:col>
      <xdr:colOff>457200</xdr:colOff>
      <xdr:row>137</xdr:row>
      <xdr:rowOff>101600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id="{ABA82FED-0A3F-41BF-8189-66884660BD97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105525" y="232219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137</xdr:row>
      <xdr:rowOff>0</xdr:rowOff>
    </xdr:from>
    <xdr:to>
      <xdr:col>27</xdr:col>
      <xdr:colOff>25400</xdr:colOff>
      <xdr:row>137</xdr:row>
      <xdr:rowOff>101600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id="{430E9683-61A0-4EE1-ABCE-232A1C20D567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8296275" y="232219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142</xdr:row>
      <xdr:rowOff>0</xdr:rowOff>
    </xdr:from>
    <xdr:to>
      <xdr:col>17</xdr:col>
      <xdr:colOff>457200</xdr:colOff>
      <xdr:row>142</xdr:row>
      <xdr:rowOff>101600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id="{17AA1491-60DD-43E9-BF54-B1E3B4E27EE7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6105525" y="240887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142</xdr:row>
      <xdr:rowOff>0</xdr:rowOff>
    </xdr:from>
    <xdr:to>
      <xdr:col>27</xdr:col>
      <xdr:colOff>25400</xdr:colOff>
      <xdr:row>142</xdr:row>
      <xdr:rowOff>101600</xdr:rowOff>
    </xdr:to>
    <xdr:pic>
      <xdr:nvPicPr>
        <xdr:cNvPr id="54" name="Picture 53">
          <a:extLst>
            <a:ext uri="{FF2B5EF4-FFF2-40B4-BE49-F238E27FC236}">
              <a16:creationId xmlns:a16="http://schemas.microsoft.com/office/drawing/2014/main" id="{9AB55369-37FB-4637-9064-A903614EEB0A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8296275" y="240887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147</xdr:row>
      <xdr:rowOff>0</xdr:rowOff>
    </xdr:from>
    <xdr:to>
      <xdr:col>17</xdr:col>
      <xdr:colOff>457200</xdr:colOff>
      <xdr:row>147</xdr:row>
      <xdr:rowOff>101600</xdr:rowOff>
    </xdr:to>
    <xdr:pic>
      <xdr:nvPicPr>
        <xdr:cNvPr id="55" name="Picture 54">
          <a:extLst>
            <a:ext uri="{FF2B5EF4-FFF2-40B4-BE49-F238E27FC236}">
              <a16:creationId xmlns:a16="http://schemas.microsoft.com/office/drawing/2014/main" id="{3AAAE6DA-9AE0-487F-A681-62F77484779B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105525" y="249555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147</xdr:row>
      <xdr:rowOff>0</xdr:rowOff>
    </xdr:from>
    <xdr:to>
      <xdr:col>27</xdr:col>
      <xdr:colOff>25400</xdr:colOff>
      <xdr:row>147</xdr:row>
      <xdr:rowOff>101600</xdr:rowOff>
    </xdr:to>
    <xdr:pic>
      <xdr:nvPicPr>
        <xdr:cNvPr id="56" name="Picture 55">
          <a:extLst>
            <a:ext uri="{FF2B5EF4-FFF2-40B4-BE49-F238E27FC236}">
              <a16:creationId xmlns:a16="http://schemas.microsoft.com/office/drawing/2014/main" id="{2DC5F19B-951E-467C-9429-A90719F5F293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8296275" y="249555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152</xdr:row>
      <xdr:rowOff>0</xdr:rowOff>
    </xdr:from>
    <xdr:to>
      <xdr:col>17</xdr:col>
      <xdr:colOff>457200</xdr:colOff>
      <xdr:row>152</xdr:row>
      <xdr:rowOff>101600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3FA6CCEA-24D4-446A-ABF5-B78A49E9B72D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6105525" y="258222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152</xdr:row>
      <xdr:rowOff>0</xdr:rowOff>
    </xdr:from>
    <xdr:to>
      <xdr:col>27</xdr:col>
      <xdr:colOff>25400</xdr:colOff>
      <xdr:row>152</xdr:row>
      <xdr:rowOff>101600</xdr:rowOff>
    </xdr:to>
    <xdr:pic>
      <xdr:nvPicPr>
        <xdr:cNvPr id="58" name="Picture 57">
          <a:extLst>
            <a:ext uri="{FF2B5EF4-FFF2-40B4-BE49-F238E27FC236}">
              <a16:creationId xmlns:a16="http://schemas.microsoft.com/office/drawing/2014/main" id="{0F243D05-8069-443C-817C-25E5B32B4668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8296275" y="258222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157</xdr:row>
      <xdr:rowOff>0</xdr:rowOff>
    </xdr:from>
    <xdr:to>
      <xdr:col>17</xdr:col>
      <xdr:colOff>457200</xdr:colOff>
      <xdr:row>157</xdr:row>
      <xdr:rowOff>101600</xdr:rowOff>
    </xdr:to>
    <xdr:pic>
      <xdr:nvPicPr>
        <xdr:cNvPr id="59" name="Picture 58">
          <a:extLst>
            <a:ext uri="{FF2B5EF4-FFF2-40B4-BE49-F238E27FC236}">
              <a16:creationId xmlns:a16="http://schemas.microsoft.com/office/drawing/2014/main" id="{1F438866-5BA3-48CB-A4F7-4852BF2253A3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6105525" y="266890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157</xdr:row>
      <xdr:rowOff>0</xdr:rowOff>
    </xdr:from>
    <xdr:to>
      <xdr:col>27</xdr:col>
      <xdr:colOff>25400</xdr:colOff>
      <xdr:row>157</xdr:row>
      <xdr:rowOff>101600</xdr:rowOff>
    </xdr:to>
    <xdr:pic>
      <xdr:nvPicPr>
        <xdr:cNvPr id="60" name="Picture 59">
          <a:extLst>
            <a:ext uri="{FF2B5EF4-FFF2-40B4-BE49-F238E27FC236}">
              <a16:creationId xmlns:a16="http://schemas.microsoft.com/office/drawing/2014/main" id="{2FEBC203-BF69-477C-9233-EE1D330B85DD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296275" y="266890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162</xdr:row>
      <xdr:rowOff>0</xdr:rowOff>
    </xdr:from>
    <xdr:to>
      <xdr:col>17</xdr:col>
      <xdr:colOff>457200</xdr:colOff>
      <xdr:row>162</xdr:row>
      <xdr:rowOff>101600</xdr:rowOff>
    </xdr:to>
    <xdr:pic>
      <xdr:nvPicPr>
        <xdr:cNvPr id="61" name="Picture 60">
          <a:extLst>
            <a:ext uri="{FF2B5EF4-FFF2-40B4-BE49-F238E27FC236}">
              <a16:creationId xmlns:a16="http://schemas.microsoft.com/office/drawing/2014/main" id="{DCE68774-D7B4-421C-8CB0-536AF761D66A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275558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162</xdr:row>
      <xdr:rowOff>0</xdr:rowOff>
    </xdr:from>
    <xdr:to>
      <xdr:col>27</xdr:col>
      <xdr:colOff>25400</xdr:colOff>
      <xdr:row>162</xdr:row>
      <xdr:rowOff>101600</xdr:rowOff>
    </xdr:to>
    <xdr:pic>
      <xdr:nvPicPr>
        <xdr:cNvPr id="62" name="Picture 61">
          <a:extLst>
            <a:ext uri="{FF2B5EF4-FFF2-40B4-BE49-F238E27FC236}">
              <a16:creationId xmlns:a16="http://schemas.microsoft.com/office/drawing/2014/main" id="{1E09F80D-A0A0-4FE1-8D66-B039713C9595}"/>
            </a:ext>
          </a:extLst>
        </xdr:cNvPr>
        <xdr:cNvPicPr/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8296275" y="275558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167</xdr:row>
      <xdr:rowOff>0</xdr:rowOff>
    </xdr:from>
    <xdr:to>
      <xdr:col>17</xdr:col>
      <xdr:colOff>457200</xdr:colOff>
      <xdr:row>167</xdr:row>
      <xdr:rowOff>101600</xdr:rowOff>
    </xdr:to>
    <xdr:pic>
      <xdr:nvPicPr>
        <xdr:cNvPr id="63" name="Picture 62">
          <a:extLst>
            <a:ext uri="{FF2B5EF4-FFF2-40B4-BE49-F238E27FC236}">
              <a16:creationId xmlns:a16="http://schemas.microsoft.com/office/drawing/2014/main" id="{2595BB71-5428-40E9-8532-D5C1CC352076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6105525" y="284226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167</xdr:row>
      <xdr:rowOff>0</xdr:rowOff>
    </xdr:from>
    <xdr:to>
      <xdr:col>27</xdr:col>
      <xdr:colOff>25400</xdr:colOff>
      <xdr:row>167</xdr:row>
      <xdr:rowOff>101600</xdr:rowOff>
    </xdr:to>
    <xdr:pic>
      <xdr:nvPicPr>
        <xdr:cNvPr id="64" name="Picture 63">
          <a:extLst>
            <a:ext uri="{FF2B5EF4-FFF2-40B4-BE49-F238E27FC236}">
              <a16:creationId xmlns:a16="http://schemas.microsoft.com/office/drawing/2014/main" id="{1F0BC61C-C39E-46EB-9B04-4D9E46175008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296275" y="284226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172</xdr:row>
      <xdr:rowOff>0</xdr:rowOff>
    </xdr:from>
    <xdr:to>
      <xdr:col>17</xdr:col>
      <xdr:colOff>457200</xdr:colOff>
      <xdr:row>172</xdr:row>
      <xdr:rowOff>101600</xdr:rowOff>
    </xdr:to>
    <xdr:pic>
      <xdr:nvPicPr>
        <xdr:cNvPr id="65" name="Picture 64">
          <a:extLst>
            <a:ext uri="{FF2B5EF4-FFF2-40B4-BE49-F238E27FC236}">
              <a16:creationId xmlns:a16="http://schemas.microsoft.com/office/drawing/2014/main" id="{FAE1203D-34AD-452C-8AAA-BCBF0DC98400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105525" y="292893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172</xdr:row>
      <xdr:rowOff>0</xdr:rowOff>
    </xdr:from>
    <xdr:to>
      <xdr:col>27</xdr:col>
      <xdr:colOff>25400</xdr:colOff>
      <xdr:row>172</xdr:row>
      <xdr:rowOff>101600</xdr:rowOff>
    </xdr:to>
    <xdr:pic>
      <xdr:nvPicPr>
        <xdr:cNvPr id="66" name="Picture 65">
          <a:extLst>
            <a:ext uri="{FF2B5EF4-FFF2-40B4-BE49-F238E27FC236}">
              <a16:creationId xmlns:a16="http://schemas.microsoft.com/office/drawing/2014/main" id="{C6E08DCC-C29E-42AF-8F86-4C7E2DBF17EB}"/>
            </a:ext>
          </a:extLst>
        </xdr:cNvPr>
        <xdr:cNvPicPr/>
      </xdr:nvPicPr>
      <xdr:blipFill>
        <a:blip xmlns:r="http://schemas.openxmlformats.org/officeDocument/2006/relationships" r:embed="rId53" cstate="print"/>
        <a:stretch>
          <a:fillRect/>
        </a:stretch>
      </xdr:blipFill>
      <xdr:spPr>
        <a:xfrm>
          <a:off x="8296275" y="292893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177</xdr:row>
      <xdr:rowOff>0</xdr:rowOff>
    </xdr:from>
    <xdr:to>
      <xdr:col>17</xdr:col>
      <xdr:colOff>457200</xdr:colOff>
      <xdr:row>177</xdr:row>
      <xdr:rowOff>101600</xdr:rowOff>
    </xdr:to>
    <xdr:pic>
      <xdr:nvPicPr>
        <xdr:cNvPr id="67" name="Picture 66">
          <a:extLst>
            <a:ext uri="{FF2B5EF4-FFF2-40B4-BE49-F238E27FC236}">
              <a16:creationId xmlns:a16="http://schemas.microsoft.com/office/drawing/2014/main" id="{2DB2A8F1-6560-4B0D-81AC-5804E9C165C7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301561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177</xdr:row>
      <xdr:rowOff>0</xdr:rowOff>
    </xdr:from>
    <xdr:to>
      <xdr:col>27</xdr:col>
      <xdr:colOff>25400</xdr:colOff>
      <xdr:row>177</xdr:row>
      <xdr:rowOff>101600</xdr:rowOff>
    </xdr:to>
    <xdr:pic>
      <xdr:nvPicPr>
        <xdr:cNvPr id="68" name="Picture 67">
          <a:extLst>
            <a:ext uri="{FF2B5EF4-FFF2-40B4-BE49-F238E27FC236}">
              <a16:creationId xmlns:a16="http://schemas.microsoft.com/office/drawing/2014/main" id="{65161F31-D674-4650-8FD3-BACAAA5AFBAE}"/>
            </a:ext>
          </a:extLst>
        </xdr:cNvPr>
        <xdr:cNvPicPr/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8296275" y="301561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182</xdr:row>
      <xdr:rowOff>0</xdr:rowOff>
    </xdr:from>
    <xdr:to>
      <xdr:col>17</xdr:col>
      <xdr:colOff>457200</xdr:colOff>
      <xdr:row>182</xdr:row>
      <xdr:rowOff>101600</xdr:rowOff>
    </xdr:to>
    <xdr:pic>
      <xdr:nvPicPr>
        <xdr:cNvPr id="136" name="Picture 135">
          <a:extLst>
            <a:ext uri="{FF2B5EF4-FFF2-40B4-BE49-F238E27FC236}">
              <a16:creationId xmlns:a16="http://schemas.microsoft.com/office/drawing/2014/main" id="{EB17D7A3-1298-4BDE-A494-8C59CA170090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105525" y="310229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182</xdr:row>
      <xdr:rowOff>0</xdr:rowOff>
    </xdr:from>
    <xdr:to>
      <xdr:col>27</xdr:col>
      <xdr:colOff>25400</xdr:colOff>
      <xdr:row>182</xdr:row>
      <xdr:rowOff>101600</xdr:rowOff>
    </xdr:to>
    <xdr:pic>
      <xdr:nvPicPr>
        <xdr:cNvPr id="137" name="Picture 136">
          <a:extLst>
            <a:ext uri="{FF2B5EF4-FFF2-40B4-BE49-F238E27FC236}">
              <a16:creationId xmlns:a16="http://schemas.microsoft.com/office/drawing/2014/main" id="{28DFB7C1-144E-4931-AC40-EA185FA8AED3}"/>
            </a:ext>
          </a:extLst>
        </xdr:cNvPr>
        <xdr:cNvPicPr/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8296275" y="310229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187</xdr:row>
      <xdr:rowOff>0</xdr:rowOff>
    </xdr:from>
    <xdr:to>
      <xdr:col>17</xdr:col>
      <xdr:colOff>457200</xdr:colOff>
      <xdr:row>187</xdr:row>
      <xdr:rowOff>101600</xdr:rowOff>
    </xdr:to>
    <xdr:pic>
      <xdr:nvPicPr>
        <xdr:cNvPr id="138" name="Picture 137">
          <a:extLst>
            <a:ext uri="{FF2B5EF4-FFF2-40B4-BE49-F238E27FC236}">
              <a16:creationId xmlns:a16="http://schemas.microsoft.com/office/drawing/2014/main" id="{F961FBCB-3ECA-4002-8DC8-BFBBD02ACCB6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6105525" y="318897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187</xdr:row>
      <xdr:rowOff>0</xdr:rowOff>
    </xdr:from>
    <xdr:to>
      <xdr:col>27</xdr:col>
      <xdr:colOff>25400</xdr:colOff>
      <xdr:row>187</xdr:row>
      <xdr:rowOff>101600</xdr:rowOff>
    </xdr:to>
    <xdr:pic>
      <xdr:nvPicPr>
        <xdr:cNvPr id="139" name="Picture 138">
          <a:extLst>
            <a:ext uri="{FF2B5EF4-FFF2-40B4-BE49-F238E27FC236}">
              <a16:creationId xmlns:a16="http://schemas.microsoft.com/office/drawing/2014/main" id="{BAC49C80-7079-4BFE-A6A1-669A98CDC8C0}"/>
            </a:ext>
          </a:extLst>
        </xdr:cNvPr>
        <xdr:cNvPicPr/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8296275" y="318897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192</xdr:row>
      <xdr:rowOff>0</xdr:rowOff>
    </xdr:from>
    <xdr:to>
      <xdr:col>17</xdr:col>
      <xdr:colOff>457200</xdr:colOff>
      <xdr:row>192</xdr:row>
      <xdr:rowOff>101600</xdr:rowOff>
    </xdr:to>
    <xdr:pic>
      <xdr:nvPicPr>
        <xdr:cNvPr id="140" name="Picture 139">
          <a:extLst>
            <a:ext uri="{FF2B5EF4-FFF2-40B4-BE49-F238E27FC236}">
              <a16:creationId xmlns:a16="http://schemas.microsoft.com/office/drawing/2014/main" id="{0ED1567B-E04D-4BEF-88C8-A580A2B653E7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105525" y="327564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192</xdr:row>
      <xdr:rowOff>0</xdr:rowOff>
    </xdr:from>
    <xdr:to>
      <xdr:col>27</xdr:col>
      <xdr:colOff>25400</xdr:colOff>
      <xdr:row>192</xdr:row>
      <xdr:rowOff>101600</xdr:rowOff>
    </xdr:to>
    <xdr:pic>
      <xdr:nvPicPr>
        <xdr:cNvPr id="141" name="Picture 140">
          <a:extLst>
            <a:ext uri="{FF2B5EF4-FFF2-40B4-BE49-F238E27FC236}">
              <a16:creationId xmlns:a16="http://schemas.microsoft.com/office/drawing/2014/main" id="{464D186F-B193-48F9-A2FC-4B020DCB4650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8296275" y="327564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197</xdr:row>
      <xdr:rowOff>0</xdr:rowOff>
    </xdr:from>
    <xdr:to>
      <xdr:col>17</xdr:col>
      <xdr:colOff>457200</xdr:colOff>
      <xdr:row>197</xdr:row>
      <xdr:rowOff>101600</xdr:rowOff>
    </xdr:to>
    <xdr:pic>
      <xdr:nvPicPr>
        <xdr:cNvPr id="142" name="Picture 141">
          <a:extLst>
            <a:ext uri="{FF2B5EF4-FFF2-40B4-BE49-F238E27FC236}">
              <a16:creationId xmlns:a16="http://schemas.microsoft.com/office/drawing/2014/main" id="{882F8C4F-AAD5-47DB-8EE6-BBDC644CBC90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105525" y="336232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197</xdr:row>
      <xdr:rowOff>0</xdr:rowOff>
    </xdr:from>
    <xdr:to>
      <xdr:col>27</xdr:col>
      <xdr:colOff>25400</xdr:colOff>
      <xdr:row>197</xdr:row>
      <xdr:rowOff>101600</xdr:rowOff>
    </xdr:to>
    <xdr:pic>
      <xdr:nvPicPr>
        <xdr:cNvPr id="143" name="Picture 142">
          <a:extLst>
            <a:ext uri="{FF2B5EF4-FFF2-40B4-BE49-F238E27FC236}">
              <a16:creationId xmlns:a16="http://schemas.microsoft.com/office/drawing/2014/main" id="{CE4370BA-3ABB-4552-9E31-C9A681D691F8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8296275" y="336232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202</xdr:row>
      <xdr:rowOff>0</xdr:rowOff>
    </xdr:from>
    <xdr:to>
      <xdr:col>17</xdr:col>
      <xdr:colOff>457200</xdr:colOff>
      <xdr:row>202</xdr:row>
      <xdr:rowOff>101600</xdr:rowOff>
    </xdr:to>
    <xdr:pic>
      <xdr:nvPicPr>
        <xdr:cNvPr id="144" name="Picture 143">
          <a:extLst>
            <a:ext uri="{FF2B5EF4-FFF2-40B4-BE49-F238E27FC236}">
              <a16:creationId xmlns:a16="http://schemas.microsoft.com/office/drawing/2014/main" id="{0FBFB90F-E2C2-4C0D-93F2-049A122511C3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6105525" y="344900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202</xdr:row>
      <xdr:rowOff>0</xdr:rowOff>
    </xdr:from>
    <xdr:to>
      <xdr:col>27</xdr:col>
      <xdr:colOff>25400</xdr:colOff>
      <xdr:row>202</xdr:row>
      <xdr:rowOff>101600</xdr:rowOff>
    </xdr:to>
    <xdr:pic>
      <xdr:nvPicPr>
        <xdr:cNvPr id="145" name="Picture 144">
          <a:extLst>
            <a:ext uri="{FF2B5EF4-FFF2-40B4-BE49-F238E27FC236}">
              <a16:creationId xmlns:a16="http://schemas.microsoft.com/office/drawing/2014/main" id="{BE85FF4F-3120-4FAA-8191-894E4226DFFD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8296275" y="34490025"/>
          <a:ext cx="873125" cy="10160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1</xdr:col>
      <xdr:colOff>354971</xdr:colOff>
      <xdr:row>3</xdr:row>
      <xdr:rowOff>354971</xdr:rowOff>
    </xdr:to>
    <xdr:pic>
      <xdr:nvPicPr>
        <xdr:cNvPr id="146" name="Picture 145">
          <a:extLst>
            <a:ext uri="{FF2B5EF4-FFF2-40B4-BE49-F238E27FC236}">
              <a16:creationId xmlns:a16="http://schemas.microsoft.com/office/drawing/2014/main" id="{A4E7CBEA-D1D5-4C77-82C4-4CCC8E3913D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95250"/>
          <a:ext cx="351796" cy="351796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13</xdr:row>
      <xdr:rowOff>0</xdr:rowOff>
    </xdr:from>
    <xdr:to>
      <xdr:col>17</xdr:col>
      <xdr:colOff>457200</xdr:colOff>
      <xdr:row>13</xdr:row>
      <xdr:rowOff>101600</xdr:rowOff>
    </xdr:to>
    <xdr:pic>
      <xdr:nvPicPr>
        <xdr:cNvPr id="147" name="Picture 146">
          <a:extLst>
            <a:ext uri="{FF2B5EF4-FFF2-40B4-BE49-F238E27FC236}">
              <a16:creationId xmlns:a16="http://schemas.microsoft.com/office/drawing/2014/main" id="{4070BFF5-FFC3-4BCC-BE9E-BF4EC030EB1E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62700" y="162877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</xdr:row>
      <xdr:rowOff>0</xdr:rowOff>
    </xdr:from>
    <xdr:to>
      <xdr:col>27</xdr:col>
      <xdr:colOff>25400</xdr:colOff>
      <xdr:row>13</xdr:row>
      <xdr:rowOff>101600</xdr:rowOff>
    </xdr:to>
    <xdr:pic>
      <xdr:nvPicPr>
        <xdr:cNvPr id="148" name="Picture 147">
          <a:extLst>
            <a:ext uri="{FF2B5EF4-FFF2-40B4-BE49-F238E27FC236}">
              <a16:creationId xmlns:a16="http://schemas.microsoft.com/office/drawing/2014/main" id="{FEEB32D6-42C2-450E-84F4-7ED137F9BEA8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8648700" y="162877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19</xdr:row>
      <xdr:rowOff>0</xdr:rowOff>
    </xdr:from>
    <xdr:to>
      <xdr:col>17</xdr:col>
      <xdr:colOff>457200</xdr:colOff>
      <xdr:row>19</xdr:row>
      <xdr:rowOff>101600</xdr:rowOff>
    </xdr:to>
    <xdr:pic>
      <xdr:nvPicPr>
        <xdr:cNvPr id="149" name="Picture 148">
          <a:extLst>
            <a:ext uri="{FF2B5EF4-FFF2-40B4-BE49-F238E27FC236}">
              <a16:creationId xmlns:a16="http://schemas.microsoft.com/office/drawing/2014/main" id="{83A57BF4-2378-4CF6-A3A2-0F4F9A83450E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362700" y="263842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</xdr:row>
      <xdr:rowOff>0</xdr:rowOff>
    </xdr:from>
    <xdr:to>
      <xdr:col>27</xdr:col>
      <xdr:colOff>25400</xdr:colOff>
      <xdr:row>19</xdr:row>
      <xdr:rowOff>101600</xdr:rowOff>
    </xdr:to>
    <xdr:pic>
      <xdr:nvPicPr>
        <xdr:cNvPr id="150" name="Picture 149">
          <a:extLst>
            <a:ext uri="{FF2B5EF4-FFF2-40B4-BE49-F238E27FC236}">
              <a16:creationId xmlns:a16="http://schemas.microsoft.com/office/drawing/2014/main" id="{AC716317-A5BB-49D4-A564-C5B95105591D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648700" y="263842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25</xdr:row>
      <xdr:rowOff>0</xdr:rowOff>
    </xdr:from>
    <xdr:to>
      <xdr:col>17</xdr:col>
      <xdr:colOff>457200</xdr:colOff>
      <xdr:row>25</xdr:row>
      <xdr:rowOff>101600</xdr:rowOff>
    </xdr:to>
    <xdr:pic>
      <xdr:nvPicPr>
        <xdr:cNvPr id="151" name="Picture 150">
          <a:extLst>
            <a:ext uri="{FF2B5EF4-FFF2-40B4-BE49-F238E27FC236}">
              <a16:creationId xmlns:a16="http://schemas.microsoft.com/office/drawing/2014/main" id="{6BF92EAA-AC60-4E81-8DC5-4525028F61E9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362700" y="364807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25</xdr:row>
      <xdr:rowOff>0</xdr:rowOff>
    </xdr:from>
    <xdr:to>
      <xdr:col>27</xdr:col>
      <xdr:colOff>25400</xdr:colOff>
      <xdr:row>25</xdr:row>
      <xdr:rowOff>101600</xdr:rowOff>
    </xdr:to>
    <xdr:pic>
      <xdr:nvPicPr>
        <xdr:cNvPr id="152" name="Picture 151">
          <a:extLst>
            <a:ext uri="{FF2B5EF4-FFF2-40B4-BE49-F238E27FC236}">
              <a16:creationId xmlns:a16="http://schemas.microsoft.com/office/drawing/2014/main" id="{D151F6D9-F703-4794-A3D8-5C282EB3FEF5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8648700" y="364807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31</xdr:row>
      <xdr:rowOff>0</xdr:rowOff>
    </xdr:from>
    <xdr:to>
      <xdr:col>17</xdr:col>
      <xdr:colOff>457200</xdr:colOff>
      <xdr:row>31</xdr:row>
      <xdr:rowOff>101600</xdr:rowOff>
    </xdr:to>
    <xdr:pic>
      <xdr:nvPicPr>
        <xdr:cNvPr id="153" name="Picture 152">
          <a:extLst>
            <a:ext uri="{FF2B5EF4-FFF2-40B4-BE49-F238E27FC236}">
              <a16:creationId xmlns:a16="http://schemas.microsoft.com/office/drawing/2014/main" id="{34D2AC5E-301A-413A-A044-6BD5E5F957D2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62700" y="465772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31</xdr:row>
      <xdr:rowOff>0</xdr:rowOff>
    </xdr:from>
    <xdr:to>
      <xdr:col>27</xdr:col>
      <xdr:colOff>25400</xdr:colOff>
      <xdr:row>31</xdr:row>
      <xdr:rowOff>101600</xdr:rowOff>
    </xdr:to>
    <xdr:pic>
      <xdr:nvPicPr>
        <xdr:cNvPr id="154" name="Picture 153">
          <a:extLst>
            <a:ext uri="{FF2B5EF4-FFF2-40B4-BE49-F238E27FC236}">
              <a16:creationId xmlns:a16="http://schemas.microsoft.com/office/drawing/2014/main" id="{D4C5CC64-1B1F-4470-841D-1B5D309A530F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648700" y="465772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37</xdr:row>
      <xdr:rowOff>0</xdr:rowOff>
    </xdr:from>
    <xdr:to>
      <xdr:col>17</xdr:col>
      <xdr:colOff>457200</xdr:colOff>
      <xdr:row>37</xdr:row>
      <xdr:rowOff>101600</xdr:rowOff>
    </xdr:to>
    <xdr:pic>
      <xdr:nvPicPr>
        <xdr:cNvPr id="155" name="Picture 154">
          <a:extLst>
            <a:ext uri="{FF2B5EF4-FFF2-40B4-BE49-F238E27FC236}">
              <a16:creationId xmlns:a16="http://schemas.microsoft.com/office/drawing/2014/main" id="{A4762B0D-25C6-40CE-BACD-CB5D7C4545B1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362700" y="566737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37</xdr:row>
      <xdr:rowOff>0</xdr:rowOff>
    </xdr:from>
    <xdr:to>
      <xdr:col>27</xdr:col>
      <xdr:colOff>25400</xdr:colOff>
      <xdr:row>37</xdr:row>
      <xdr:rowOff>101600</xdr:rowOff>
    </xdr:to>
    <xdr:pic>
      <xdr:nvPicPr>
        <xdr:cNvPr id="156" name="Picture 155">
          <a:extLst>
            <a:ext uri="{FF2B5EF4-FFF2-40B4-BE49-F238E27FC236}">
              <a16:creationId xmlns:a16="http://schemas.microsoft.com/office/drawing/2014/main" id="{8054CEC5-64B1-45CE-B728-5CF8064D129A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648700" y="566737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42</xdr:row>
      <xdr:rowOff>0</xdr:rowOff>
    </xdr:from>
    <xdr:to>
      <xdr:col>17</xdr:col>
      <xdr:colOff>457200</xdr:colOff>
      <xdr:row>42</xdr:row>
      <xdr:rowOff>101600</xdr:rowOff>
    </xdr:to>
    <xdr:pic>
      <xdr:nvPicPr>
        <xdr:cNvPr id="157" name="Picture 156">
          <a:extLst>
            <a:ext uri="{FF2B5EF4-FFF2-40B4-BE49-F238E27FC236}">
              <a16:creationId xmlns:a16="http://schemas.microsoft.com/office/drawing/2014/main" id="{EDDD5344-07E1-4504-9BFC-4A171BE28437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362700" y="649605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27</xdr:col>
      <xdr:colOff>25400</xdr:colOff>
      <xdr:row>42</xdr:row>
      <xdr:rowOff>101600</xdr:rowOff>
    </xdr:to>
    <xdr:pic>
      <xdr:nvPicPr>
        <xdr:cNvPr id="158" name="Picture 157">
          <a:extLst>
            <a:ext uri="{FF2B5EF4-FFF2-40B4-BE49-F238E27FC236}">
              <a16:creationId xmlns:a16="http://schemas.microsoft.com/office/drawing/2014/main" id="{546B3CA7-5A2B-4A23-9EBA-C3F5BD07F685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8648700" y="649605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47</xdr:row>
      <xdr:rowOff>0</xdr:rowOff>
    </xdr:from>
    <xdr:to>
      <xdr:col>17</xdr:col>
      <xdr:colOff>457200</xdr:colOff>
      <xdr:row>47</xdr:row>
      <xdr:rowOff>101600</xdr:rowOff>
    </xdr:to>
    <xdr:pic>
      <xdr:nvPicPr>
        <xdr:cNvPr id="159" name="Picture 158">
          <a:extLst>
            <a:ext uri="{FF2B5EF4-FFF2-40B4-BE49-F238E27FC236}">
              <a16:creationId xmlns:a16="http://schemas.microsoft.com/office/drawing/2014/main" id="{18C6FB9F-705D-4141-B902-D736ECEE0EDF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362700" y="732472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47</xdr:row>
      <xdr:rowOff>0</xdr:rowOff>
    </xdr:from>
    <xdr:to>
      <xdr:col>27</xdr:col>
      <xdr:colOff>25400</xdr:colOff>
      <xdr:row>47</xdr:row>
      <xdr:rowOff>101600</xdr:rowOff>
    </xdr:to>
    <xdr:pic>
      <xdr:nvPicPr>
        <xdr:cNvPr id="160" name="Picture 159">
          <a:extLst>
            <a:ext uri="{FF2B5EF4-FFF2-40B4-BE49-F238E27FC236}">
              <a16:creationId xmlns:a16="http://schemas.microsoft.com/office/drawing/2014/main" id="{643D0376-E1B2-4450-B04F-9D36C37867FE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8648700" y="732472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52</xdr:row>
      <xdr:rowOff>0</xdr:rowOff>
    </xdr:from>
    <xdr:to>
      <xdr:col>17</xdr:col>
      <xdr:colOff>457200</xdr:colOff>
      <xdr:row>52</xdr:row>
      <xdr:rowOff>101600</xdr:rowOff>
    </xdr:to>
    <xdr:pic>
      <xdr:nvPicPr>
        <xdr:cNvPr id="161" name="Picture 160">
          <a:extLst>
            <a:ext uri="{FF2B5EF4-FFF2-40B4-BE49-F238E27FC236}">
              <a16:creationId xmlns:a16="http://schemas.microsoft.com/office/drawing/2014/main" id="{69864BE1-7D93-479E-B241-0E41531DC676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362700" y="815340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52</xdr:row>
      <xdr:rowOff>0</xdr:rowOff>
    </xdr:from>
    <xdr:to>
      <xdr:col>27</xdr:col>
      <xdr:colOff>25400</xdr:colOff>
      <xdr:row>52</xdr:row>
      <xdr:rowOff>101600</xdr:rowOff>
    </xdr:to>
    <xdr:pic>
      <xdr:nvPicPr>
        <xdr:cNvPr id="162" name="Picture 161">
          <a:extLst>
            <a:ext uri="{FF2B5EF4-FFF2-40B4-BE49-F238E27FC236}">
              <a16:creationId xmlns:a16="http://schemas.microsoft.com/office/drawing/2014/main" id="{1096AD86-A11E-4097-94CE-6634D9CBBCCB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648700" y="815340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57</xdr:row>
      <xdr:rowOff>0</xdr:rowOff>
    </xdr:from>
    <xdr:to>
      <xdr:col>17</xdr:col>
      <xdr:colOff>457200</xdr:colOff>
      <xdr:row>57</xdr:row>
      <xdr:rowOff>101600</xdr:rowOff>
    </xdr:to>
    <xdr:pic>
      <xdr:nvPicPr>
        <xdr:cNvPr id="163" name="Picture 162">
          <a:extLst>
            <a:ext uri="{FF2B5EF4-FFF2-40B4-BE49-F238E27FC236}">
              <a16:creationId xmlns:a16="http://schemas.microsoft.com/office/drawing/2014/main" id="{83E1D43E-8D03-4697-883C-9968AE69251E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6362700" y="898207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57</xdr:row>
      <xdr:rowOff>0</xdr:rowOff>
    </xdr:from>
    <xdr:to>
      <xdr:col>27</xdr:col>
      <xdr:colOff>25400</xdr:colOff>
      <xdr:row>57</xdr:row>
      <xdr:rowOff>101600</xdr:rowOff>
    </xdr:to>
    <xdr:pic>
      <xdr:nvPicPr>
        <xdr:cNvPr id="164" name="Picture 163">
          <a:extLst>
            <a:ext uri="{FF2B5EF4-FFF2-40B4-BE49-F238E27FC236}">
              <a16:creationId xmlns:a16="http://schemas.microsoft.com/office/drawing/2014/main" id="{C1988789-6FD8-48AD-82BF-904ED1570421}"/>
            </a:ext>
          </a:extLst>
        </xdr:cNvPr>
        <xdr:cNvPicPr/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8648700" y="898207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62</xdr:row>
      <xdr:rowOff>0</xdr:rowOff>
    </xdr:from>
    <xdr:to>
      <xdr:col>17</xdr:col>
      <xdr:colOff>457200</xdr:colOff>
      <xdr:row>62</xdr:row>
      <xdr:rowOff>101600</xdr:rowOff>
    </xdr:to>
    <xdr:pic>
      <xdr:nvPicPr>
        <xdr:cNvPr id="165" name="Picture 164">
          <a:extLst>
            <a:ext uri="{FF2B5EF4-FFF2-40B4-BE49-F238E27FC236}">
              <a16:creationId xmlns:a16="http://schemas.microsoft.com/office/drawing/2014/main" id="{8EBFD13C-C3F7-4BFC-8694-1BED6C1E0245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362700" y="981075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62</xdr:row>
      <xdr:rowOff>0</xdr:rowOff>
    </xdr:from>
    <xdr:to>
      <xdr:col>27</xdr:col>
      <xdr:colOff>25400</xdr:colOff>
      <xdr:row>62</xdr:row>
      <xdr:rowOff>101600</xdr:rowOff>
    </xdr:to>
    <xdr:pic>
      <xdr:nvPicPr>
        <xdr:cNvPr id="166" name="Picture 165">
          <a:extLst>
            <a:ext uri="{FF2B5EF4-FFF2-40B4-BE49-F238E27FC236}">
              <a16:creationId xmlns:a16="http://schemas.microsoft.com/office/drawing/2014/main" id="{7183E0EB-3E1E-491A-8FD5-B46DD96CB303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648700" y="981075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67</xdr:row>
      <xdr:rowOff>0</xdr:rowOff>
    </xdr:from>
    <xdr:to>
      <xdr:col>17</xdr:col>
      <xdr:colOff>457200</xdr:colOff>
      <xdr:row>67</xdr:row>
      <xdr:rowOff>101600</xdr:rowOff>
    </xdr:to>
    <xdr:pic>
      <xdr:nvPicPr>
        <xdr:cNvPr id="167" name="Picture 166">
          <a:extLst>
            <a:ext uri="{FF2B5EF4-FFF2-40B4-BE49-F238E27FC236}">
              <a16:creationId xmlns:a16="http://schemas.microsoft.com/office/drawing/2014/main" id="{A1D75B7E-3021-4DBA-87DE-F1182FCB92EB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6362700" y="1063942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67</xdr:row>
      <xdr:rowOff>0</xdr:rowOff>
    </xdr:from>
    <xdr:to>
      <xdr:col>27</xdr:col>
      <xdr:colOff>25400</xdr:colOff>
      <xdr:row>67</xdr:row>
      <xdr:rowOff>101600</xdr:rowOff>
    </xdr:to>
    <xdr:pic>
      <xdr:nvPicPr>
        <xdr:cNvPr id="168" name="Picture 167">
          <a:extLst>
            <a:ext uri="{FF2B5EF4-FFF2-40B4-BE49-F238E27FC236}">
              <a16:creationId xmlns:a16="http://schemas.microsoft.com/office/drawing/2014/main" id="{2B2A2DCF-EDD1-429D-A89C-8D98F5771EAC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8648700" y="1063942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72</xdr:row>
      <xdr:rowOff>0</xdr:rowOff>
    </xdr:from>
    <xdr:to>
      <xdr:col>17</xdr:col>
      <xdr:colOff>457200</xdr:colOff>
      <xdr:row>72</xdr:row>
      <xdr:rowOff>101600</xdr:rowOff>
    </xdr:to>
    <xdr:pic>
      <xdr:nvPicPr>
        <xdr:cNvPr id="169" name="Picture 168">
          <a:extLst>
            <a:ext uri="{FF2B5EF4-FFF2-40B4-BE49-F238E27FC236}">
              <a16:creationId xmlns:a16="http://schemas.microsoft.com/office/drawing/2014/main" id="{410F1CA9-A60A-4C5D-ADD3-C2CE49932F7A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362700" y="1146810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72</xdr:row>
      <xdr:rowOff>0</xdr:rowOff>
    </xdr:from>
    <xdr:to>
      <xdr:col>27</xdr:col>
      <xdr:colOff>25400</xdr:colOff>
      <xdr:row>72</xdr:row>
      <xdr:rowOff>101600</xdr:rowOff>
    </xdr:to>
    <xdr:pic>
      <xdr:nvPicPr>
        <xdr:cNvPr id="170" name="Picture 169">
          <a:extLst>
            <a:ext uri="{FF2B5EF4-FFF2-40B4-BE49-F238E27FC236}">
              <a16:creationId xmlns:a16="http://schemas.microsoft.com/office/drawing/2014/main" id="{CEA3419C-C617-4C25-A596-E42879F36F46}"/>
            </a:ext>
          </a:extLst>
        </xdr:cNvPr>
        <xdr:cNvPicPr/>
      </xdr:nvPicPr>
      <xdr:blipFill>
        <a:blip xmlns:r="http://schemas.openxmlformats.org/officeDocument/2006/relationships" r:embed="rId54" cstate="print"/>
        <a:stretch>
          <a:fillRect/>
        </a:stretch>
      </xdr:blipFill>
      <xdr:spPr>
        <a:xfrm>
          <a:off x="8648700" y="1146810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77</xdr:row>
      <xdr:rowOff>0</xdr:rowOff>
    </xdr:from>
    <xdr:to>
      <xdr:col>17</xdr:col>
      <xdr:colOff>457200</xdr:colOff>
      <xdr:row>77</xdr:row>
      <xdr:rowOff>101600</xdr:rowOff>
    </xdr:to>
    <xdr:pic>
      <xdr:nvPicPr>
        <xdr:cNvPr id="171" name="Picture 170">
          <a:extLst>
            <a:ext uri="{FF2B5EF4-FFF2-40B4-BE49-F238E27FC236}">
              <a16:creationId xmlns:a16="http://schemas.microsoft.com/office/drawing/2014/main" id="{9D7BC777-AA57-45C9-97F7-B8592612628B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6362700" y="1229677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77</xdr:row>
      <xdr:rowOff>0</xdr:rowOff>
    </xdr:from>
    <xdr:to>
      <xdr:col>27</xdr:col>
      <xdr:colOff>25400</xdr:colOff>
      <xdr:row>77</xdr:row>
      <xdr:rowOff>101600</xdr:rowOff>
    </xdr:to>
    <xdr:pic>
      <xdr:nvPicPr>
        <xdr:cNvPr id="172" name="Picture 171">
          <a:extLst>
            <a:ext uri="{FF2B5EF4-FFF2-40B4-BE49-F238E27FC236}">
              <a16:creationId xmlns:a16="http://schemas.microsoft.com/office/drawing/2014/main" id="{38742CDD-70D8-4ACD-B765-5321EF5BC07A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8648700" y="1229677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82</xdr:row>
      <xdr:rowOff>0</xdr:rowOff>
    </xdr:from>
    <xdr:to>
      <xdr:col>17</xdr:col>
      <xdr:colOff>457200</xdr:colOff>
      <xdr:row>82</xdr:row>
      <xdr:rowOff>101600</xdr:rowOff>
    </xdr:to>
    <xdr:pic>
      <xdr:nvPicPr>
        <xdr:cNvPr id="173" name="Picture 172">
          <a:extLst>
            <a:ext uri="{FF2B5EF4-FFF2-40B4-BE49-F238E27FC236}">
              <a16:creationId xmlns:a16="http://schemas.microsoft.com/office/drawing/2014/main" id="{74AD7506-7F42-4CC4-AC46-23CD91431D0A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362700" y="1312545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82</xdr:row>
      <xdr:rowOff>0</xdr:rowOff>
    </xdr:from>
    <xdr:to>
      <xdr:col>27</xdr:col>
      <xdr:colOff>25400</xdr:colOff>
      <xdr:row>82</xdr:row>
      <xdr:rowOff>101600</xdr:rowOff>
    </xdr:to>
    <xdr:pic>
      <xdr:nvPicPr>
        <xdr:cNvPr id="174" name="Picture 173">
          <a:extLst>
            <a:ext uri="{FF2B5EF4-FFF2-40B4-BE49-F238E27FC236}">
              <a16:creationId xmlns:a16="http://schemas.microsoft.com/office/drawing/2014/main" id="{D90B326E-87A5-42E3-B5B6-C9DA882C2178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648700" y="1312545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87</xdr:row>
      <xdr:rowOff>0</xdr:rowOff>
    </xdr:from>
    <xdr:to>
      <xdr:col>17</xdr:col>
      <xdr:colOff>457200</xdr:colOff>
      <xdr:row>87</xdr:row>
      <xdr:rowOff>101600</xdr:rowOff>
    </xdr:to>
    <xdr:pic>
      <xdr:nvPicPr>
        <xdr:cNvPr id="175" name="Picture 174">
          <a:extLst>
            <a:ext uri="{FF2B5EF4-FFF2-40B4-BE49-F238E27FC236}">
              <a16:creationId xmlns:a16="http://schemas.microsoft.com/office/drawing/2014/main" id="{F953665B-05C2-41D6-9863-25BE1BA08A06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62700" y="1395412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87</xdr:row>
      <xdr:rowOff>0</xdr:rowOff>
    </xdr:from>
    <xdr:to>
      <xdr:col>27</xdr:col>
      <xdr:colOff>25400</xdr:colOff>
      <xdr:row>87</xdr:row>
      <xdr:rowOff>101600</xdr:rowOff>
    </xdr:to>
    <xdr:pic>
      <xdr:nvPicPr>
        <xdr:cNvPr id="176" name="Picture 175">
          <a:extLst>
            <a:ext uri="{FF2B5EF4-FFF2-40B4-BE49-F238E27FC236}">
              <a16:creationId xmlns:a16="http://schemas.microsoft.com/office/drawing/2014/main" id="{EDBB1784-51B7-4F5D-BE6D-522AE4FC08F6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648700" y="1395412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92</xdr:row>
      <xdr:rowOff>0</xdr:rowOff>
    </xdr:from>
    <xdr:to>
      <xdr:col>17</xdr:col>
      <xdr:colOff>457200</xdr:colOff>
      <xdr:row>92</xdr:row>
      <xdr:rowOff>101600</xdr:rowOff>
    </xdr:to>
    <xdr:pic>
      <xdr:nvPicPr>
        <xdr:cNvPr id="177" name="Picture 176">
          <a:extLst>
            <a:ext uri="{FF2B5EF4-FFF2-40B4-BE49-F238E27FC236}">
              <a16:creationId xmlns:a16="http://schemas.microsoft.com/office/drawing/2014/main" id="{51A05732-1275-46EF-AA8A-D746B7D23EF0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6362700" y="1478280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92</xdr:row>
      <xdr:rowOff>0</xdr:rowOff>
    </xdr:from>
    <xdr:to>
      <xdr:col>27</xdr:col>
      <xdr:colOff>25400</xdr:colOff>
      <xdr:row>92</xdr:row>
      <xdr:rowOff>101600</xdr:rowOff>
    </xdr:to>
    <xdr:pic>
      <xdr:nvPicPr>
        <xdr:cNvPr id="178" name="Picture 177">
          <a:extLst>
            <a:ext uri="{FF2B5EF4-FFF2-40B4-BE49-F238E27FC236}">
              <a16:creationId xmlns:a16="http://schemas.microsoft.com/office/drawing/2014/main" id="{35C655AE-1D92-4499-B824-A4EBED3F68E7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8648700" y="1478280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97</xdr:row>
      <xdr:rowOff>0</xdr:rowOff>
    </xdr:from>
    <xdr:to>
      <xdr:col>17</xdr:col>
      <xdr:colOff>457200</xdr:colOff>
      <xdr:row>97</xdr:row>
      <xdr:rowOff>101600</xdr:rowOff>
    </xdr:to>
    <xdr:pic>
      <xdr:nvPicPr>
        <xdr:cNvPr id="179" name="Picture 178">
          <a:extLst>
            <a:ext uri="{FF2B5EF4-FFF2-40B4-BE49-F238E27FC236}">
              <a16:creationId xmlns:a16="http://schemas.microsoft.com/office/drawing/2014/main" id="{B3B375C9-BB93-4DC5-81F8-3C5AFEEF531C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62700" y="1561147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97</xdr:row>
      <xdr:rowOff>0</xdr:rowOff>
    </xdr:from>
    <xdr:to>
      <xdr:col>27</xdr:col>
      <xdr:colOff>25400</xdr:colOff>
      <xdr:row>97</xdr:row>
      <xdr:rowOff>101600</xdr:rowOff>
    </xdr:to>
    <xdr:pic>
      <xdr:nvPicPr>
        <xdr:cNvPr id="180" name="Picture 179">
          <a:extLst>
            <a:ext uri="{FF2B5EF4-FFF2-40B4-BE49-F238E27FC236}">
              <a16:creationId xmlns:a16="http://schemas.microsoft.com/office/drawing/2014/main" id="{CB197E86-6645-4156-9673-4B6E78957CD1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8648700" y="1561147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102</xdr:row>
      <xdr:rowOff>0</xdr:rowOff>
    </xdr:from>
    <xdr:to>
      <xdr:col>17</xdr:col>
      <xdr:colOff>457200</xdr:colOff>
      <xdr:row>102</xdr:row>
      <xdr:rowOff>101600</xdr:rowOff>
    </xdr:to>
    <xdr:pic>
      <xdr:nvPicPr>
        <xdr:cNvPr id="181" name="Picture 180">
          <a:extLst>
            <a:ext uri="{FF2B5EF4-FFF2-40B4-BE49-F238E27FC236}">
              <a16:creationId xmlns:a16="http://schemas.microsoft.com/office/drawing/2014/main" id="{0FD3E56A-36A8-407D-A031-CD210082E079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6362700" y="1644015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102</xdr:row>
      <xdr:rowOff>0</xdr:rowOff>
    </xdr:from>
    <xdr:to>
      <xdr:col>27</xdr:col>
      <xdr:colOff>25400</xdr:colOff>
      <xdr:row>102</xdr:row>
      <xdr:rowOff>101600</xdr:rowOff>
    </xdr:to>
    <xdr:pic>
      <xdr:nvPicPr>
        <xdr:cNvPr id="182" name="Picture 181">
          <a:extLst>
            <a:ext uri="{FF2B5EF4-FFF2-40B4-BE49-F238E27FC236}">
              <a16:creationId xmlns:a16="http://schemas.microsoft.com/office/drawing/2014/main" id="{A5210841-0A44-44C6-8ADB-38C96DCA945E}"/>
            </a:ext>
          </a:extLst>
        </xdr:cNvPr>
        <xdr:cNvPicPr/>
      </xdr:nvPicPr>
      <xdr:blipFill>
        <a:blip xmlns:r="http://schemas.openxmlformats.org/officeDocument/2006/relationships" r:embed="rId56" cstate="print"/>
        <a:stretch>
          <a:fillRect/>
        </a:stretch>
      </xdr:blipFill>
      <xdr:spPr>
        <a:xfrm>
          <a:off x="8648700" y="1644015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107</xdr:row>
      <xdr:rowOff>0</xdr:rowOff>
    </xdr:from>
    <xdr:to>
      <xdr:col>17</xdr:col>
      <xdr:colOff>457200</xdr:colOff>
      <xdr:row>107</xdr:row>
      <xdr:rowOff>101600</xdr:rowOff>
    </xdr:to>
    <xdr:pic>
      <xdr:nvPicPr>
        <xdr:cNvPr id="183" name="Picture 182">
          <a:extLst>
            <a:ext uri="{FF2B5EF4-FFF2-40B4-BE49-F238E27FC236}">
              <a16:creationId xmlns:a16="http://schemas.microsoft.com/office/drawing/2014/main" id="{DEB6C04B-7F8C-43DA-BA05-7985A33D8FB8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6362700" y="1726882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107</xdr:row>
      <xdr:rowOff>0</xdr:rowOff>
    </xdr:from>
    <xdr:to>
      <xdr:col>27</xdr:col>
      <xdr:colOff>25400</xdr:colOff>
      <xdr:row>107</xdr:row>
      <xdr:rowOff>101600</xdr:rowOff>
    </xdr:to>
    <xdr:pic>
      <xdr:nvPicPr>
        <xdr:cNvPr id="184" name="Picture 183">
          <a:extLst>
            <a:ext uri="{FF2B5EF4-FFF2-40B4-BE49-F238E27FC236}">
              <a16:creationId xmlns:a16="http://schemas.microsoft.com/office/drawing/2014/main" id="{72F69812-D9D4-46B0-8E47-8986CC951D34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8648700" y="1726882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112</xdr:row>
      <xdr:rowOff>0</xdr:rowOff>
    </xdr:from>
    <xdr:to>
      <xdr:col>17</xdr:col>
      <xdr:colOff>457200</xdr:colOff>
      <xdr:row>112</xdr:row>
      <xdr:rowOff>101600</xdr:rowOff>
    </xdr:to>
    <xdr:pic>
      <xdr:nvPicPr>
        <xdr:cNvPr id="185" name="Picture 184">
          <a:extLst>
            <a:ext uri="{FF2B5EF4-FFF2-40B4-BE49-F238E27FC236}">
              <a16:creationId xmlns:a16="http://schemas.microsoft.com/office/drawing/2014/main" id="{30466570-2499-4407-8017-0F07A4F01CEA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6362700" y="1809750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112</xdr:row>
      <xdr:rowOff>0</xdr:rowOff>
    </xdr:from>
    <xdr:to>
      <xdr:col>27</xdr:col>
      <xdr:colOff>25400</xdr:colOff>
      <xdr:row>112</xdr:row>
      <xdr:rowOff>101600</xdr:rowOff>
    </xdr:to>
    <xdr:pic>
      <xdr:nvPicPr>
        <xdr:cNvPr id="186" name="Picture 185">
          <a:extLst>
            <a:ext uri="{FF2B5EF4-FFF2-40B4-BE49-F238E27FC236}">
              <a16:creationId xmlns:a16="http://schemas.microsoft.com/office/drawing/2014/main" id="{6FDA8965-032C-4E68-8264-D5BDE85D97FA}"/>
            </a:ext>
          </a:extLst>
        </xdr:cNvPr>
        <xdr:cNvPicPr/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8648700" y="1809750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117</xdr:row>
      <xdr:rowOff>0</xdr:rowOff>
    </xdr:from>
    <xdr:to>
      <xdr:col>17</xdr:col>
      <xdr:colOff>457200</xdr:colOff>
      <xdr:row>117</xdr:row>
      <xdr:rowOff>101600</xdr:rowOff>
    </xdr:to>
    <xdr:pic>
      <xdr:nvPicPr>
        <xdr:cNvPr id="187" name="Picture 186">
          <a:extLst>
            <a:ext uri="{FF2B5EF4-FFF2-40B4-BE49-F238E27FC236}">
              <a16:creationId xmlns:a16="http://schemas.microsoft.com/office/drawing/2014/main" id="{87CED02B-3883-4A9B-A904-C591D216521D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6362700" y="1892617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117</xdr:row>
      <xdr:rowOff>0</xdr:rowOff>
    </xdr:from>
    <xdr:to>
      <xdr:col>27</xdr:col>
      <xdr:colOff>25400</xdr:colOff>
      <xdr:row>117</xdr:row>
      <xdr:rowOff>101600</xdr:rowOff>
    </xdr:to>
    <xdr:pic>
      <xdr:nvPicPr>
        <xdr:cNvPr id="188" name="Picture 187">
          <a:extLst>
            <a:ext uri="{FF2B5EF4-FFF2-40B4-BE49-F238E27FC236}">
              <a16:creationId xmlns:a16="http://schemas.microsoft.com/office/drawing/2014/main" id="{DEF5558A-6660-4578-9DA0-EC7CD35BA380}"/>
            </a:ext>
          </a:extLst>
        </xdr:cNvPr>
        <xdr:cNvPicPr/>
      </xdr:nvPicPr>
      <xdr:blipFill>
        <a:blip xmlns:r="http://schemas.openxmlformats.org/officeDocument/2006/relationships" r:embed="rId58" cstate="print"/>
        <a:stretch>
          <a:fillRect/>
        </a:stretch>
      </xdr:blipFill>
      <xdr:spPr>
        <a:xfrm>
          <a:off x="8648700" y="1892617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122</xdr:row>
      <xdr:rowOff>0</xdr:rowOff>
    </xdr:from>
    <xdr:to>
      <xdr:col>17</xdr:col>
      <xdr:colOff>457200</xdr:colOff>
      <xdr:row>122</xdr:row>
      <xdr:rowOff>101600</xdr:rowOff>
    </xdr:to>
    <xdr:pic>
      <xdr:nvPicPr>
        <xdr:cNvPr id="189" name="Picture 188">
          <a:extLst>
            <a:ext uri="{FF2B5EF4-FFF2-40B4-BE49-F238E27FC236}">
              <a16:creationId xmlns:a16="http://schemas.microsoft.com/office/drawing/2014/main" id="{7D5092C7-03B4-4519-9D72-4773C44DFDC9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6362700" y="1975485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122</xdr:row>
      <xdr:rowOff>0</xdr:rowOff>
    </xdr:from>
    <xdr:to>
      <xdr:col>27</xdr:col>
      <xdr:colOff>25400</xdr:colOff>
      <xdr:row>122</xdr:row>
      <xdr:rowOff>101600</xdr:rowOff>
    </xdr:to>
    <xdr:pic>
      <xdr:nvPicPr>
        <xdr:cNvPr id="190" name="Picture 189">
          <a:extLst>
            <a:ext uri="{FF2B5EF4-FFF2-40B4-BE49-F238E27FC236}">
              <a16:creationId xmlns:a16="http://schemas.microsoft.com/office/drawing/2014/main" id="{FC6140C7-793E-4697-A2F7-DDCA82DBFF7B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8648700" y="1975485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127</xdr:row>
      <xdr:rowOff>0</xdr:rowOff>
    </xdr:from>
    <xdr:to>
      <xdr:col>17</xdr:col>
      <xdr:colOff>457200</xdr:colOff>
      <xdr:row>127</xdr:row>
      <xdr:rowOff>101600</xdr:rowOff>
    </xdr:to>
    <xdr:pic>
      <xdr:nvPicPr>
        <xdr:cNvPr id="191" name="Picture 190">
          <a:extLst>
            <a:ext uri="{FF2B5EF4-FFF2-40B4-BE49-F238E27FC236}">
              <a16:creationId xmlns:a16="http://schemas.microsoft.com/office/drawing/2014/main" id="{A74FCC0A-00FD-49A2-A4B7-31B2EE2A1594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62700" y="2058352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127</xdr:row>
      <xdr:rowOff>0</xdr:rowOff>
    </xdr:from>
    <xdr:to>
      <xdr:col>27</xdr:col>
      <xdr:colOff>25400</xdr:colOff>
      <xdr:row>127</xdr:row>
      <xdr:rowOff>101600</xdr:rowOff>
    </xdr:to>
    <xdr:pic>
      <xdr:nvPicPr>
        <xdr:cNvPr id="192" name="Picture 191">
          <a:extLst>
            <a:ext uri="{FF2B5EF4-FFF2-40B4-BE49-F238E27FC236}">
              <a16:creationId xmlns:a16="http://schemas.microsoft.com/office/drawing/2014/main" id="{E65DC981-A8B4-41C9-95BA-E2A6E50D790F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648700" y="2058352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132</xdr:row>
      <xdr:rowOff>0</xdr:rowOff>
    </xdr:from>
    <xdr:to>
      <xdr:col>17</xdr:col>
      <xdr:colOff>457200</xdr:colOff>
      <xdr:row>132</xdr:row>
      <xdr:rowOff>101600</xdr:rowOff>
    </xdr:to>
    <xdr:pic>
      <xdr:nvPicPr>
        <xdr:cNvPr id="193" name="Picture 192">
          <a:extLst>
            <a:ext uri="{FF2B5EF4-FFF2-40B4-BE49-F238E27FC236}">
              <a16:creationId xmlns:a16="http://schemas.microsoft.com/office/drawing/2014/main" id="{FDF6772E-322A-43BC-8707-F90D1B04B2A2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6362700" y="2141220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132</xdr:row>
      <xdr:rowOff>0</xdr:rowOff>
    </xdr:from>
    <xdr:to>
      <xdr:col>27</xdr:col>
      <xdr:colOff>25400</xdr:colOff>
      <xdr:row>132</xdr:row>
      <xdr:rowOff>101600</xdr:rowOff>
    </xdr:to>
    <xdr:pic>
      <xdr:nvPicPr>
        <xdr:cNvPr id="194" name="Picture 193">
          <a:extLst>
            <a:ext uri="{FF2B5EF4-FFF2-40B4-BE49-F238E27FC236}">
              <a16:creationId xmlns:a16="http://schemas.microsoft.com/office/drawing/2014/main" id="{224F0FF9-98DB-4D0A-961F-BD42D34E2C69}"/>
            </a:ext>
          </a:extLst>
        </xdr:cNvPr>
        <xdr:cNvPicPr/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8648700" y="2141220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137</xdr:row>
      <xdr:rowOff>0</xdr:rowOff>
    </xdr:from>
    <xdr:to>
      <xdr:col>17</xdr:col>
      <xdr:colOff>457200</xdr:colOff>
      <xdr:row>137</xdr:row>
      <xdr:rowOff>101600</xdr:rowOff>
    </xdr:to>
    <xdr:pic>
      <xdr:nvPicPr>
        <xdr:cNvPr id="195" name="Picture 194">
          <a:extLst>
            <a:ext uri="{FF2B5EF4-FFF2-40B4-BE49-F238E27FC236}">
              <a16:creationId xmlns:a16="http://schemas.microsoft.com/office/drawing/2014/main" id="{5142B52B-270E-43F7-8A5A-62825A645930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362700" y="2224087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137</xdr:row>
      <xdr:rowOff>0</xdr:rowOff>
    </xdr:from>
    <xdr:to>
      <xdr:col>27</xdr:col>
      <xdr:colOff>25400</xdr:colOff>
      <xdr:row>137</xdr:row>
      <xdr:rowOff>101600</xdr:rowOff>
    </xdr:to>
    <xdr:pic>
      <xdr:nvPicPr>
        <xdr:cNvPr id="196" name="Picture 195">
          <a:extLst>
            <a:ext uri="{FF2B5EF4-FFF2-40B4-BE49-F238E27FC236}">
              <a16:creationId xmlns:a16="http://schemas.microsoft.com/office/drawing/2014/main" id="{1F9DEAEF-FC61-4EBF-A7D7-D168299AB88F}"/>
            </a:ext>
          </a:extLst>
        </xdr:cNvPr>
        <xdr:cNvPicPr/>
      </xdr:nvPicPr>
      <xdr:blipFill>
        <a:blip xmlns:r="http://schemas.openxmlformats.org/officeDocument/2006/relationships" r:embed="rId52" cstate="print"/>
        <a:stretch>
          <a:fillRect/>
        </a:stretch>
      </xdr:blipFill>
      <xdr:spPr>
        <a:xfrm>
          <a:off x="8648700" y="2224087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142</xdr:row>
      <xdr:rowOff>0</xdr:rowOff>
    </xdr:from>
    <xdr:to>
      <xdr:col>17</xdr:col>
      <xdr:colOff>457200</xdr:colOff>
      <xdr:row>142</xdr:row>
      <xdr:rowOff>101600</xdr:rowOff>
    </xdr:to>
    <xdr:pic>
      <xdr:nvPicPr>
        <xdr:cNvPr id="197" name="Picture 196">
          <a:extLst>
            <a:ext uri="{FF2B5EF4-FFF2-40B4-BE49-F238E27FC236}">
              <a16:creationId xmlns:a16="http://schemas.microsoft.com/office/drawing/2014/main" id="{36F4F540-AB94-4937-A554-513728317391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6362700" y="2306955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142</xdr:row>
      <xdr:rowOff>0</xdr:rowOff>
    </xdr:from>
    <xdr:to>
      <xdr:col>27</xdr:col>
      <xdr:colOff>25400</xdr:colOff>
      <xdr:row>142</xdr:row>
      <xdr:rowOff>101600</xdr:rowOff>
    </xdr:to>
    <xdr:pic>
      <xdr:nvPicPr>
        <xdr:cNvPr id="198" name="Picture 197">
          <a:extLst>
            <a:ext uri="{FF2B5EF4-FFF2-40B4-BE49-F238E27FC236}">
              <a16:creationId xmlns:a16="http://schemas.microsoft.com/office/drawing/2014/main" id="{5E792FFA-56E6-4E4F-82E4-008A1B44A1D5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8648700" y="2306955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147</xdr:row>
      <xdr:rowOff>0</xdr:rowOff>
    </xdr:from>
    <xdr:to>
      <xdr:col>17</xdr:col>
      <xdr:colOff>457200</xdr:colOff>
      <xdr:row>147</xdr:row>
      <xdr:rowOff>101600</xdr:rowOff>
    </xdr:to>
    <xdr:pic>
      <xdr:nvPicPr>
        <xdr:cNvPr id="199" name="Picture 198">
          <a:extLst>
            <a:ext uri="{FF2B5EF4-FFF2-40B4-BE49-F238E27FC236}">
              <a16:creationId xmlns:a16="http://schemas.microsoft.com/office/drawing/2014/main" id="{02990838-10A0-4F8C-9D77-965754871DA6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362700" y="2389822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147</xdr:row>
      <xdr:rowOff>0</xdr:rowOff>
    </xdr:from>
    <xdr:to>
      <xdr:col>27</xdr:col>
      <xdr:colOff>25400</xdr:colOff>
      <xdr:row>147</xdr:row>
      <xdr:rowOff>101600</xdr:rowOff>
    </xdr:to>
    <xdr:pic>
      <xdr:nvPicPr>
        <xdr:cNvPr id="200" name="Picture 199">
          <a:extLst>
            <a:ext uri="{FF2B5EF4-FFF2-40B4-BE49-F238E27FC236}">
              <a16:creationId xmlns:a16="http://schemas.microsoft.com/office/drawing/2014/main" id="{09450577-9290-43B5-B8F1-76E8DB3DDB96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648700" y="2389822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152</xdr:row>
      <xdr:rowOff>0</xdr:rowOff>
    </xdr:from>
    <xdr:to>
      <xdr:col>17</xdr:col>
      <xdr:colOff>457200</xdr:colOff>
      <xdr:row>152</xdr:row>
      <xdr:rowOff>101600</xdr:rowOff>
    </xdr:to>
    <xdr:pic>
      <xdr:nvPicPr>
        <xdr:cNvPr id="201" name="Picture 200">
          <a:extLst>
            <a:ext uri="{FF2B5EF4-FFF2-40B4-BE49-F238E27FC236}">
              <a16:creationId xmlns:a16="http://schemas.microsoft.com/office/drawing/2014/main" id="{3DD19488-A53D-4E8E-9CAE-A65FED3C16A7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362700" y="2472690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152</xdr:row>
      <xdr:rowOff>0</xdr:rowOff>
    </xdr:from>
    <xdr:to>
      <xdr:col>27</xdr:col>
      <xdr:colOff>25400</xdr:colOff>
      <xdr:row>152</xdr:row>
      <xdr:rowOff>101600</xdr:rowOff>
    </xdr:to>
    <xdr:pic>
      <xdr:nvPicPr>
        <xdr:cNvPr id="202" name="Picture 201">
          <a:extLst>
            <a:ext uri="{FF2B5EF4-FFF2-40B4-BE49-F238E27FC236}">
              <a16:creationId xmlns:a16="http://schemas.microsoft.com/office/drawing/2014/main" id="{49FFBA29-3B2B-48F5-BD4F-09654A475BE0}"/>
            </a:ext>
          </a:extLst>
        </xdr:cNvPr>
        <xdr:cNvPicPr/>
      </xdr:nvPicPr>
      <xdr:blipFill>
        <a:blip xmlns:r="http://schemas.openxmlformats.org/officeDocument/2006/relationships" r:embed="rId59" cstate="print"/>
        <a:stretch>
          <a:fillRect/>
        </a:stretch>
      </xdr:blipFill>
      <xdr:spPr>
        <a:xfrm>
          <a:off x="8648700" y="2472690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157</xdr:row>
      <xdr:rowOff>0</xdr:rowOff>
    </xdr:from>
    <xdr:to>
      <xdr:col>17</xdr:col>
      <xdr:colOff>457200</xdr:colOff>
      <xdr:row>157</xdr:row>
      <xdr:rowOff>101600</xdr:rowOff>
    </xdr:to>
    <xdr:pic>
      <xdr:nvPicPr>
        <xdr:cNvPr id="203" name="Picture 202">
          <a:extLst>
            <a:ext uri="{FF2B5EF4-FFF2-40B4-BE49-F238E27FC236}">
              <a16:creationId xmlns:a16="http://schemas.microsoft.com/office/drawing/2014/main" id="{32232788-4EA2-479B-A789-87ECBDF6043D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6362700" y="2555557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157</xdr:row>
      <xdr:rowOff>0</xdr:rowOff>
    </xdr:from>
    <xdr:to>
      <xdr:col>27</xdr:col>
      <xdr:colOff>25400</xdr:colOff>
      <xdr:row>157</xdr:row>
      <xdr:rowOff>101600</xdr:rowOff>
    </xdr:to>
    <xdr:pic>
      <xdr:nvPicPr>
        <xdr:cNvPr id="204" name="Picture 203">
          <a:extLst>
            <a:ext uri="{FF2B5EF4-FFF2-40B4-BE49-F238E27FC236}">
              <a16:creationId xmlns:a16="http://schemas.microsoft.com/office/drawing/2014/main" id="{50B448AE-C6E4-4129-AF51-7C50595CE40B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648700" y="2555557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162</xdr:row>
      <xdr:rowOff>0</xdr:rowOff>
    </xdr:from>
    <xdr:to>
      <xdr:col>17</xdr:col>
      <xdr:colOff>457200</xdr:colOff>
      <xdr:row>162</xdr:row>
      <xdr:rowOff>101600</xdr:rowOff>
    </xdr:to>
    <xdr:pic>
      <xdr:nvPicPr>
        <xdr:cNvPr id="205" name="Picture 204">
          <a:extLst>
            <a:ext uri="{FF2B5EF4-FFF2-40B4-BE49-F238E27FC236}">
              <a16:creationId xmlns:a16="http://schemas.microsoft.com/office/drawing/2014/main" id="{E9A30AF5-7A43-4101-88EC-B765F3320221}"/>
            </a:ext>
          </a:extLst>
        </xdr:cNvPr>
        <xdr:cNvPicPr/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6362700" y="2638425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162</xdr:row>
      <xdr:rowOff>0</xdr:rowOff>
    </xdr:from>
    <xdr:to>
      <xdr:col>27</xdr:col>
      <xdr:colOff>25400</xdr:colOff>
      <xdr:row>162</xdr:row>
      <xdr:rowOff>101600</xdr:rowOff>
    </xdr:to>
    <xdr:pic>
      <xdr:nvPicPr>
        <xdr:cNvPr id="206" name="Picture 205">
          <a:extLst>
            <a:ext uri="{FF2B5EF4-FFF2-40B4-BE49-F238E27FC236}">
              <a16:creationId xmlns:a16="http://schemas.microsoft.com/office/drawing/2014/main" id="{8AD5004B-0914-4A84-9940-B58C0EE53872}"/>
            </a:ext>
          </a:extLst>
        </xdr:cNvPr>
        <xdr:cNvPicPr/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8648700" y="2638425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167</xdr:row>
      <xdr:rowOff>0</xdr:rowOff>
    </xdr:from>
    <xdr:to>
      <xdr:col>17</xdr:col>
      <xdr:colOff>457200</xdr:colOff>
      <xdr:row>167</xdr:row>
      <xdr:rowOff>101600</xdr:rowOff>
    </xdr:to>
    <xdr:pic>
      <xdr:nvPicPr>
        <xdr:cNvPr id="207" name="Picture 206">
          <a:extLst>
            <a:ext uri="{FF2B5EF4-FFF2-40B4-BE49-F238E27FC236}">
              <a16:creationId xmlns:a16="http://schemas.microsoft.com/office/drawing/2014/main" id="{C346D48D-CC95-4781-AD7E-04C0D7275FD2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362700" y="2721292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167</xdr:row>
      <xdr:rowOff>0</xdr:rowOff>
    </xdr:from>
    <xdr:to>
      <xdr:col>27</xdr:col>
      <xdr:colOff>25400</xdr:colOff>
      <xdr:row>167</xdr:row>
      <xdr:rowOff>101600</xdr:rowOff>
    </xdr:to>
    <xdr:pic>
      <xdr:nvPicPr>
        <xdr:cNvPr id="208" name="Picture 207">
          <a:extLst>
            <a:ext uri="{FF2B5EF4-FFF2-40B4-BE49-F238E27FC236}">
              <a16:creationId xmlns:a16="http://schemas.microsoft.com/office/drawing/2014/main" id="{BC65AFC8-42C8-4BE9-A17C-19BF91D1B421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8648700" y="2721292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172</xdr:row>
      <xdr:rowOff>0</xdr:rowOff>
    </xdr:from>
    <xdr:to>
      <xdr:col>17</xdr:col>
      <xdr:colOff>457200</xdr:colOff>
      <xdr:row>172</xdr:row>
      <xdr:rowOff>101600</xdr:rowOff>
    </xdr:to>
    <xdr:pic>
      <xdr:nvPicPr>
        <xdr:cNvPr id="209" name="Picture 208">
          <a:extLst>
            <a:ext uri="{FF2B5EF4-FFF2-40B4-BE49-F238E27FC236}">
              <a16:creationId xmlns:a16="http://schemas.microsoft.com/office/drawing/2014/main" id="{6CCAA3A6-593C-4D3A-ABFF-12B10601248E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6362700" y="2804160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172</xdr:row>
      <xdr:rowOff>0</xdr:rowOff>
    </xdr:from>
    <xdr:to>
      <xdr:col>27</xdr:col>
      <xdr:colOff>25400</xdr:colOff>
      <xdr:row>172</xdr:row>
      <xdr:rowOff>101600</xdr:rowOff>
    </xdr:to>
    <xdr:pic>
      <xdr:nvPicPr>
        <xdr:cNvPr id="210" name="Picture 209">
          <a:extLst>
            <a:ext uri="{FF2B5EF4-FFF2-40B4-BE49-F238E27FC236}">
              <a16:creationId xmlns:a16="http://schemas.microsoft.com/office/drawing/2014/main" id="{7D25FF50-3465-425F-AD1E-C54EE36CC4E6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8648700" y="2804160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177</xdr:row>
      <xdr:rowOff>0</xdr:rowOff>
    </xdr:from>
    <xdr:to>
      <xdr:col>17</xdr:col>
      <xdr:colOff>457200</xdr:colOff>
      <xdr:row>177</xdr:row>
      <xdr:rowOff>101600</xdr:rowOff>
    </xdr:to>
    <xdr:pic>
      <xdr:nvPicPr>
        <xdr:cNvPr id="211" name="Picture 210">
          <a:extLst>
            <a:ext uri="{FF2B5EF4-FFF2-40B4-BE49-F238E27FC236}">
              <a16:creationId xmlns:a16="http://schemas.microsoft.com/office/drawing/2014/main" id="{A12BCCB7-321E-4545-8135-30DBECF9261F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362700" y="2887027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177</xdr:row>
      <xdr:rowOff>0</xdr:rowOff>
    </xdr:from>
    <xdr:to>
      <xdr:col>27</xdr:col>
      <xdr:colOff>25400</xdr:colOff>
      <xdr:row>177</xdr:row>
      <xdr:rowOff>101600</xdr:rowOff>
    </xdr:to>
    <xdr:pic>
      <xdr:nvPicPr>
        <xdr:cNvPr id="212" name="Picture 211">
          <a:extLst>
            <a:ext uri="{FF2B5EF4-FFF2-40B4-BE49-F238E27FC236}">
              <a16:creationId xmlns:a16="http://schemas.microsoft.com/office/drawing/2014/main" id="{3FDF5217-6091-4FA2-9F5D-EA55D892ED59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8648700" y="2887027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182</xdr:row>
      <xdr:rowOff>0</xdr:rowOff>
    </xdr:from>
    <xdr:to>
      <xdr:col>17</xdr:col>
      <xdr:colOff>457200</xdr:colOff>
      <xdr:row>182</xdr:row>
      <xdr:rowOff>101600</xdr:rowOff>
    </xdr:to>
    <xdr:pic>
      <xdr:nvPicPr>
        <xdr:cNvPr id="213" name="Picture 212">
          <a:extLst>
            <a:ext uri="{FF2B5EF4-FFF2-40B4-BE49-F238E27FC236}">
              <a16:creationId xmlns:a16="http://schemas.microsoft.com/office/drawing/2014/main" id="{55A65210-8694-4DA2-BA84-260DD8390AA9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6362700" y="2969895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182</xdr:row>
      <xdr:rowOff>0</xdr:rowOff>
    </xdr:from>
    <xdr:to>
      <xdr:col>27</xdr:col>
      <xdr:colOff>25400</xdr:colOff>
      <xdr:row>182</xdr:row>
      <xdr:rowOff>101600</xdr:rowOff>
    </xdr:to>
    <xdr:pic>
      <xdr:nvPicPr>
        <xdr:cNvPr id="214" name="Picture 213">
          <a:extLst>
            <a:ext uri="{FF2B5EF4-FFF2-40B4-BE49-F238E27FC236}">
              <a16:creationId xmlns:a16="http://schemas.microsoft.com/office/drawing/2014/main" id="{AD1335DA-3FD8-40FD-B7D5-0EE491D684BF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8648700" y="2969895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187</xdr:row>
      <xdr:rowOff>0</xdr:rowOff>
    </xdr:from>
    <xdr:to>
      <xdr:col>17</xdr:col>
      <xdr:colOff>457200</xdr:colOff>
      <xdr:row>187</xdr:row>
      <xdr:rowOff>101600</xdr:rowOff>
    </xdr:to>
    <xdr:pic>
      <xdr:nvPicPr>
        <xdr:cNvPr id="215" name="Picture 214">
          <a:extLst>
            <a:ext uri="{FF2B5EF4-FFF2-40B4-BE49-F238E27FC236}">
              <a16:creationId xmlns:a16="http://schemas.microsoft.com/office/drawing/2014/main" id="{EDC3E944-39A7-40A5-B645-1C1F2660FC9B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6362700" y="3052762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187</xdr:row>
      <xdr:rowOff>0</xdr:rowOff>
    </xdr:from>
    <xdr:to>
      <xdr:col>27</xdr:col>
      <xdr:colOff>25400</xdr:colOff>
      <xdr:row>187</xdr:row>
      <xdr:rowOff>101600</xdr:rowOff>
    </xdr:to>
    <xdr:pic>
      <xdr:nvPicPr>
        <xdr:cNvPr id="216" name="Picture 215">
          <a:extLst>
            <a:ext uri="{FF2B5EF4-FFF2-40B4-BE49-F238E27FC236}">
              <a16:creationId xmlns:a16="http://schemas.microsoft.com/office/drawing/2014/main" id="{471EC7EF-5529-4FB0-99BF-686C8E832C2D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648700" y="3052762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192</xdr:row>
      <xdr:rowOff>0</xdr:rowOff>
    </xdr:from>
    <xdr:to>
      <xdr:col>17</xdr:col>
      <xdr:colOff>457200</xdr:colOff>
      <xdr:row>192</xdr:row>
      <xdr:rowOff>101600</xdr:rowOff>
    </xdr:to>
    <xdr:pic>
      <xdr:nvPicPr>
        <xdr:cNvPr id="217" name="Picture 216">
          <a:extLst>
            <a:ext uri="{FF2B5EF4-FFF2-40B4-BE49-F238E27FC236}">
              <a16:creationId xmlns:a16="http://schemas.microsoft.com/office/drawing/2014/main" id="{7BB840E2-83F8-48FD-8EEC-531799336526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62700" y="3135630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192</xdr:row>
      <xdr:rowOff>0</xdr:rowOff>
    </xdr:from>
    <xdr:to>
      <xdr:col>27</xdr:col>
      <xdr:colOff>25400</xdr:colOff>
      <xdr:row>192</xdr:row>
      <xdr:rowOff>101600</xdr:rowOff>
    </xdr:to>
    <xdr:pic>
      <xdr:nvPicPr>
        <xdr:cNvPr id="218" name="Picture 217">
          <a:extLst>
            <a:ext uri="{FF2B5EF4-FFF2-40B4-BE49-F238E27FC236}">
              <a16:creationId xmlns:a16="http://schemas.microsoft.com/office/drawing/2014/main" id="{22EA8999-371D-4C56-BC70-BBB46A97B3B8}"/>
            </a:ext>
          </a:extLst>
        </xdr:cNvPr>
        <xdr:cNvPicPr/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8648700" y="3135630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197</xdr:row>
      <xdr:rowOff>0</xdr:rowOff>
    </xdr:from>
    <xdr:to>
      <xdr:col>17</xdr:col>
      <xdr:colOff>457200</xdr:colOff>
      <xdr:row>197</xdr:row>
      <xdr:rowOff>101600</xdr:rowOff>
    </xdr:to>
    <xdr:pic>
      <xdr:nvPicPr>
        <xdr:cNvPr id="219" name="Picture 218">
          <a:extLst>
            <a:ext uri="{FF2B5EF4-FFF2-40B4-BE49-F238E27FC236}">
              <a16:creationId xmlns:a16="http://schemas.microsoft.com/office/drawing/2014/main" id="{B94D347F-24BF-438F-AB7E-1C7FE09A3075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6362700" y="3218497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197</xdr:row>
      <xdr:rowOff>0</xdr:rowOff>
    </xdr:from>
    <xdr:to>
      <xdr:col>27</xdr:col>
      <xdr:colOff>25400</xdr:colOff>
      <xdr:row>197</xdr:row>
      <xdr:rowOff>101600</xdr:rowOff>
    </xdr:to>
    <xdr:pic>
      <xdr:nvPicPr>
        <xdr:cNvPr id="220" name="Picture 219">
          <a:extLst>
            <a:ext uri="{FF2B5EF4-FFF2-40B4-BE49-F238E27FC236}">
              <a16:creationId xmlns:a16="http://schemas.microsoft.com/office/drawing/2014/main" id="{1C97F9CE-8855-43EC-ACD2-020B35920685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8648700" y="3218497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202</xdr:row>
      <xdr:rowOff>0</xdr:rowOff>
    </xdr:from>
    <xdr:to>
      <xdr:col>17</xdr:col>
      <xdr:colOff>457200</xdr:colOff>
      <xdr:row>202</xdr:row>
      <xdr:rowOff>101600</xdr:rowOff>
    </xdr:to>
    <xdr:pic>
      <xdr:nvPicPr>
        <xdr:cNvPr id="221" name="Picture 220">
          <a:extLst>
            <a:ext uri="{FF2B5EF4-FFF2-40B4-BE49-F238E27FC236}">
              <a16:creationId xmlns:a16="http://schemas.microsoft.com/office/drawing/2014/main" id="{AB2FC6BA-F152-4BCA-B046-D7498FA87C23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6362700" y="3301365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202</xdr:row>
      <xdr:rowOff>0</xdr:rowOff>
    </xdr:from>
    <xdr:to>
      <xdr:col>27</xdr:col>
      <xdr:colOff>25400</xdr:colOff>
      <xdr:row>202</xdr:row>
      <xdr:rowOff>101600</xdr:rowOff>
    </xdr:to>
    <xdr:pic>
      <xdr:nvPicPr>
        <xdr:cNvPr id="222" name="Picture 221">
          <a:extLst>
            <a:ext uri="{FF2B5EF4-FFF2-40B4-BE49-F238E27FC236}">
              <a16:creationId xmlns:a16="http://schemas.microsoft.com/office/drawing/2014/main" id="{964B470D-4809-4E8D-A052-AB2A783D4049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8648700" y="3301365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207</xdr:row>
      <xdr:rowOff>0</xdr:rowOff>
    </xdr:from>
    <xdr:to>
      <xdr:col>17</xdr:col>
      <xdr:colOff>457200</xdr:colOff>
      <xdr:row>207</xdr:row>
      <xdr:rowOff>101600</xdr:rowOff>
    </xdr:to>
    <xdr:pic>
      <xdr:nvPicPr>
        <xdr:cNvPr id="223" name="Picture 222">
          <a:extLst>
            <a:ext uri="{FF2B5EF4-FFF2-40B4-BE49-F238E27FC236}">
              <a16:creationId xmlns:a16="http://schemas.microsoft.com/office/drawing/2014/main" id="{667D0963-D04E-48DC-B36F-874B2DF2EA3D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6362700" y="3384232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207</xdr:row>
      <xdr:rowOff>0</xdr:rowOff>
    </xdr:from>
    <xdr:to>
      <xdr:col>27</xdr:col>
      <xdr:colOff>25400</xdr:colOff>
      <xdr:row>207</xdr:row>
      <xdr:rowOff>101600</xdr:rowOff>
    </xdr:to>
    <xdr:pic>
      <xdr:nvPicPr>
        <xdr:cNvPr id="224" name="Picture 223">
          <a:extLst>
            <a:ext uri="{FF2B5EF4-FFF2-40B4-BE49-F238E27FC236}">
              <a16:creationId xmlns:a16="http://schemas.microsoft.com/office/drawing/2014/main" id="{3EA6AA0F-53C6-4061-9963-DC999C3BFE8C}"/>
            </a:ext>
          </a:extLst>
        </xdr:cNvPr>
        <xdr:cNvPicPr/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8648700" y="3384232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212</xdr:row>
      <xdr:rowOff>0</xdr:rowOff>
    </xdr:from>
    <xdr:to>
      <xdr:col>17</xdr:col>
      <xdr:colOff>457200</xdr:colOff>
      <xdr:row>212</xdr:row>
      <xdr:rowOff>101600</xdr:rowOff>
    </xdr:to>
    <xdr:pic>
      <xdr:nvPicPr>
        <xdr:cNvPr id="225" name="Picture 224">
          <a:extLst>
            <a:ext uri="{FF2B5EF4-FFF2-40B4-BE49-F238E27FC236}">
              <a16:creationId xmlns:a16="http://schemas.microsoft.com/office/drawing/2014/main" id="{6746A2AE-81C6-42A3-A865-B06672085547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6362700" y="3467100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212</xdr:row>
      <xdr:rowOff>0</xdr:rowOff>
    </xdr:from>
    <xdr:to>
      <xdr:col>27</xdr:col>
      <xdr:colOff>25400</xdr:colOff>
      <xdr:row>212</xdr:row>
      <xdr:rowOff>101600</xdr:rowOff>
    </xdr:to>
    <xdr:pic>
      <xdr:nvPicPr>
        <xdr:cNvPr id="226" name="Picture 225">
          <a:extLst>
            <a:ext uri="{FF2B5EF4-FFF2-40B4-BE49-F238E27FC236}">
              <a16:creationId xmlns:a16="http://schemas.microsoft.com/office/drawing/2014/main" id="{6E3479A2-30BD-4EB3-AB1C-EE259ABFB7FB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648700" y="3467100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217</xdr:row>
      <xdr:rowOff>0</xdr:rowOff>
    </xdr:from>
    <xdr:to>
      <xdr:col>17</xdr:col>
      <xdr:colOff>457200</xdr:colOff>
      <xdr:row>217</xdr:row>
      <xdr:rowOff>101600</xdr:rowOff>
    </xdr:to>
    <xdr:pic>
      <xdr:nvPicPr>
        <xdr:cNvPr id="227" name="Picture 226">
          <a:extLst>
            <a:ext uri="{FF2B5EF4-FFF2-40B4-BE49-F238E27FC236}">
              <a16:creationId xmlns:a16="http://schemas.microsoft.com/office/drawing/2014/main" id="{63DB5BEA-6230-4A41-9C21-776A7AD7CF97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362700" y="3549967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217</xdr:row>
      <xdr:rowOff>0</xdr:rowOff>
    </xdr:from>
    <xdr:to>
      <xdr:col>27</xdr:col>
      <xdr:colOff>25400</xdr:colOff>
      <xdr:row>217</xdr:row>
      <xdr:rowOff>101600</xdr:rowOff>
    </xdr:to>
    <xdr:pic>
      <xdr:nvPicPr>
        <xdr:cNvPr id="228" name="Picture 227">
          <a:extLst>
            <a:ext uri="{FF2B5EF4-FFF2-40B4-BE49-F238E27FC236}">
              <a16:creationId xmlns:a16="http://schemas.microsoft.com/office/drawing/2014/main" id="{078148B7-2A14-48BA-BCC6-A2CFF61DAEE0}"/>
            </a:ext>
          </a:extLst>
        </xdr:cNvPr>
        <xdr:cNvPicPr/>
      </xdr:nvPicPr>
      <xdr:blipFill>
        <a:blip xmlns:r="http://schemas.openxmlformats.org/officeDocument/2006/relationships" r:embed="rId53" cstate="print"/>
        <a:stretch>
          <a:fillRect/>
        </a:stretch>
      </xdr:blipFill>
      <xdr:spPr>
        <a:xfrm>
          <a:off x="8648700" y="3549967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222</xdr:row>
      <xdr:rowOff>0</xdr:rowOff>
    </xdr:from>
    <xdr:to>
      <xdr:col>17</xdr:col>
      <xdr:colOff>457200</xdr:colOff>
      <xdr:row>222</xdr:row>
      <xdr:rowOff>101600</xdr:rowOff>
    </xdr:to>
    <xdr:pic>
      <xdr:nvPicPr>
        <xdr:cNvPr id="229" name="Picture 228">
          <a:extLst>
            <a:ext uri="{FF2B5EF4-FFF2-40B4-BE49-F238E27FC236}">
              <a16:creationId xmlns:a16="http://schemas.microsoft.com/office/drawing/2014/main" id="{EAFCD844-5AA7-4FB6-B1C4-62AFD6BECA6C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62700" y="3632835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222</xdr:row>
      <xdr:rowOff>0</xdr:rowOff>
    </xdr:from>
    <xdr:to>
      <xdr:col>27</xdr:col>
      <xdr:colOff>25400</xdr:colOff>
      <xdr:row>222</xdr:row>
      <xdr:rowOff>101600</xdr:rowOff>
    </xdr:to>
    <xdr:pic>
      <xdr:nvPicPr>
        <xdr:cNvPr id="230" name="Picture 229">
          <a:extLst>
            <a:ext uri="{FF2B5EF4-FFF2-40B4-BE49-F238E27FC236}">
              <a16:creationId xmlns:a16="http://schemas.microsoft.com/office/drawing/2014/main" id="{F430DB99-A33C-4C65-B54C-B16BE87F1FCC}"/>
            </a:ext>
          </a:extLst>
        </xdr:cNvPr>
        <xdr:cNvPicPr/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8648700" y="3632835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227</xdr:row>
      <xdr:rowOff>0</xdr:rowOff>
    </xdr:from>
    <xdr:to>
      <xdr:col>17</xdr:col>
      <xdr:colOff>457200</xdr:colOff>
      <xdr:row>227</xdr:row>
      <xdr:rowOff>101600</xdr:rowOff>
    </xdr:to>
    <xdr:pic>
      <xdr:nvPicPr>
        <xdr:cNvPr id="231" name="Picture 230">
          <a:extLst>
            <a:ext uri="{FF2B5EF4-FFF2-40B4-BE49-F238E27FC236}">
              <a16:creationId xmlns:a16="http://schemas.microsoft.com/office/drawing/2014/main" id="{0B5565BE-A6AA-412D-BF65-ABF7C4355527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362700" y="3715702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227</xdr:row>
      <xdr:rowOff>0</xdr:rowOff>
    </xdr:from>
    <xdr:to>
      <xdr:col>27</xdr:col>
      <xdr:colOff>25400</xdr:colOff>
      <xdr:row>227</xdr:row>
      <xdr:rowOff>101600</xdr:rowOff>
    </xdr:to>
    <xdr:pic>
      <xdr:nvPicPr>
        <xdr:cNvPr id="232" name="Picture 231">
          <a:extLst>
            <a:ext uri="{FF2B5EF4-FFF2-40B4-BE49-F238E27FC236}">
              <a16:creationId xmlns:a16="http://schemas.microsoft.com/office/drawing/2014/main" id="{831F4F19-1DC0-4033-8B69-CDF3F087A349}"/>
            </a:ext>
          </a:extLst>
        </xdr:cNvPr>
        <xdr:cNvPicPr/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8648700" y="3715702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232</xdr:row>
      <xdr:rowOff>0</xdr:rowOff>
    </xdr:from>
    <xdr:to>
      <xdr:col>17</xdr:col>
      <xdr:colOff>457200</xdr:colOff>
      <xdr:row>232</xdr:row>
      <xdr:rowOff>101600</xdr:rowOff>
    </xdr:to>
    <xdr:pic>
      <xdr:nvPicPr>
        <xdr:cNvPr id="233" name="Picture 232">
          <a:extLst>
            <a:ext uri="{FF2B5EF4-FFF2-40B4-BE49-F238E27FC236}">
              <a16:creationId xmlns:a16="http://schemas.microsoft.com/office/drawing/2014/main" id="{99F596D7-567F-4B75-9BA8-ED70D6C41A39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6362700" y="3798570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232</xdr:row>
      <xdr:rowOff>0</xdr:rowOff>
    </xdr:from>
    <xdr:to>
      <xdr:col>27</xdr:col>
      <xdr:colOff>25400</xdr:colOff>
      <xdr:row>232</xdr:row>
      <xdr:rowOff>101600</xdr:rowOff>
    </xdr:to>
    <xdr:pic>
      <xdr:nvPicPr>
        <xdr:cNvPr id="234" name="Picture 233">
          <a:extLst>
            <a:ext uri="{FF2B5EF4-FFF2-40B4-BE49-F238E27FC236}">
              <a16:creationId xmlns:a16="http://schemas.microsoft.com/office/drawing/2014/main" id="{B2E00D41-012F-4DE7-8E03-8A0B1AD7FE24}"/>
            </a:ext>
          </a:extLst>
        </xdr:cNvPr>
        <xdr:cNvPicPr/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8648700" y="3798570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237</xdr:row>
      <xdr:rowOff>0</xdr:rowOff>
    </xdr:from>
    <xdr:to>
      <xdr:col>17</xdr:col>
      <xdr:colOff>457200</xdr:colOff>
      <xdr:row>237</xdr:row>
      <xdr:rowOff>101600</xdr:rowOff>
    </xdr:to>
    <xdr:pic>
      <xdr:nvPicPr>
        <xdr:cNvPr id="235" name="Picture 234">
          <a:extLst>
            <a:ext uri="{FF2B5EF4-FFF2-40B4-BE49-F238E27FC236}">
              <a16:creationId xmlns:a16="http://schemas.microsoft.com/office/drawing/2014/main" id="{F6C943BA-4D21-4980-AEC5-73AD702BF1F3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362700" y="3881437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237</xdr:row>
      <xdr:rowOff>0</xdr:rowOff>
    </xdr:from>
    <xdr:to>
      <xdr:col>27</xdr:col>
      <xdr:colOff>25400</xdr:colOff>
      <xdr:row>237</xdr:row>
      <xdr:rowOff>101600</xdr:rowOff>
    </xdr:to>
    <xdr:pic>
      <xdr:nvPicPr>
        <xdr:cNvPr id="236" name="Picture 235">
          <a:extLst>
            <a:ext uri="{FF2B5EF4-FFF2-40B4-BE49-F238E27FC236}">
              <a16:creationId xmlns:a16="http://schemas.microsoft.com/office/drawing/2014/main" id="{9D69CCB5-E190-4BD0-A0F0-611FB2A3221B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8648700" y="3881437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242</xdr:row>
      <xdr:rowOff>0</xdr:rowOff>
    </xdr:from>
    <xdr:to>
      <xdr:col>17</xdr:col>
      <xdr:colOff>457200</xdr:colOff>
      <xdr:row>242</xdr:row>
      <xdr:rowOff>101600</xdr:rowOff>
    </xdr:to>
    <xdr:pic>
      <xdr:nvPicPr>
        <xdr:cNvPr id="237" name="Picture 236">
          <a:extLst>
            <a:ext uri="{FF2B5EF4-FFF2-40B4-BE49-F238E27FC236}">
              <a16:creationId xmlns:a16="http://schemas.microsoft.com/office/drawing/2014/main" id="{C4423245-8AE4-49A3-A1B2-7790322386A1}"/>
            </a:ext>
          </a:extLst>
        </xdr:cNvPr>
        <xdr:cNvPicPr/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6362700" y="3964305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242</xdr:row>
      <xdr:rowOff>0</xdr:rowOff>
    </xdr:from>
    <xdr:to>
      <xdr:col>27</xdr:col>
      <xdr:colOff>25400</xdr:colOff>
      <xdr:row>242</xdr:row>
      <xdr:rowOff>101600</xdr:rowOff>
    </xdr:to>
    <xdr:pic>
      <xdr:nvPicPr>
        <xdr:cNvPr id="238" name="Picture 237">
          <a:extLst>
            <a:ext uri="{FF2B5EF4-FFF2-40B4-BE49-F238E27FC236}">
              <a16:creationId xmlns:a16="http://schemas.microsoft.com/office/drawing/2014/main" id="{7A1744CE-9257-4D9F-95B5-22D2B6716179}"/>
            </a:ext>
          </a:extLst>
        </xdr:cNvPr>
        <xdr:cNvPicPr/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8648700" y="3964305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247</xdr:row>
      <xdr:rowOff>0</xdr:rowOff>
    </xdr:from>
    <xdr:to>
      <xdr:col>17</xdr:col>
      <xdr:colOff>457200</xdr:colOff>
      <xdr:row>247</xdr:row>
      <xdr:rowOff>101600</xdr:rowOff>
    </xdr:to>
    <xdr:pic>
      <xdr:nvPicPr>
        <xdr:cNvPr id="239" name="Picture 238">
          <a:extLst>
            <a:ext uri="{FF2B5EF4-FFF2-40B4-BE49-F238E27FC236}">
              <a16:creationId xmlns:a16="http://schemas.microsoft.com/office/drawing/2014/main" id="{CD057B7D-8D63-46A3-9389-1E6D36243179}"/>
            </a:ext>
          </a:extLst>
        </xdr:cNvPr>
        <xdr:cNvPicPr/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6362700" y="4047172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247</xdr:row>
      <xdr:rowOff>0</xdr:rowOff>
    </xdr:from>
    <xdr:to>
      <xdr:col>27</xdr:col>
      <xdr:colOff>25400</xdr:colOff>
      <xdr:row>247</xdr:row>
      <xdr:rowOff>101600</xdr:rowOff>
    </xdr:to>
    <xdr:pic>
      <xdr:nvPicPr>
        <xdr:cNvPr id="240" name="Picture 239">
          <a:extLst>
            <a:ext uri="{FF2B5EF4-FFF2-40B4-BE49-F238E27FC236}">
              <a16:creationId xmlns:a16="http://schemas.microsoft.com/office/drawing/2014/main" id="{101D3607-3F59-46CC-9A8C-D69539818031}"/>
            </a:ext>
          </a:extLst>
        </xdr:cNvPr>
        <xdr:cNvPicPr/>
      </xdr:nvPicPr>
      <xdr:blipFill>
        <a:blip xmlns:r="http://schemas.openxmlformats.org/officeDocument/2006/relationships" r:embed="rId67" cstate="print"/>
        <a:stretch>
          <a:fillRect/>
        </a:stretch>
      </xdr:blipFill>
      <xdr:spPr>
        <a:xfrm>
          <a:off x="8648700" y="40471725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252</xdr:row>
      <xdr:rowOff>0</xdr:rowOff>
    </xdr:from>
    <xdr:to>
      <xdr:col>17</xdr:col>
      <xdr:colOff>457200</xdr:colOff>
      <xdr:row>252</xdr:row>
      <xdr:rowOff>101600</xdr:rowOff>
    </xdr:to>
    <xdr:pic>
      <xdr:nvPicPr>
        <xdr:cNvPr id="241" name="Picture 240">
          <a:extLst>
            <a:ext uri="{FF2B5EF4-FFF2-40B4-BE49-F238E27FC236}">
              <a16:creationId xmlns:a16="http://schemas.microsoft.com/office/drawing/2014/main" id="{3BB0043E-7FFE-4495-B62C-93E3969ACAB8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362700" y="41300400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252</xdr:row>
      <xdr:rowOff>0</xdr:rowOff>
    </xdr:from>
    <xdr:to>
      <xdr:col>27</xdr:col>
      <xdr:colOff>25400</xdr:colOff>
      <xdr:row>252</xdr:row>
      <xdr:rowOff>101600</xdr:rowOff>
    </xdr:to>
    <xdr:pic>
      <xdr:nvPicPr>
        <xdr:cNvPr id="242" name="Picture 241">
          <a:extLst>
            <a:ext uri="{FF2B5EF4-FFF2-40B4-BE49-F238E27FC236}">
              <a16:creationId xmlns:a16="http://schemas.microsoft.com/office/drawing/2014/main" id="{6279B5D8-BA65-47D2-89C4-DCF463BAFFE5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8648700" y="41300400"/>
          <a:ext cx="895350" cy="104775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257</xdr:row>
      <xdr:rowOff>0</xdr:rowOff>
    </xdr:from>
    <xdr:to>
      <xdr:col>17</xdr:col>
      <xdr:colOff>457200</xdr:colOff>
      <xdr:row>257</xdr:row>
      <xdr:rowOff>101600</xdr:rowOff>
    </xdr:to>
    <xdr:pic>
      <xdr:nvPicPr>
        <xdr:cNvPr id="243" name="Picture 242">
          <a:extLst>
            <a:ext uri="{FF2B5EF4-FFF2-40B4-BE49-F238E27FC236}">
              <a16:creationId xmlns:a16="http://schemas.microsoft.com/office/drawing/2014/main" id="{E5D47D54-7263-441B-814B-1C58A84E8308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6362700" y="42129075"/>
          <a:ext cx="876300" cy="10477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257</xdr:row>
      <xdr:rowOff>0</xdr:rowOff>
    </xdr:from>
    <xdr:to>
      <xdr:col>27</xdr:col>
      <xdr:colOff>25400</xdr:colOff>
      <xdr:row>257</xdr:row>
      <xdr:rowOff>101600</xdr:rowOff>
    </xdr:to>
    <xdr:pic>
      <xdr:nvPicPr>
        <xdr:cNvPr id="244" name="Picture 243">
          <a:extLst>
            <a:ext uri="{FF2B5EF4-FFF2-40B4-BE49-F238E27FC236}">
              <a16:creationId xmlns:a16="http://schemas.microsoft.com/office/drawing/2014/main" id="{B78A0EBD-0D08-4441-97AC-791CCC47ECD6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8648700" y="42129075"/>
          <a:ext cx="895350" cy="10477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1</xdr:col>
      <xdr:colOff>354971</xdr:colOff>
      <xdr:row>3</xdr:row>
      <xdr:rowOff>354971</xdr:rowOff>
    </xdr:to>
    <xdr:pic>
      <xdr:nvPicPr>
        <xdr:cNvPr id="245" name="Picture 244">
          <a:extLst>
            <a:ext uri="{FF2B5EF4-FFF2-40B4-BE49-F238E27FC236}">
              <a16:creationId xmlns:a16="http://schemas.microsoft.com/office/drawing/2014/main" id="{3E542AB0-F1F7-4232-98D7-27EE90A9954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85725"/>
          <a:ext cx="354971" cy="354971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13</xdr:row>
      <xdr:rowOff>0</xdr:rowOff>
    </xdr:from>
    <xdr:to>
      <xdr:col>17</xdr:col>
      <xdr:colOff>457200</xdr:colOff>
      <xdr:row>13</xdr:row>
      <xdr:rowOff>101600</xdr:rowOff>
    </xdr:to>
    <xdr:pic>
      <xdr:nvPicPr>
        <xdr:cNvPr id="246" name="Picture 245">
          <a:extLst>
            <a:ext uri="{FF2B5EF4-FFF2-40B4-BE49-F238E27FC236}">
              <a16:creationId xmlns:a16="http://schemas.microsoft.com/office/drawing/2014/main" id="{890604E1-D6B7-4B64-AEC2-882388BC342A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16573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</xdr:row>
      <xdr:rowOff>0</xdr:rowOff>
    </xdr:from>
    <xdr:to>
      <xdr:col>27</xdr:col>
      <xdr:colOff>25400</xdr:colOff>
      <xdr:row>13</xdr:row>
      <xdr:rowOff>101600</xdr:rowOff>
    </xdr:to>
    <xdr:pic>
      <xdr:nvPicPr>
        <xdr:cNvPr id="247" name="Picture 246">
          <a:extLst>
            <a:ext uri="{FF2B5EF4-FFF2-40B4-BE49-F238E27FC236}">
              <a16:creationId xmlns:a16="http://schemas.microsoft.com/office/drawing/2014/main" id="{4A75D282-1C8D-4B64-89AF-A073EC4A5EA6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8296275" y="16573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19</xdr:row>
      <xdr:rowOff>0</xdr:rowOff>
    </xdr:from>
    <xdr:to>
      <xdr:col>17</xdr:col>
      <xdr:colOff>457200</xdr:colOff>
      <xdr:row>19</xdr:row>
      <xdr:rowOff>101600</xdr:rowOff>
    </xdr:to>
    <xdr:pic>
      <xdr:nvPicPr>
        <xdr:cNvPr id="248" name="Picture 247">
          <a:extLst>
            <a:ext uri="{FF2B5EF4-FFF2-40B4-BE49-F238E27FC236}">
              <a16:creationId xmlns:a16="http://schemas.microsoft.com/office/drawing/2014/main" id="{A82757DE-7C2A-45FB-A7EC-5449B878F669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105525" y="27146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</xdr:row>
      <xdr:rowOff>0</xdr:rowOff>
    </xdr:from>
    <xdr:to>
      <xdr:col>27</xdr:col>
      <xdr:colOff>25400</xdr:colOff>
      <xdr:row>19</xdr:row>
      <xdr:rowOff>101600</xdr:rowOff>
    </xdr:to>
    <xdr:pic>
      <xdr:nvPicPr>
        <xdr:cNvPr id="249" name="Picture 248">
          <a:extLst>
            <a:ext uri="{FF2B5EF4-FFF2-40B4-BE49-F238E27FC236}">
              <a16:creationId xmlns:a16="http://schemas.microsoft.com/office/drawing/2014/main" id="{0375A450-145D-40E0-A3E9-0BD9A90F873B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296275" y="27146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25</xdr:row>
      <xdr:rowOff>0</xdr:rowOff>
    </xdr:from>
    <xdr:to>
      <xdr:col>17</xdr:col>
      <xdr:colOff>457200</xdr:colOff>
      <xdr:row>25</xdr:row>
      <xdr:rowOff>101600</xdr:rowOff>
    </xdr:to>
    <xdr:pic>
      <xdr:nvPicPr>
        <xdr:cNvPr id="250" name="Picture 249">
          <a:extLst>
            <a:ext uri="{FF2B5EF4-FFF2-40B4-BE49-F238E27FC236}">
              <a16:creationId xmlns:a16="http://schemas.microsoft.com/office/drawing/2014/main" id="{940D1B4D-CC49-4EE4-9700-67D15574A8E2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105525" y="37719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25</xdr:row>
      <xdr:rowOff>0</xdr:rowOff>
    </xdr:from>
    <xdr:to>
      <xdr:col>27</xdr:col>
      <xdr:colOff>25400</xdr:colOff>
      <xdr:row>25</xdr:row>
      <xdr:rowOff>101600</xdr:rowOff>
    </xdr:to>
    <xdr:pic>
      <xdr:nvPicPr>
        <xdr:cNvPr id="251" name="Picture 250">
          <a:extLst>
            <a:ext uri="{FF2B5EF4-FFF2-40B4-BE49-F238E27FC236}">
              <a16:creationId xmlns:a16="http://schemas.microsoft.com/office/drawing/2014/main" id="{8F4B3BCE-22A8-46E6-B34C-A9906F4A13AC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8296275" y="37719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31</xdr:row>
      <xdr:rowOff>0</xdr:rowOff>
    </xdr:from>
    <xdr:to>
      <xdr:col>17</xdr:col>
      <xdr:colOff>457200</xdr:colOff>
      <xdr:row>31</xdr:row>
      <xdr:rowOff>101600</xdr:rowOff>
    </xdr:to>
    <xdr:pic>
      <xdr:nvPicPr>
        <xdr:cNvPr id="252" name="Picture 251">
          <a:extLst>
            <a:ext uri="{FF2B5EF4-FFF2-40B4-BE49-F238E27FC236}">
              <a16:creationId xmlns:a16="http://schemas.microsoft.com/office/drawing/2014/main" id="{57A8B321-1B7E-4ACF-B2B9-F6F2D36D2C8B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48291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31</xdr:row>
      <xdr:rowOff>0</xdr:rowOff>
    </xdr:from>
    <xdr:to>
      <xdr:col>27</xdr:col>
      <xdr:colOff>25400</xdr:colOff>
      <xdr:row>31</xdr:row>
      <xdr:rowOff>101600</xdr:rowOff>
    </xdr:to>
    <xdr:pic>
      <xdr:nvPicPr>
        <xdr:cNvPr id="253" name="Picture 252">
          <a:extLst>
            <a:ext uri="{FF2B5EF4-FFF2-40B4-BE49-F238E27FC236}">
              <a16:creationId xmlns:a16="http://schemas.microsoft.com/office/drawing/2014/main" id="{57BE503E-0F87-4C33-9CD6-91DFEBCFB2F4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296275" y="48291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37</xdr:row>
      <xdr:rowOff>0</xdr:rowOff>
    </xdr:from>
    <xdr:to>
      <xdr:col>17</xdr:col>
      <xdr:colOff>457200</xdr:colOff>
      <xdr:row>37</xdr:row>
      <xdr:rowOff>101600</xdr:rowOff>
    </xdr:to>
    <xdr:pic>
      <xdr:nvPicPr>
        <xdr:cNvPr id="254" name="Picture 253">
          <a:extLst>
            <a:ext uri="{FF2B5EF4-FFF2-40B4-BE49-F238E27FC236}">
              <a16:creationId xmlns:a16="http://schemas.microsoft.com/office/drawing/2014/main" id="{F29A6D66-6514-4C80-8BAC-12B6FF2584F8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105525" y="58864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37</xdr:row>
      <xdr:rowOff>0</xdr:rowOff>
    </xdr:from>
    <xdr:to>
      <xdr:col>27</xdr:col>
      <xdr:colOff>25400</xdr:colOff>
      <xdr:row>37</xdr:row>
      <xdr:rowOff>101600</xdr:rowOff>
    </xdr:to>
    <xdr:pic>
      <xdr:nvPicPr>
        <xdr:cNvPr id="255" name="Picture 254">
          <a:extLst>
            <a:ext uri="{FF2B5EF4-FFF2-40B4-BE49-F238E27FC236}">
              <a16:creationId xmlns:a16="http://schemas.microsoft.com/office/drawing/2014/main" id="{31860660-4872-450E-AB3F-784F4323FE02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296275" y="58864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42</xdr:row>
      <xdr:rowOff>0</xdr:rowOff>
    </xdr:from>
    <xdr:to>
      <xdr:col>17</xdr:col>
      <xdr:colOff>457200</xdr:colOff>
      <xdr:row>42</xdr:row>
      <xdr:rowOff>101600</xdr:rowOff>
    </xdr:to>
    <xdr:pic>
      <xdr:nvPicPr>
        <xdr:cNvPr id="256" name="Picture 255">
          <a:extLst>
            <a:ext uri="{FF2B5EF4-FFF2-40B4-BE49-F238E27FC236}">
              <a16:creationId xmlns:a16="http://schemas.microsoft.com/office/drawing/2014/main" id="{20BDD1B1-DF38-412F-A31C-898B3C64B25D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105525" y="67532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27</xdr:col>
      <xdr:colOff>25400</xdr:colOff>
      <xdr:row>42</xdr:row>
      <xdr:rowOff>101600</xdr:rowOff>
    </xdr:to>
    <xdr:pic>
      <xdr:nvPicPr>
        <xdr:cNvPr id="257" name="Picture 256">
          <a:extLst>
            <a:ext uri="{FF2B5EF4-FFF2-40B4-BE49-F238E27FC236}">
              <a16:creationId xmlns:a16="http://schemas.microsoft.com/office/drawing/2014/main" id="{DACA2A83-C0AA-41E9-9A62-D1892A100F7C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8296275" y="67532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47</xdr:row>
      <xdr:rowOff>0</xdr:rowOff>
    </xdr:from>
    <xdr:to>
      <xdr:col>17</xdr:col>
      <xdr:colOff>457200</xdr:colOff>
      <xdr:row>47</xdr:row>
      <xdr:rowOff>101600</xdr:rowOff>
    </xdr:to>
    <xdr:pic>
      <xdr:nvPicPr>
        <xdr:cNvPr id="258" name="Picture 257">
          <a:extLst>
            <a:ext uri="{FF2B5EF4-FFF2-40B4-BE49-F238E27FC236}">
              <a16:creationId xmlns:a16="http://schemas.microsoft.com/office/drawing/2014/main" id="{68981171-9179-4D29-88B0-B7BAA649E2BF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105525" y="76200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47</xdr:row>
      <xdr:rowOff>0</xdr:rowOff>
    </xdr:from>
    <xdr:to>
      <xdr:col>27</xdr:col>
      <xdr:colOff>25400</xdr:colOff>
      <xdr:row>47</xdr:row>
      <xdr:rowOff>101600</xdr:rowOff>
    </xdr:to>
    <xdr:pic>
      <xdr:nvPicPr>
        <xdr:cNvPr id="259" name="Picture 258">
          <a:extLst>
            <a:ext uri="{FF2B5EF4-FFF2-40B4-BE49-F238E27FC236}">
              <a16:creationId xmlns:a16="http://schemas.microsoft.com/office/drawing/2014/main" id="{2F918BB6-6A36-4E29-94B6-5AFC9BD5576E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8296275" y="76200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52</xdr:row>
      <xdr:rowOff>0</xdr:rowOff>
    </xdr:from>
    <xdr:to>
      <xdr:col>17</xdr:col>
      <xdr:colOff>457200</xdr:colOff>
      <xdr:row>52</xdr:row>
      <xdr:rowOff>101600</xdr:rowOff>
    </xdr:to>
    <xdr:pic>
      <xdr:nvPicPr>
        <xdr:cNvPr id="260" name="Picture 259">
          <a:extLst>
            <a:ext uri="{FF2B5EF4-FFF2-40B4-BE49-F238E27FC236}">
              <a16:creationId xmlns:a16="http://schemas.microsoft.com/office/drawing/2014/main" id="{90DCDC07-7B8D-454E-9010-90C282ABE792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105525" y="84867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52</xdr:row>
      <xdr:rowOff>0</xdr:rowOff>
    </xdr:from>
    <xdr:to>
      <xdr:col>27</xdr:col>
      <xdr:colOff>25400</xdr:colOff>
      <xdr:row>52</xdr:row>
      <xdr:rowOff>101600</xdr:rowOff>
    </xdr:to>
    <xdr:pic>
      <xdr:nvPicPr>
        <xdr:cNvPr id="261" name="Picture 260">
          <a:extLst>
            <a:ext uri="{FF2B5EF4-FFF2-40B4-BE49-F238E27FC236}">
              <a16:creationId xmlns:a16="http://schemas.microsoft.com/office/drawing/2014/main" id="{3858DFF0-1509-4D5B-BD2C-E308DCA3F3F9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296275" y="84867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57</xdr:row>
      <xdr:rowOff>0</xdr:rowOff>
    </xdr:from>
    <xdr:to>
      <xdr:col>17</xdr:col>
      <xdr:colOff>457200</xdr:colOff>
      <xdr:row>57</xdr:row>
      <xdr:rowOff>101600</xdr:rowOff>
    </xdr:to>
    <xdr:pic>
      <xdr:nvPicPr>
        <xdr:cNvPr id="262" name="Picture 261">
          <a:extLst>
            <a:ext uri="{FF2B5EF4-FFF2-40B4-BE49-F238E27FC236}">
              <a16:creationId xmlns:a16="http://schemas.microsoft.com/office/drawing/2014/main" id="{7A771F22-7AE7-4FBF-B1CA-134DCF66994F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6105525" y="93535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57</xdr:row>
      <xdr:rowOff>0</xdr:rowOff>
    </xdr:from>
    <xdr:to>
      <xdr:col>27</xdr:col>
      <xdr:colOff>25400</xdr:colOff>
      <xdr:row>57</xdr:row>
      <xdr:rowOff>101600</xdr:rowOff>
    </xdr:to>
    <xdr:pic>
      <xdr:nvPicPr>
        <xdr:cNvPr id="263" name="Picture 262">
          <a:extLst>
            <a:ext uri="{FF2B5EF4-FFF2-40B4-BE49-F238E27FC236}">
              <a16:creationId xmlns:a16="http://schemas.microsoft.com/office/drawing/2014/main" id="{1E2B2EA4-7A06-4E30-A37D-1EDBDB1762CF}"/>
            </a:ext>
          </a:extLst>
        </xdr:cNvPr>
        <xdr:cNvPicPr/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8296275" y="93535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62</xdr:row>
      <xdr:rowOff>0</xdr:rowOff>
    </xdr:from>
    <xdr:to>
      <xdr:col>17</xdr:col>
      <xdr:colOff>457200</xdr:colOff>
      <xdr:row>62</xdr:row>
      <xdr:rowOff>101600</xdr:rowOff>
    </xdr:to>
    <xdr:pic>
      <xdr:nvPicPr>
        <xdr:cNvPr id="264" name="Picture 263">
          <a:extLst>
            <a:ext uri="{FF2B5EF4-FFF2-40B4-BE49-F238E27FC236}">
              <a16:creationId xmlns:a16="http://schemas.microsoft.com/office/drawing/2014/main" id="{1B277DB7-C8C0-453A-BBA5-E31D54A39081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105525" y="102203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62</xdr:row>
      <xdr:rowOff>0</xdr:rowOff>
    </xdr:from>
    <xdr:to>
      <xdr:col>27</xdr:col>
      <xdr:colOff>25400</xdr:colOff>
      <xdr:row>62</xdr:row>
      <xdr:rowOff>101600</xdr:rowOff>
    </xdr:to>
    <xdr:pic>
      <xdr:nvPicPr>
        <xdr:cNvPr id="265" name="Picture 264">
          <a:extLst>
            <a:ext uri="{FF2B5EF4-FFF2-40B4-BE49-F238E27FC236}">
              <a16:creationId xmlns:a16="http://schemas.microsoft.com/office/drawing/2014/main" id="{6ED6DE14-47DF-42D7-9716-58890F6D1FCF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296275" y="102203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67</xdr:row>
      <xdr:rowOff>0</xdr:rowOff>
    </xdr:from>
    <xdr:to>
      <xdr:col>17</xdr:col>
      <xdr:colOff>457200</xdr:colOff>
      <xdr:row>67</xdr:row>
      <xdr:rowOff>101600</xdr:rowOff>
    </xdr:to>
    <xdr:pic>
      <xdr:nvPicPr>
        <xdr:cNvPr id="266" name="Picture 265">
          <a:extLst>
            <a:ext uri="{FF2B5EF4-FFF2-40B4-BE49-F238E27FC236}">
              <a16:creationId xmlns:a16="http://schemas.microsoft.com/office/drawing/2014/main" id="{1417F39F-83F4-452B-8A90-E55E3243C9F9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6105525" y="110871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67</xdr:row>
      <xdr:rowOff>0</xdr:rowOff>
    </xdr:from>
    <xdr:to>
      <xdr:col>27</xdr:col>
      <xdr:colOff>25400</xdr:colOff>
      <xdr:row>67</xdr:row>
      <xdr:rowOff>101600</xdr:rowOff>
    </xdr:to>
    <xdr:pic>
      <xdr:nvPicPr>
        <xdr:cNvPr id="267" name="Picture 266">
          <a:extLst>
            <a:ext uri="{FF2B5EF4-FFF2-40B4-BE49-F238E27FC236}">
              <a16:creationId xmlns:a16="http://schemas.microsoft.com/office/drawing/2014/main" id="{AE399630-5764-456B-9592-C2E8E3C6F19D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8296275" y="110871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72</xdr:row>
      <xdr:rowOff>0</xdr:rowOff>
    </xdr:from>
    <xdr:to>
      <xdr:col>17</xdr:col>
      <xdr:colOff>457200</xdr:colOff>
      <xdr:row>72</xdr:row>
      <xdr:rowOff>101600</xdr:rowOff>
    </xdr:to>
    <xdr:pic>
      <xdr:nvPicPr>
        <xdr:cNvPr id="268" name="Picture 267">
          <a:extLst>
            <a:ext uri="{FF2B5EF4-FFF2-40B4-BE49-F238E27FC236}">
              <a16:creationId xmlns:a16="http://schemas.microsoft.com/office/drawing/2014/main" id="{797EF0FE-7049-43B4-854F-F4BB2EFAA234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105525" y="119538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72</xdr:row>
      <xdr:rowOff>0</xdr:rowOff>
    </xdr:from>
    <xdr:to>
      <xdr:col>27</xdr:col>
      <xdr:colOff>25400</xdr:colOff>
      <xdr:row>72</xdr:row>
      <xdr:rowOff>101600</xdr:rowOff>
    </xdr:to>
    <xdr:pic>
      <xdr:nvPicPr>
        <xdr:cNvPr id="269" name="Picture 268">
          <a:extLst>
            <a:ext uri="{FF2B5EF4-FFF2-40B4-BE49-F238E27FC236}">
              <a16:creationId xmlns:a16="http://schemas.microsoft.com/office/drawing/2014/main" id="{45D56725-0960-4820-9EF0-CE0C8FC7E48A}"/>
            </a:ext>
          </a:extLst>
        </xdr:cNvPr>
        <xdr:cNvPicPr/>
      </xdr:nvPicPr>
      <xdr:blipFill>
        <a:blip xmlns:r="http://schemas.openxmlformats.org/officeDocument/2006/relationships" r:embed="rId54" cstate="print"/>
        <a:stretch>
          <a:fillRect/>
        </a:stretch>
      </xdr:blipFill>
      <xdr:spPr>
        <a:xfrm>
          <a:off x="8296275" y="119538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77</xdr:row>
      <xdr:rowOff>0</xdr:rowOff>
    </xdr:from>
    <xdr:to>
      <xdr:col>17</xdr:col>
      <xdr:colOff>457200</xdr:colOff>
      <xdr:row>77</xdr:row>
      <xdr:rowOff>101600</xdr:rowOff>
    </xdr:to>
    <xdr:pic>
      <xdr:nvPicPr>
        <xdr:cNvPr id="270" name="Picture 269">
          <a:extLst>
            <a:ext uri="{FF2B5EF4-FFF2-40B4-BE49-F238E27FC236}">
              <a16:creationId xmlns:a16="http://schemas.microsoft.com/office/drawing/2014/main" id="{9FF722EE-5CD4-448E-B1BC-11CF1B479E6E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6105525" y="128206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77</xdr:row>
      <xdr:rowOff>0</xdr:rowOff>
    </xdr:from>
    <xdr:to>
      <xdr:col>27</xdr:col>
      <xdr:colOff>25400</xdr:colOff>
      <xdr:row>77</xdr:row>
      <xdr:rowOff>101600</xdr:rowOff>
    </xdr:to>
    <xdr:pic>
      <xdr:nvPicPr>
        <xdr:cNvPr id="271" name="Picture 270">
          <a:extLst>
            <a:ext uri="{FF2B5EF4-FFF2-40B4-BE49-F238E27FC236}">
              <a16:creationId xmlns:a16="http://schemas.microsoft.com/office/drawing/2014/main" id="{57A71074-D2C8-41FC-9F00-8009853BBED6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8296275" y="128206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82</xdr:row>
      <xdr:rowOff>0</xdr:rowOff>
    </xdr:from>
    <xdr:to>
      <xdr:col>17</xdr:col>
      <xdr:colOff>457200</xdr:colOff>
      <xdr:row>82</xdr:row>
      <xdr:rowOff>101600</xdr:rowOff>
    </xdr:to>
    <xdr:pic>
      <xdr:nvPicPr>
        <xdr:cNvPr id="272" name="Picture 271">
          <a:extLst>
            <a:ext uri="{FF2B5EF4-FFF2-40B4-BE49-F238E27FC236}">
              <a16:creationId xmlns:a16="http://schemas.microsoft.com/office/drawing/2014/main" id="{1CAE1A3B-92AE-48C4-B523-17EC4728C3E8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105525" y="136874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82</xdr:row>
      <xdr:rowOff>0</xdr:rowOff>
    </xdr:from>
    <xdr:to>
      <xdr:col>27</xdr:col>
      <xdr:colOff>25400</xdr:colOff>
      <xdr:row>82</xdr:row>
      <xdr:rowOff>101600</xdr:rowOff>
    </xdr:to>
    <xdr:pic>
      <xdr:nvPicPr>
        <xdr:cNvPr id="273" name="Picture 272">
          <a:extLst>
            <a:ext uri="{FF2B5EF4-FFF2-40B4-BE49-F238E27FC236}">
              <a16:creationId xmlns:a16="http://schemas.microsoft.com/office/drawing/2014/main" id="{BCBAC68E-319A-4A57-B00C-C4BC83A41AD3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296275" y="136874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87</xdr:row>
      <xdr:rowOff>0</xdr:rowOff>
    </xdr:from>
    <xdr:to>
      <xdr:col>17</xdr:col>
      <xdr:colOff>457200</xdr:colOff>
      <xdr:row>87</xdr:row>
      <xdr:rowOff>101600</xdr:rowOff>
    </xdr:to>
    <xdr:pic>
      <xdr:nvPicPr>
        <xdr:cNvPr id="274" name="Picture 273">
          <a:extLst>
            <a:ext uri="{FF2B5EF4-FFF2-40B4-BE49-F238E27FC236}">
              <a16:creationId xmlns:a16="http://schemas.microsoft.com/office/drawing/2014/main" id="{400A31C0-9D1D-4F54-BF86-893D9F940386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145542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87</xdr:row>
      <xdr:rowOff>0</xdr:rowOff>
    </xdr:from>
    <xdr:to>
      <xdr:col>27</xdr:col>
      <xdr:colOff>25400</xdr:colOff>
      <xdr:row>87</xdr:row>
      <xdr:rowOff>101600</xdr:rowOff>
    </xdr:to>
    <xdr:pic>
      <xdr:nvPicPr>
        <xdr:cNvPr id="275" name="Picture 274">
          <a:extLst>
            <a:ext uri="{FF2B5EF4-FFF2-40B4-BE49-F238E27FC236}">
              <a16:creationId xmlns:a16="http://schemas.microsoft.com/office/drawing/2014/main" id="{42B77FB6-3178-404D-B780-13083B631F3D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296275" y="145542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92</xdr:row>
      <xdr:rowOff>0</xdr:rowOff>
    </xdr:from>
    <xdr:to>
      <xdr:col>17</xdr:col>
      <xdr:colOff>457200</xdr:colOff>
      <xdr:row>92</xdr:row>
      <xdr:rowOff>101600</xdr:rowOff>
    </xdr:to>
    <xdr:pic>
      <xdr:nvPicPr>
        <xdr:cNvPr id="276" name="Picture 275">
          <a:extLst>
            <a:ext uri="{FF2B5EF4-FFF2-40B4-BE49-F238E27FC236}">
              <a16:creationId xmlns:a16="http://schemas.microsoft.com/office/drawing/2014/main" id="{651CEE70-74E4-4557-8403-EE6E4D3EACF7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6105525" y="154209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92</xdr:row>
      <xdr:rowOff>0</xdr:rowOff>
    </xdr:from>
    <xdr:to>
      <xdr:col>27</xdr:col>
      <xdr:colOff>25400</xdr:colOff>
      <xdr:row>92</xdr:row>
      <xdr:rowOff>101600</xdr:rowOff>
    </xdr:to>
    <xdr:pic>
      <xdr:nvPicPr>
        <xdr:cNvPr id="277" name="Picture 276">
          <a:extLst>
            <a:ext uri="{FF2B5EF4-FFF2-40B4-BE49-F238E27FC236}">
              <a16:creationId xmlns:a16="http://schemas.microsoft.com/office/drawing/2014/main" id="{6DACD2CC-7BBB-4A2B-A2E3-259845A240F9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8296275" y="154209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97</xdr:row>
      <xdr:rowOff>0</xdr:rowOff>
    </xdr:from>
    <xdr:to>
      <xdr:col>17</xdr:col>
      <xdr:colOff>457200</xdr:colOff>
      <xdr:row>97</xdr:row>
      <xdr:rowOff>101600</xdr:rowOff>
    </xdr:to>
    <xdr:pic>
      <xdr:nvPicPr>
        <xdr:cNvPr id="278" name="Picture 277">
          <a:extLst>
            <a:ext uri="{FF2B5EF4-FFF2-40B4-BE49-F238E27FC236}">
              <a16:creationId xmlns:a16="http://schemas.microsoft.com/office/drawing/2014/main" id="{16ECD1DD-2341-4BAD-872A-F8AD1919B6CB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162877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97</xdr:row>
      <xdr:rowOff>0</xdr:rowOff>
    </xdr:from>
    <xdr:to>
      <xdr:col>27</xdr:col>
      <xdr:colOff>25400</xdr:colOff>
      <xdr:row>97</xdr:row>
      <xdr:rowOff>101600</xdr:rowOff>
    </xdr:to>
    <xdr:pic>
      <xdr:nvPicPr>
        <xdr:cNvPr id="279" name="Picture 278">
          <a:extLst>
            <a:ext uri="{FF2B5EF4-FFF2-40B4-BE49-F238E27FC236}">
              <a16:creationId xmlns:a16="http://schemas.microsoft.com/office/drawing/2014/main" id="{39627BDB-1724-468A-A809-3716574B98E8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8296275" y="162877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102</xdr:row>
      <xdr:rowOff>0</xdr:rowOff>
    </xdr:from>
    <xdr:to>
      <xdr:col>17</xdr:col>
      <xdr:colOff>457200</xdr:colOff>
      <xdr:row>102</xdr:row>
      <xdr:rowOff>101600</xdr:rowOff>
    </xdr:to>
    <xdr:pic>
      <xdr:nvPicPr>
        <xdr:cNvPr id="280" name="Picture 279">
          <a:extLst>
            <a:ext uri="{FF2B5EF4-FFF2-40B4-BE49-F238E27FC236}">
              <a16:creationId xmlns:a16="http://schemas.microsoft.com/office/drawing/2014/main" id="{51BDBC95-28FF-4AE5-A6B5-712F8034D313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6105525" y="171545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102</xdr:row>
      <xdr:rowOff>0</xdr:rowOff>
    </xdr:from>
    <xdr:to>
      <xdr:col>27</xdr:col>
      <xdr:colOff>25400</xdr:colOff>
      <xdr:row>102</xdr:row>
      <xdr:rowOff>101600</xdr:rowOff>
    </xdr:to>
    <xdr:pic>
      <xdr:nvPicPr>
        <xdr:cNvPr id="281" name="Picture 280">
          <a:extLst>
            <a:ext uri="{FF2B5EF4-FFF2-40B4-BE49-F238E27FC236}">
              <a16:creationId xmlns:a16="http://schemas.microsoft.com/office/drawing/2014/main" id="{FF1AC466-3075-4EF7-AE09-317C9D8E7DE3}"/>
            </a:ext>
          </a:extLst>
        </xdr:cNvPr>
        <xdr:cNvPicPr/>
      </xdr:nvPicPr>
      <xdr:blipFill>
        <a:blip xmlns:r="http://schemas.openxmlformats.org/officeDocument/2006/relationships" r:embed="rId56" cstate="print"/>
        <a:stretch>
          <a:fillRect/>
        </a:stretch>
      </xdr:blipFill>
      <xdr:spPr>
        <a:xfrm>
          <a:off x="8296275" y="171545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107</xdr:row>
      <xdr:rowOff>0</xdr:rowOff>
    </xdr:from>
    <xdr:to>
      <xdr:col>17</xdr:col>
      <xdr:colOff>457200</xdr:colOff>
      <xdr:row>107</xdr:row>
      <xdr:rowOff>101600</xdr:rowOff>
    </xdr:to>
    <xdr:pic>
      <xdr:nvPicPr>
        <xdr:cNvPr id="282" name="Picture 281">
          <a:extLst>
            <a:ext uri="{FF2B5EF4-FFF2-40B4-BE49-F238E27FC236}">
              <a16:creationId xmlns:a16="http://schemas.microsoft.com/office/drawing/2014/main" id="{232ED63D-29EF-4FE6-A926-464B164EE64F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6105525" y="180213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107</xdr:row>
      <xdr:rowOff>0</xdr:rowOff>
    </xdr:from>
    <xdr:to>
      <xdr:col>27</xdr:col>
      <xdr:colOff>25400</xdr:colOff>
      <xdr:row>107</xdr:row>
      <xdr:rowOff>101600</xdr:rowOff>
    </xdr:to>
    <xdr:pic>
      <xdr:nvPicPr>
        <xdr:cNvPr id="283" name="Picture 282">
          <a:extLst>
            <a:ext uri="{FF2B5EF4-FFF2-40B4-BE49-F238E27FC236}">
              <a16:creationId xmlns:a16="http://schemas.microsoft.com/office/drawing/2014/main" id="{5332FC7D-5DF4-4366-BDEA-CBE8B629007A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8296275" y="180213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112</xdr:row>
      <xdr:rowOff>0</xdr:rowOff>
    </xdr:from>
    <xdr:to>
      <xdr:col>17</xdr:col>
      <xdr:colOff>457200</xdr:colOff>
      <xdr:row>112</xdr:row>
      <xdr:rowOff>101600</xdr:rowOff>
    </xdr:to>
    <xdr:pic>
      <xdr:nvPicPr>
        <xdr:cNvPr id="284" name="Picture 283">
          <a:extLst>
            <a:ext uri="{FF2B5EF4-FFF2-40B4-BE49-F238E27FC236}">
              <a16:creationId xmlns:a16="http://schemas.microsoft.com/office/drawing/2014/main" id="{76720F11-039A-46FD-9C3B-FDF5050B26A1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6105525" y="188880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112</xdr:row>
      <xdr:rowOff>0</xdr:rowOff>
    </xdr:from>
    <xdr:to>
      <xdr:col>27</xdr:col>
      <xdr:colOff>25400</xdr:colOff>
      <xdr:row>112</xdr:row>
      <xdr:rowOff>101600</xdr:rowOff>
    </xdr:to>
    <xdr:pic>
      <xdr:nvPicPr>
        <xdr:cNvPr id="285" name="Picture 284">
          <a:extLst>
            <a:ext uri="{FF2B5EF4-FFF2-40B4-BE49-F238E27FC236}">
              <a16:creationId xmlns:a16="http://schemas.microsoft.com/office/drawing/2014/main" id="{3FFAB77E-6F20-4491-B52B-3100EA38D763}"/>
            </a:ext>
          </a:extLst>
        </xdr:cNvPr>
        <xdr:cNvPicPr/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8296275" y="188880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117</xdr:row>
      <xdr:rowOff>0</xdr:rowOff>
    </xdr:from>
    <xdr:to>
      <xdr:col>17</xdr:col>
      <xdr:colOff>457200</xdr:colOff>
      <xdr:row>117</xdr:row>
      <xdr:rowOff>101600</xdr:rowOff>
    </xdr:to>
    <xdr:pic>
      <xdr:nvPicPr>
        <xdr:cNvPr id="286" name="Picture 285">
          <a:extLst>
            <a:ext uri="{FF2B5EF4-FFF2-40B4-BE49-F238E27FC236}">
              <a16:creationId xmlns:a16="http://schemas.microsoft.com/office/drawing/2014/main" id="{1CBD01F7-513E-4806-8E84-2EED561CA479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6105525" y="197548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117</xdr:row>
      <xdr:rowOff>0</xdr:rowOff>
    </xdr:from>
    <xdr:to>
      <xdr:col>27</xdr:col>
      <xdr:colOff>25400</xdr:colOff>
      <xdr:row>117</xdr:row>
      <xdr:rowOff>101600</xdr:rowOff>
    </xdr:to>
    <xdr:pic>
      <xdr:nvPicPr>
        <xdr:cNvPr id="287" name="Picture 286">
          <a:extLst>
            <a:ext uri="{FF2B5EF4-FFF2-40B4-BE49-F238E27FC236}">
              <a16:creationId xmlns:a16="http://schemas.microsoft.com/office/drawing/2014/main" id="{32C5310A-1238-43F3-A21F-87B7BE3158F1}"/>
            </a:ext>
          </a:extLst>
        </xdr:cNvPr>
        <xdr:cNvPicPr/>
      </xdr:nvPicPr>
      <xdr:blipFill>
        <a:blip xmlns:r="http://schemas.openxmlformats.org/officeDocument/2006/relationships" r:embed="rId58" cstate="print"/>
        <a:stretch>
          <a:fillRect/>
        </a:stretch>
      </xdr:blipFill>
      <xdr:spPr>
        <a:xfrm>
          <a:off x="8296275" y="197548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122</xdr:row>
      <xdr:rowOff>0</xdr:rowOff>
    </xdr:from>
    <xdr:to>
      <xdr:col>17</xdr:col>
      <xdr:colOff>457200</xdr:colOff>
      <xdr:row>122</xdr:row>
      <xdr:rowOff>101600</xdr:rowOff>
    </xdr:to>
    <xdr:pic>
      <xdr:nvPicPr>
        <xdr:cNvPr id="288" name="Picture 287">
          <a:extLst>
            <a:ext uri="{FF2B5EF4-FFF2-40B4-BE49-F238E27FC236}">
              <a16:creationId xmlns:a16="http://schemas.microsoft.com/office/drawing/2014/main" id="{D7AE403A-7F2C-4B1B-BC3A-6719659A5DDA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6105525" y="206216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122</xdr:row>
      <xdr:rowOff>0</xdr:rowOff>
    </xdr:from>
    <xdr:to>
      <xdr:col>27</xdr:col>
      <xdr:colOff>25400</xdr:colOff>
      <xdr:row>122</xdr:row>
      <xdr:rowOff>101600</xdr:rowOff>
    </xdr:to>
    <xdr:pic>
      <xdr:nvPicPr>
        <xdr:cNvPr id="289" name="Picture 288">
          <a:extLst>
            <a:ext uri="{FF2B5EF4-FFF2-40B4-BE49-F238E27FC236}">
              <a16:creationId xmlns:a16="http://schemas.microsoft.com/office/drawing/2014/main" id="{16A9FDB9-B41D-4A85-8760-23D1BA319EE2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8296275" y="206216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127</xdr:row>
      <xdr:rowOff>0</xdr:rowOff>
    </xdr:from>
    <xdr:to>
      <xdr:col>17</xdr:col>
      <xdr:colOff>457200</xdr:colOff>
      <xdr:row>127</xdr:row>
      <xdr:rowOff>101600</xdr:rowOff>
    </xdr:to>
    <xdr:pic>
      <xdr:nvPicPr>
        <xdr:cNvPr id="290" name="Picture 289">
          <a:extLst>
            <a:ext uri="{FF2B5EF4-FFF2-40B4-BE49-F238E27FC236}">
              <a16:creationId xmlns:a16="http://schemas.microsoft.com/office/drawing/2014/main" id="{44CBE4DB-B1C7-4CB5-BDA6-219ECDC61C1A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214884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127</xdr:row>
      <xdr:rowOff>0</xdr:rowOff>
    </xdr:from>
    <xdr:to>
      <xdr:col>27</xdr:col>
      <xdr:colOff>25400</xdr:colOff>
      <xdr:row>127</xdr:row>
      <xdr:rowOff>101600</xdr:rowOff>
    </xdr:to>
    <xdr:pic>
      <xdr:nvPicPr>
        <xdr:cNvPr id="291" name="Picture 290">
          <a:extLst>
            <a:ext uri="{FF2B5EF4-FFF2-40B4-BE49-F238E27FC236}">
              <a16:creationId xmlns:a16="http://schemas.microsoft.com/office/drawing/2014/main" id="{A55F138C-E7D0-4AE8-A96C-70660B55CC93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296275" y="214884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132</xdr:row>
      <xdr:rowOff>0</xdr:rowOff>
    </xdr:from>
    <xdr:to>
      <xdr:col>17</xdr:col>
      <xdr:colOff>457200</xdr:colOff>
      <xdr:row>132</xdr:row>
      <xdr:rowOff>101600</xdr:rowOff>
    </xdr:to>
    <xdr:pic>
      <xdr:nvPicPr>
        <xdr:cNvPr id="292" name="Picture 291">
          <a:extLst>
            <a:ext uri="{FF2B5EF4-FFF2-40B4-BE49-F238E27FC236}">
              <a16:creationId xmlns:a16="http://schemas.microsoft.com/office/drawing/2014/main" id="{0E6D78D3-7B04-4B5F-ACFE-82F219DB9F16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6105525" y="223551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132</xdr:row>
      <xdr:rowOff>0</xdr:rowOff>
    </xdr:from>
    <xdr:to>
      <xdr:col>27</xdr:col>
      <xdr:colOff>25400</xdr:colOff>
      <xdr:row>132</xdr:row>
      <xdr:rowOff>101600</xdr:rowOff>
    </xdr:to>
    <xdr:pic>
      <xdr:nvPicPr>
        <xdr:cNvPr id="293" name="Picture 292">
          <a:extLst>
            <a:ext uri="{FF2B5EF4-FFF2-40B4-BE49-F238E27FC236}">
              <a16:creationId xmlns:a16="http://schemas.microsoft.com/office/drawing/2014/main" id="{078C9534-482F-4DE3-80C3-665A5D1C1261}"/>
            </a:ext>
          </a:extLst>
        </xdr:cNvPr>
        <xdr:cNvPicPr/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8296275" y="223551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137</xdr:row>
      <xdr:rowOff>0</xdr:rowOff>
    </xdr:from>
    <xdr:to>
      <xdr:col>17</xdr:col>
      <xdr:colOff>457200</xdr:colOff>
      <xdr:row>137</xdr:row>
      <xdr:rowOff>101600</xdr:rowOff>
    </xdr:to>
    <xdr:pic>
      <xdr:nvPicPr>
        <xdr:cNvPr id="294" name="Picture 293">
          <a:extLst>
            <a:ext uri="{FF2B5EF4-FFF2-40B4-BE49-F238E27FC236}">
              <a16:creationId xmlns:a16="http://schemas.microsoft.com/office/drawing/2014/main" id="{CD020B31-C2C1-4DC5-90B8-192FBFB88E0D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105525" y="232219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137</xdr:row>
      <xdr:rowOff>0</xdr:rowOff>
    </xdr:from>
    <xdr:to>
      <xdr:col>27</xdr:col>
      <xdr:colOff>25400</xdr:colOff>
      <xdr:row>137</xdr:row>
      <xdr:rowOff>101600</xdr:rowOff>
    </xdr:to>
    <xdr:pic>
      <xdr:nvPicPr>
        <xdr:cNvPr id="295" name="Picture 294">
          <a:extLst>
            <a:ext uri="{FF2B5EF4-FFF2-40B4-BE49-F238E27FC236}">
              <a16:creationId xmlns:a16="http://schemas.microsoft.com/office/drawing/2014/main" id="{82EC8951-EF20-4E1C-AB57-587410B487A8}"/>
            </a:ext>
          </a:extLst>
        </xdr:cNvPr>
        <xdr:cNvPicPr/>
      </xdr:nvPicPr>
      <xdr:blipFill>
        <a:blip xmlns:r="http://schemas.openxmlformats.org/officeDocument/2006/relationships" r:embed="rId52" cstate="print"/>
        <a:stretch>
          <a:fillRect/>
        </a:stretch>
      </xdr:blipFill>
      <xdr:spPr>
        <a:xfrm>
          <a:off x="8296275" y="232219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142</xdr:row>
      <xdr:rowOff>0</xdr:rowOff>
    </xdr:from>
    <xdr:to>
      <xdr:col>17</xdr:col>
      <xdr:colOff>457200</xdr:colOff>
      <xdr:row>142</xdr:row>
      <xdr:rowOff>101600</xdr:rowOff>
    </xdr:to>
    <xdr:pic>
      <xdr:nvPicPr>
        <xdr:cNvPr id="296" name="Picture 295">
          <a:extLst>
            <a:ext uri="{FF2B5EF4-FFF2-40B4-BE49-F238E27FC236}">
              <a16:creationId xmlns:a16="http://schemas.microsoft.com/office/drawing/2014/main" id="{7D874D26-F779-450B-90E2-8B8CB0EBA42C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6105525" y="240887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142</xdr:row>
      <xdr:rowOff>0</xdr:rowOff>
    </xdr:from>
    <xdr:to>
      <xdr:col>27</xdr:col>
      <xdr:colOff>25400</xdr:colOff>
      <xdr:row>142</xdr:row>
      <xdr:rowOff>101600</xdr:rowOff>
    </xdr:to>
    <xdr:pic>
      <xdr:nvPicPr>
        <xdr:cNvPr id="297" name="Picture 296">
          <a:extLst>
            <a:ext uri="{FF2B5EF4-FFF2-40B4-BE49-F238E27FC236}">
              <a16:creationId xmlns:a16="http://schemas.microsoft.com/office/drawing/2014/main" id="{3357E61E-28F9-40FE-A0E5-437B02DBB5F0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8296275" y="240887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147</xdr:row>
      <xdr:rowOff>0</xdr:rowOff>
    </xdr:from>
    <xdr:to>
      <xdr:col>17</xdr:col>
      <xdr:colOff>457200</xdr:colOff>
      <xdr:row>147</xdr:row>
      <xdr:rowOff>101600</xdr:rowOff>
    </xdr:to>
    <xdr:pic>
      <xdr:nvPicPr>
        <xdr:cNvPr id="298" name="Picture 297">
          <a:extLst>
            <a:ext uri="{FF2B5EF4-FFF2-40B4-BE49-F238E27FC236}">
              <a16:creationId xmlns:a16="http://schemas.microsoft.com/office/drawing/2014/main" id="{E6357230-AB4C-4237-9436-E49B6492BD9A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105525" y="249555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147</xdr:row>
      <xdr:rowOff>0</xdr:rowOff>
    </xdr:from>
    <xdr:to>
      <xdr:col>27</xdr:col>
      <xdr:colOff>25400</xdr:colOff>
      <xdr:row>147</xdr:row>
      <xdr:rowOff>101600</xdr:rowOff>
    </xdr:to>
    <xdr:pic>
      <xdr:nvPicPr>
        <xdr:cNvPr id="299" name="Picture 298">
          <a:extLst>
            <a:ext uri="{FF2B5EF4-FFF2-40B4-BE49-F238E27FC236}">
              <a16:creationId xmlns:a16="http://schemas.microsoft.com/office/drawing/2014/main" id="{9C360DD4-4883-4E55-BE3D-65FB62E764DF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296275" y="249555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152</xdr:row>
      <xdr:rowOff>0</xdr:rowOff>
    </xdr:from>
    <xdr:to>
      <xdr:col>17</xdr:col>
      <xdr:colOff>457200</xdr:colOff>
      <xdr:row>152</xdr:row>
      <xdr:rowOff>101600</xdr:rowOff>
    </xdr:to>
    <xdr:pic>
      <xdr:nvPicPr>
        <xdr:cNvPr id="300" name="Picture 299">
          <a:extLst>
            <a:ext uri="{FF2B5EF4-FFF2-40B4-BE49-F238E27FC236}">
              <a16:creationId xmlns:a16="http://schemas.microsoft.com/office/drawing/2014/main" id="{348AFEDF-05C4-4CC1-9886-E22B5E735ADF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105525" y="258222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152</xdr:row>
      <xdr:rowOff>0</xdr:rowOff>
    </xdr:from>
    <xdr:to>
      <xdr:col>27</xdr:col>
      <xdr:colOff>25400</xdr:colOff>
      <xdr:row>152</xdr:row>
      <xdr:rowOff>101600</xdr:rowOff>
    </xdr:to>
    <xdr:pic>
      <xdr:nvPicPr>
        <xdr:cNvPr id="301" name="Picture 300">
          <a:extLst>
            <a:ext uri="{FF2B5EF4-FFF2-40B4-BE49-F238E27FC236}">
              <a16:creationId xmlns:a16="http://schemas.microsoft.com/office/drawing/2014/main" id="{7F0E58BA-265B-47D7-AA0F-866CFCFB9A52}"/>
            </a:ext>
          </a:extLst>
        </xdr:cNvPr>
        <xdr:cNvPicPr/>
      </xdr:nvPicPr>
      <xdr:blipFill>
        <a:blip xmlns:r="http://schemas.openxmlformats.org/officeDocument/2006/relationships" r:embed="rId59" cstate="print"/>
        <a:stretch>
          <a:fillRect/>
        </a:stretch>
      </xdr:blipFill>
      <xdr:spPr>
        <a:xfrm>
          <a:off x="8296275" y="258222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157</xdr:row>
      <xdr:rowOff>0</xdr:rowOff>
    </xdr:from>
    <xdr:to>
      <xdr:col>17</xdr:col>
      <xdr:colOff>457200</xdr:colOff>
      <xdr:row>157</xdr:row>
      <xdr:rowOff>101600</xdr:rowOff>
    </xdr:to>
    <xdr:pic>
      <xdr:nvPicPr>
        <xdr:cNvPr id="302" name="Picture 301">
          <a:extLst>
            <a:ext uri="{FF2B5EF4-FFF2-40B4-BE49-F238E27FC236}">
              <a16:creationId xmlns:a16="http://schemas.microsoft.com/office/drawing/2014/main" id="{F9187310-A219-4F82-A637-812E15B7FB79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6105525" y="266890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157</xdr:row>
      <xdr:rowOff>0</xdr:rowOff>
    </xdr:from>
    <xdr:to>
      <xdr:col>27</xdr:col>
      <xdr:colOff>25400</xdr:colOff>
      <xdr:row>157</xdr:row>
      <xdr:rowOff>101600</xdr:rowOff>
    </xdr:to>
    <xdr:pic>
      <xdr:nvPicPr>
        <xdr:cNvPr id="303" name="Picture 302">
          <a:extLst>
            <a:ext uri="{FF2B5EF4-FFF2-40B4-BE49-F238E27FC236}">
              <a16:creationId xmlns:a16="http://schemas.microsoft.com/office/drawing/2014/main" id="{918EFAA6-7085-4B74-A854-757CF92EAF22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296275" y="266890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162</xdr:row>
      <xdr:rowOff>0</xdr:rowOff>
    </xdr:from>
    <xdr:to>
      <xdr:col>17</xdr:col>
      <xdr:colOff>457200</xdr:colOff>
      <xdr:row>162</xdr:row>
      <xdr:rowOff>101600</xdr:rowOff>
    </xdr:to>
    <xdr:pic>
      <xdr:nvPicPr>
        <xdr:cNvPr id="304" name="Picture 303">
          <a:extLst>
            <a:ext uri="{FF2B5EF4-FFF2-40B4-BE49-F238E27FC236}">
              <a16:creationId xmlns:a16="http://schemas.microsoft.com/office/drawing/2014/main" id="{5007197C-6B5D-4E20-A353-7BFFBF3CC090}"/>
            </a:ext>
          </a:extLst>
        </xdr:cNvPr>
        <xdr:cNvPicPr/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6105525" y="275558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162</xdr:row>
      <xdr:rowOff>0</xdr:rowOff>
    </xdr:from>
    <xdr:to>
      <xdr:col>27</xdr:col>
      <xdr:colOff>25400</xdr:colOff>
      <xdr:row>162</xdr:row>
      <xdr:rowOff>101600</xdr:rowOff>
    </xdr:to>
    <xdr:pic>
      <xdr:nvPicPr>
        <xdr:cNvPr id="305" name="Picture 304">
          <a:extLst>
            <a:ext uri="{FF2B5EF4-FFF2-40B4-BE49-F238E27FC236}">
              <a16:creationId xmlns:a16="http://schemas.microsoft.com/office/drawing/2014/main" id="{B4F7FFD3-75BD-4520-8145-535343BF122D}"/>
            </a:ext>
          </a:extLst>
        </xdr:cNvPr>
        <xdr:cNvPicPr/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8296275" y="275558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167</xdr:row>
      <xdr:rowOff>0</xdr:rowOff>
    </xdr:from>
    <xdr:to>
      <xdr:col>17</xdr:col>
      <xdr:colOff>457200</xdr:colOff>
      <xdr:row>167</xdr:row>
      <xdr:rowOff>101600</xdr:rowOff>
    </xdr:to>
    <xdr:pic>
      <xdr:nvPicPr>
        <xdr:cNvPr id="306" name="Picture 305">
          <a:extLst>
            <a:ext uri="{FF2B5EF4-FFF2-40B4-BE49-F238E27FC236}">
              <a16:creationId xmlns:a16="http://schemas.microsoft.com/office/drawing/2014/main" id="{EDD0A449-CB78-4EEE-8475-19FD2FBC6BFF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105525" y="284226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167</xdr:row>
      <xdr:rowOff>0</xdr:rowOff>
    </xdr:from>
    <xdr:to>
      <xdr:col>27</xdr:col>
      <xdr:colOff>25400</xdr:colOff>
      <xdr:row>167</xdr:row>
      <xdr:rowOff>101600</xdr:rowOff>
    </xdr:to>
    <xdr:pic>
      <xdr:nvPicPr>
        <xdr:cNvPr id="307" name="Picture 306">
          <a:extLst>
            <a:ext uri="{FF2B5EF4-FFF2-40B4-BE49-F238E27FC236}">
              <a16:creationId xmlns:a16="http://schemas.microsoft.com/office/drawing/2014/main" id="{193C7926-203A-4247-B0F6-F3B82F9B24EC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8296275" y="284226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172</xdr:row>
      <xdr:rowOff>0</xdr:rowOff>
    </xdr:from>
    <xdr:to>
      <xdr:col>17</xdr:col>
      <xdr:colOff>457200</xdr:colOff>
      <xdr:row>172</xdr:row>
      <xdr:rowOff>101600</xdr:rowOff>
    </xdr:to>
    <xdr:pic>
      <xdr:nvPicPr>
        <xdr:cNvPr id="308" name="Picture 307">
          <a:extLst>
            <a:ext uri="{FF2B5EF4-FFF2-40B4-BE49-F238E27FC236}">
              <a16:creationId xmlns:a16="http://schemas.microsoft.com/office/drawing/2014/main" id="{BF0335BA-240B-4B24-83FC-1D76E23F00E2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6105525" y="292893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172</xdr:row>
      <xdr:rowOff>0</xdr:rowOff>
    </xdr:from>
    <xdr:to>
      <xdr:col>27</xdr:col>
      <xdr:colOff>25400</xdr:colOff>
      <xdr:row>172</xdr:row>
      <xdr:rowOff>101600</xdr:rowOff>
    </xdr:to>
    <xdr:pic>
      <xdr:nvPicPr>
        <xdr:cNvPr id="309" name="Picture 308">
          <a:extLst>
            <a:ext uri="{FF2B5EF4-FFF2-40B4-BE49-F238E27FC236}">
              <a16:creationId xmlns:a16="http://schemas.microsoft.com/office/drawing/2014/main" id="{9CF02AA2-3107-49FE-B10C-A6DD35D33EF4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8296275" y="292893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177</xdr:row>
      <xdr:rowOff>0</xdr:rowOff>
    </xdr:from>
    <xdr:to>
      <xdr:col>17</xdr:col>
      <xdr:colOff>457200</xdr:colOff>
      <xdr:row>177</xdr:row>
      <xdr:rowOff>101600</xdr:rowOff>
    </xdr:to>
    <xdr:pic>
      <xdr:nvPicPr>
        <xdr:cNvPr id="310" name="Picture 309">
          <a:extLst>
            <a:ext uri="{FF2B5EF4-FFF2-40B4-BE49-F238E27FC236}">
              <a16:creationId xmlns:a16="http://schemas.microsoft.com/office/drawing/2014/main" id="{E940C89C-25D4-4DFA-A502-2E2B0325C622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105525" y="301561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177</xdr:row>
      <xdr:rowOff>0</xdr:rowOff>
    </xdr:from>
    <xdr:to>
      <xdr:col>27</xdr:col>
      <xdr:colOff>25400</xdr:colOff>
      <xdr:row>177</xdr:row>
      <xdr:rowOff>101600</xdr:rowOff>
    </xdr:to>
    <xdr:pic>
      <xdr:nvPicPr>
        <xdr:cNvPr id="311" name="Picture 310">
          <a:extLst>
            <a:ext uri="{FF2B5EF4-FFF2-40B4-BE49-F238E27FC236}">
              <a16:creationId xmlns:a16="http://schemas.microsoft.com/office/drawing/2014/main" id="{9E1AEFE9-DC39-483E-91D5-50E6CFC274D0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8296275" y="301561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182</xdr:row>
      <xdr:rowOff>0</xdr:rowOff>
    </xdr:from>
    <xdr:to>
      <xdr:col>17</xdr:col>
      <xdr:colOff>457200</xdr:colOff>
      <xdr:row>182</xdr:row>
      <xdr:rowOff>101600</xdr:rowOff>
    </xdr:to>
    <xdr:pic>
      <xdr:nvPicPr>
        <xdr:cNvPr id="312" name="Picture 311">
          <a:extLst>
            <a:ext uri="{FF2B5EF4-FFF2-40B4-BE49-F238E27FC236}">
              <a16:creationId xmlns:a16="http://schemas.microsoft.com/office/drawing/2014/main" id="{DEEE3707-D245-4AA9-ABBE-178E7DF5D6DE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6105525" y="310229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182</xdr:row>
      <xdr:rowOff>0</xdr:rowOff>
    </xdr:from>
    <xdr:to>
      <xdr:col>27</xdr:col>
      <xdr:colOff>25400</xdr:colOff>
      <xdr:row>182</xdr:row>
      <xdr:rowOff>101600</xdr:rowOff>
    </xdr:to>
    <xdr:pic>
      <xdr:nvPicPr>
        <xdr:cNvPr id="313" name="Picture 312">
          <a:extLst>
            <a:ext uri="{FF2B5EF4-FFF2-40B4-BE49-F238E27FC236}">
              <a16:creationId xmlns:a16="http://schemas.microsoft.com/office/drawing/2014/main" id="{7230998C-9A34-4A44-AE59-A992BBD9C36C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8296275" y="310229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187</xdr:row>
      <xdr:rowOff>0</xdr:rowOff>
    </xdr:from>
    <xdr:to>
      <xdr:col>17</xdr:col>
      <xdr:colOff>457200</xdr:colOff>
      <xdr:row>187</xdr:row>
      <xdr:rowOff>101600</xdr:rowOff>
    </xdr:to>
    <xdr:pic>
      <xdr:nvPicPr>
        <xdr:cNvPr id="314" name="Picture 313">
          <a:extLst>
            <a:ext uri="{FF2B5EF4-FFF2-40B4-BE49-F238E27FC236}">
              <a16:creationId xmlns:a16="http://schemas.microsoft.com/office/drawing/2014/main" id="{C74C327D-4344-4900-8DCB-2670C7DA03D1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6105525" y="318897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187</xdr:row>
      <xdr:rowOff>0</xdr:rowOff>
    </xdr:from>
    <xdr:to>
      <xdr:col>27</xdr:col>
      <xdr:colOff>25400</xdr:colOff>
      <xdr:row>187</xdr:row>
      <xdr:rowOff>101600</xdr:rowOff>
    </xdr:to>
    <xdr:pic>
      <xdr:nvPicPr>
        <xdr:cNvPr id="315" name="Picture 314">
          <a:extLst>
            <a:ext uri="{FF2B5EF4-FFF2-40B4-BE49-F238E27FC236}">
              <a16:creationId xmlns:a16="http://schemas.microsoft.com/office/drawing/2014/main" id="{562DA97E-DC86-4AA5-A474-A16DAD89C0F7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296275" y="318897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192</xdr:row>
      <xdr:rowOff>0</xdr:rowOff>
    </xdr:from>
    <xdr:to>
      <xdr:col>17</xdr:col>
      <xdr:colOff>457200</xdr:colOff>
      <xdr:row>192</xdr:row>
      <xdr:rowOff>101600</xdr:rowOff>
    </xdr:to>
    <xdr:pic>
      <xdr:nvPicPr>
        <xdr:cNvPr id="316" name="Picture 315">
          <a:extLst>
            <a:ext uri="{FF2B5EF4-FFF2-40B4-BE49-F238E27FC236}">
              <a16:creationId xmlns:a16="http://schemas.microsoft.com/office/drawing/2014/main" id="{302623C3-D323-4035-97DB-05EB4C534BB7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327564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192</xdr:row>
      <xdr:rowOff>0</xdr:rowOff>
    </xdr:from>
    <xdr:to>
      <xdr:col>27</xdr:col>
      <xdr:colOff>25400</xdr:colOff>
      <xdr:row>192</xdr:row>
      <xdr:rowOff>101600</xdr:rowOff>
    </xdr:to>
    <xdr:pic>
      <xdr:nvPicPr>
        <xdr:cNvPr id="317" name="Picture 316">
          <a:extLst>
            <a:ext uri="{FF2B5EF4-FFF2-40B4-BE49-F238E27FC236}">
              <a16:creationId xmlns:a16="http://schemas.microsoft.com/office/drawing/2014/main" id="{6E3385AD-46DF-489E-A339-956EA56C736E}"/>
            </a:ext>
          </a:extLst>
        </xdr:cNvPr>
        <xdr:cNvPicPr/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8296275" y="327564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197</xdr:row>
      <xdr:rowOff>0</xdr:rowOff>
    </xdr:from>
    <xdr:to>
      <xdr:col>17</xdr:col>
      <xdr:colOff>457200</xdr:colOff>
      <xdr:row>197</xdr:row>
      <xdr:rowOff>101600</xdr:rowOff>
    </xdr:to>
    <xdr:pic>
      <xdr:nvPicPr>
        <xdr:cNvPr id="318" name="Picture 317">
          <a:extLst>
            <a:ext uri="{FF2B5EF4-FFF2-40B4-BE49-F238E27FC236}">
              <a16:creationId xmlns:a16="http://schemas.microsoft.com/office/drawing/2014/main" id="{FB66F32C-30F4-4C00-90A1-B125F4C23526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6105525" y="336232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197</xdr:row>
      <xdr:rowOff>0</xdr:rowOff>
    </xdr:from>
    <xdr:to>
      <xdr:col>27</xdr:col>
      <xdr:colOff>25400</xdr:colOff>
      <xdr:row>197</xdr:row>
      <xdr:rowOff>101600</xdr:rowOff>
    </xdr:to>
    <xdr:pic>
      <xdr:nvPicPr>
        <xdr:cNvPr id="319" name="Picture 318">
          <a:extLst>
            <a:ext uri="{FF2B5EF4-FFF2-40B4-BE49-F238E27FC236}">
              <a16:creationId xmlns:a16="http://schemas.microsoft.com/office/drawing/2014/main" id="{EFD82F43-74DA-4606-92A2-83CAA5246B8C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8296275" y="336232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202</xdr:row>
      <xdr:rowOff>0</xdr:rowOff>
    </xdr:from>
    <xdr:to>
      <xdr:col>17</xdr:col>
      <xdr:colOff>457200</xdr:colOff>
      <xdr:row>202</xdr:row>
      <xdr:rowOff>101600</xdr:rowOff>
    </xdr:to>
    <xdr:pic>
      <xdr:nvPicPr>
        <xdr:cNvPr id="320" name="Picture 319">
          <a:extLst>
            <a:ext uri="{FF2B5EF4-FFF2-40B4-BE49-F238E27FC236}">
              <a16:creationId xmlns:a16="http://schemas.microsoft.com/office/drawing/2014/main" id="{370E6EA9-8FF7-45C3-8C87-BD41140F3E1C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6105525" y="344900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202</xdr:row>
      <xdr:rowOff>0</xdr:rowOff>
    </xdr:from>
    <xdr:to>
      <xdr:col>27</xdr:col>
      <xdr:colOff>25400</xdr:colOff>
      <xdr:row>202</xdr:row>
      <xdr:rowOff>101600</xdr:rowOff>
    </xdr:to>
    <xdr:pic>
      <xdr:nvPicPr>
        <xdr:cNvPr id="321" name="Picture 320">
          <a:extLst>
            <a:ext uri="{FF2B5EF4-FFF2-40B4-BE49-F238E27FC236}">
              <a16:creationId xmlns:a16="http://schemas.microsoft.com/office/drawing/2014/main" id="{0D3F4FA9-D30A-4469-AE98-08C3388439D0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8296275" y="344900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207</xdr:row>
      <xdr:rowOff>0</xdr:rowOff>
    </xdr:from>
    <xdr:to>
      <xdr:col>17</xdr:col>
      <xdr:colOff>457200</xdr:colOff>
      <xdr:row>207</xdr:row>
      <xdr:rowOff>101600</xdr:rowOff>
    </xdr:to>
    <xdr:pic>
      <xdr:nvPicPr>
        <xdr:cNvPr id="322" name="Picture 321">
          <a:extLst>
            <a:ext uri="{FF2B5EF4-FFF2-40B4-BE49-F238E27FC236}">
              <a16:creationId xmlns:a16="http://schemas.microsoft.com/office/drawing/2014/main" id="{B8D7A357-5CCB-4E1C-92C4-4BA990D0BDAF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6105525" y="353568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207</xdr:row>
      <xdr:rowOff>0</xdr:rowOff>
    </xdr:from>
    <xdr:to>
      <xdr:col>27</xdr:col>
      <xdr:colOff>25400</xdr:colOff>
      <xdr:row>207</xdr:row>
      <xdr:rowOff>101600</xdr:rowOff>
    </xdr:to>
    <xdr:pic>
      <xdr:nvPicPr>
        <xdr:cNvPr id="323" name="Picture 322">
          <a:extLst>
            <a:ext uri="{FF2B5EF4-FFF2-40B4-BE49-F238E27FC236}">
              <a16:creationId xmlns:a16="http://schemas.microsoft.com/office/drawing/2014/main" id="{DDCDC55A-8D0F-4BB1-81C2-38E9E5EB323E}"/>
            </a:ext>
          </a:extLst>
        </xdr:cNvPr>
        <xdr:cNvPicPr/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8296275" y="353568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212</xdr:row>
      <xdr:rowOff>0</xdr:rowOff>
    </xdr:from>
    <xdr:to>
      <xdr:col>17</xdr:col>
      <xdr:colOff>457200</xdr:colOff>
      <xdr:row>212</xdr:row>
      <xdr:rowOff>101600</xdr:rowOff>
    </xdr:to>
    <xdr:pic>
      <xdr:nvPicPr>
        <xdr:cNvPr id="324" name="Picture 323">
          <a:extLst>
            <a:ext uri="{FF2B5EF4-FFF2-40B4-BE49-F238E27FC236}">
              <a16:creationId xmlns:a16="http://schemas.microsoft.com/office/drawing/2014/main" id="{047DB00A-8792-4048-AAE7-8A4927B70E0A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6105525" y="362235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212</xdr:row>
      <xdr:rowOff>0</xdr:rowOff>
    </xdr:from>
    <xdr:to>
      <xdr:col>27</xdr:col>
      <xdr:colOff>25400</xdr:colOff>
      <xdr:row>212</xdr:row>
      <xdr:rowOff>101600</xdr:rowOff>
    </xdr:to>
    <xdr:pic>
      <xdr:nvPicPr>
        <xdr:cNvPr id="325" name="Picture 324">
          <a:extLst>
            <a:ext uri="{FF2B5EF4-FFF2-40B4-BE49-F238E27FC236}">
              <a16:creationId xmlns:a16="http://schemas.microsoft.com/office/drawing/2014/main" id="{85B8055D-1335-4FE3-9D70-B612D7426CD8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296275" y="362235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217</xdr:row>
      <xdr:rowOff>0</xdr:rowOff>
    </xdr:from>
    <xdr:to>
      <xdr:col>17</xdr:col>
      <xdr:colOff>457200</xdr:colOff>
      <xdr:row>217</xdr:row>
      <xdr:rowOff>101600</xdr:rowOff>
    </xdr:to>
    <xdr:pic>
      <xdr:nvPicPr>
        <xdr:cNvPr id="326" name="Picture 325">
          <a:extLst>
            <a:ext uri="{FF2B5EF4-FFF2-40B4-BE49-F238E27FC236}">
              <a16:creationId xmlns:a16="http://schemas.microsoft.com/office/drawing/2014/main" id="{2677ECA1-CB93-4CAC-B057-2CF2DBA7C6AE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105525" y="370903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217</xdr:row>
      <xdr:rowOff>0</xdr:rowOff>
    </xdr:from>
    <xdr:to>
      <xdr:col>27</xdr:col>
      <xdr:colOff>25400</xdr:colOff>
      <xdr:row>217</xdr:row>
      <xdr:rowOff>101600</xdr:rowOff>
    </xdr:to>
    <xdr:pic>
      <xdr:nvPicPr>
        <xdr:cNvPr id="327" name="Picture 326">
          <a:extLst>
            <a:ext uri="{FF2B5EF4-FFF2-40B4-BE49-F238E27FC236}">
              <a16:creationId xmlns:a16="http://schemas.microsoft.com/office/drawing/2014/main" id="{B4087BBB-B5CE-4CB9-91D5-004D3C8C6CF8}"/>
            </a:ext>
          </a:extLst>
        </xdr:cNvPr>
        <xdr:cNvPicPr/>
      </xdr:nvPicPr>
      <xdr:blipFill>
        <a:blip xmlns:r="http://schemas.openxmlformats.org/officeDocument/2006/relationships" r:embed="rId53" cstate="print"/>
        <a:stretch>
          <a:fillRect/>
        </a:stretch>
      </xdr:blipFill>
      <xdr:spPr>
        <a:xfrm>
          <a:off x="8296275" y="370903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222</xdr:row>
      <xdr:rowOff>0</xdr:rowOff>
    </xdr:from>
    <xdr:to>
      <xdr:col>17</xdr:col>
      <xdr:colOff>457200</xdr:colOff>
      <xdr:row>222</xdr:row>
      <xdr:rowOff>101600</xdr:rowOff>
    </xdr:to>
    <xdr:pic>
      <xdr:nvPicPr>
        <xdr:cNvPr id="328" name="Picture 327">
          <a:extLst>
            <a:ext uri="{FF2B5EF4-FFF2-40B4-BE49-F238E27FC236}">
              <a16:creationId xmlns:a16="http://schemas.microsoft.com/office/drawing/2014/main" id="{0703D511-17AD-4987-B161-0E295E1F3A33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379571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222</xdr:row>
      <xdr:rowOff>0</xdr:rowOff>
    </xdr:from>
    <xdr:to>
      <xdr:col>27</xdr:col>
      <xdr:colOff>25400</xdr:colOff>
      <xdr:row>222</xdr:row>
      <xdr:rowOff>101600</xdr:rowOff>
    </xdr:to>
    <xdr:pic>
      <xdr:nvPicPr>
        <xdr:cNvPr id="329" name="Picture 328">
          <a:extLst>
            <a:ext uri="{FF2B5EF4-FFF2-40B4-BE49-F238E27FC236}">
              <a16:creationId xmlns:a16="http://schemas.microsoft.com/office/drawing/2014/main" id="{68A3E075-70E7-440D-8A89-3BBA6D4FAE53}"/>
            </a:ext>
          </a:extLst>
        </xdr:cNvPr>
        <xdr:cNvPicPr/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8296275" y="379571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227</xdr:row>
      <xdr:rowOff>0</xdr:rowOff>
    </xdr:from>
    <xdr:to>
      <xdr:col>17</xdr:col>
      <xdr:colOff>457200</xdr:colOff>
      <xdr:row>227</xdr:row>
      <xdr:rowOff>101600</xdr:rowOff>
    </xdr:to>
    <xdr:pic>
      <xdr:nvPicPr>
        <xdr:cNvPr id="330" name="Picture 329">
          <a:extLst>
            <a:ext uri="{FF2B5EF4-FFF2-40B4-BE49-F238E27FC236}">
              <a16:creationId xmlns:a16="http://schemas.microsoft.com/office/drawing/2014/main" id="{A25619C3-B470-4EC9-97C1-78FC9EA703C6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105525" y="388239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227</xdr:row>
      <xdr:rowOff>0</xdr:rowOff>
    </xdr:from>
    <xdr:to>
      <xdr:col>27</xdr:col>
      <xdr:colOff>25400</xdr:colOff>
      <xdr:row>227</xdr:row>
      <xdr:rowOff>101600</xdr:rowOff>
    </xdr:to>
    <xdr:pic>
      <xdr:nvPicPr>
        <xdr:cNvPr id="331" name="Picture 330">
          <a:extLst>
            <a:ext uri="{FF2B5EF4-FFF2-40B4-BE49-F238E27FC236}">
              <a16:creationId xmlns:a16="http://schemas.microsoft.com/office/drawing/2014/main" id="{38ED86E1-0B4C-4258-953F-0E04A340B3E2}"/>
            </a:ext>
          </a:extLst>
        </xdr:cNvPr>
        <xdr:cNvPicPr/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8296275" y="388239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232</xdr:row>
      <xdr:rowOff>0</xdr:rowOff>
    </xdr:from>
    <xdr:to>
      <xdr:col>17</xdr:col>
      <xdr:colOff>457200</xdr:colOff>
      <xdr:row>232</xdr:row>
      <xdr:rowOff>101600</xdr:rowOff>
    </xdr:to>
    <xdr:pic>
      <xdr:nvPicPr>
        <xdr:cNvPr id="332" name="Picture 331">
          <a:extLst>
            <a:ext uri="{FF2B5EF4-FFF2-40B4-BE49-F238E27FC236}">
              <a16:creationId xmlns:a16="http://schemas.microsoft.com/office/drawing/2014/main" id="{7C8F943A-8A63-462D-A51F-61F515CFE0A7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6105525" y="396906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232</xdr:row>
      <xdr:rowOff>0</xdr:rowOff>
    </xdr:from>
    <xdr:to>
      <xdr:col>27</xdr:col>
      <xdr:colOff>25400</xdr:colOff>
      <xdr:row>232</xdr:row>
      <xdr:rowOff>101600</xdr:rowOff>
    </xdr:to>
    <xdr:pic>
      <xdr:nvPicPr>
        <xdr:cNvPr id="333" name="Picture 332">
          <a:extLst>
            <a:ext uri="{FF2B5EF4-FFF2-40B4-BE49-F238E27FC236}">
              <a16:creationId xmlns:a16="http://schemas.microsoft.com/office/drawing/2014/main" id="{25D06144-AD4F-4C3B-9311-F4A85F59415B}"/>
            </a:ext>
          </a:extLst>
        </xdr:cNvPr>
        <xdr:cNvPicPr/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8296275" y="396906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237</xdr:row>
      <xdr:rowOff>0</xdr:rowOff>
    </xdr:from>
    <xdr:to>
      <xdr:col>17</xdr:col>
      <xdr:colOff>457200</xdr:colOff>
      <xdr:row>237</xdr:row>
      <xdr:rowOff>101600</xdr:rowOff>
    </xdr:to>
    <xdr:pic>
      <xdr:nvPicPr>
        <xdr:cNvPr id="334" name="Picture 333">
          <a:extLst>
            <a:ext uri="{FF2B5EF4-FFF2-40B4-BE49-F238E27FC236}">
              <a16:creationId xmlns:a16="http://schemas.microsoft.com/office/drawing/2014/main" id="{F5D97E6C-D66B-4C45-8DAC-801963D347F5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105525" y="405574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237</xdr:row>
      <xdr:rowOff>0</xdr:rowOff>
    </xdr:from>
    <xdr:to>
      <xdr:col>27</xdr:col>
      <xdr:colOff>25400</xdr:colOff>
      <xdr:row>237</xdr:row>
      <xdr:rowOff>101600</xdr:rowOff>
    </xdr:to>
    <xdr:pic>
      <xdr:nvPicPr>
        <xdr:cNvPr id="335" name="Picture 334">
          <a:extLst>
            <a:ext uri="{FF2B5EF4-FFF2-40B4-BE49-F238E27FC236}">
              <a16:creationId xmlns:a16="http://schemas.microsoft.com/office/drawing/2014/main" id="{086EFE24-E7A2-4C20-B1CB-36A4C2206BFC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8296275" y="405574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242</xdr:row>
      <xdr:rowOff>0</xdr:rowOff>
    </xdr:from>
    <xdr:to>
      <xdr:col>17</xdr:col>
      <xdr:colOff>457200</xdr:colOff>
      <xdr:row>242</xdr:row>
      <xdr:rowOff>101600</xdr:rowOff>
    </xdr:to>
    <xdr:pic>
      <xdr:nvPicPr>
        <xdr:cNvPr id="336" name="Picture 335">
          <a:extLst>
            <a:ext uri="{FF2B5EF4-FFF2-40B4-BE49-F238E27FC236}">
              <a16:creationId xmlns:a16="http://schemas.microsoft.com/office/drawing/2014/main" id="{87B50307-7FB6-487B-881E-C62F8FAD0BCF}"/>
            </a:ext>
          </a:extLst>
        </xdr:cNvPr>
        <xdr:cNvPicPr/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6105525" y="414242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242</xdr:row>
      <xdr:rowOff>0</xdr:rowOff>
    </xdr:from>
    <xdr:to>
      <xdr:col>27</xdr:col>
      <xdr:colOff>25400</xdr:colOff>
      <xdr:row>242</xdr:row>
      <xdr:rowOff>101600</xdr:rowOff>
    </xdr:to>
    <xdr:pic>
      <xdr:nvPicPr>
        <xdr:cNvPr id="337" name="Picture 336">
          <a:extLst>
            <a:ext uri="{FF2B5EF4-FFF2-40B4-BE49-F238E27FC236}">
              <a16:creationId xmlns:a16="http://schemas.microsoft.com/office/drawing/2014/main" id="{0AF2DBCA-629E-487B-9DCA-2B62123ADC5F}"/>
            </a:ext>
          </a:extLst>
        </xdr:cNvPr>
        <xdr:cNvPicPr/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8296275" y="414242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247</xdr:row>
      <xdr:rowOff>0</xdr:rowOff>
    </xdr:from>
    <xdr:to>
      <xdr:col>17</xdr:col>
      <xdr:colOff>457200</xdr:colOff>
      <xdr:row>247</xdr:row>
      <xdr:rowOff>101600</xdr:rowOff>
    </xdr:to>
    <xdr:pic>
      <xdr:nvPicPr>
        <xdr:cNvPr id="338" name="Picture 337">
          <a:extLst>
            <a:ext uri="{FF2B5EF4-FFF2-40B4-BE49-F238E27FC236}">
              <a16:creationId xmlns:a16="http://schemas.microsoft.com/office/drawing/2014/main" id="{BF78A13F-1A61-4AFB-B0D4-B2CCE3BED50A}"/>
            </a:ext>
          </a:extLst>
        </xdr:cNvPr>
        <xdr:cNvPicPr/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6105525" y="422910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247</xdr:row>
      <xdr:rowOff>0</xdr:rowOff>
    </xdr:from>
    <xdr:to>
      <xdr:col>27</xdr:col>
      <xdr:colOff>25400</xdr:colOff>
      <xdr:row>247</xdr:row>
      <xdr:rowOff>101600</xdr:rowOff>
    </xdr:to>
    <xdr:pic>
      <xdr:nvPicPr>
        <xdr:cNvPr id="339" name="Picture 338">
          <a:extLst>
            <a:ext uri="{FF2B5EF4-FFF2-40B4-BE49-F238E27FC236}">
              <a16:creationId xmlns:a16="http://schemas.microsoft.com/office/drawing/2014/main" id="{F6CA7DF9-7576-4B69-AB46-7266D8240410}"/>
            </a:ext>
          </a:extLst>
        </xdr:cNvPr>
        <xdr:cNvPicPr/>
      </xdr:nvPicPr>
      <xdr:blipFill>
        <a:blip xmlns:r="http://schemas.openxmlformats.org/officeDocument/2006/relationships" r:embed="rId67" cstate="print"/>
        <a:stretch>
          <a:fillRect/>
        </a:stretch>
      </xdr:blipFill>
      <xdr:spPr>
        <a:xfrm>
          <a:off x="8296275" y="422910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252</xdr:row>
      <xdr:rowOff>0</xdr:rowOff>
    </xdr:from>
    <xdr:to>
      <xdr:col>17</xdr:col>
      <xdr:colOff>457200</xdr:colOff>
      <xdr:row>252</xdr:row>
      <xdr:rowOff>101600</xdr:rowOff>
    </xdr:to>
    <xdr:pic>
      <xdr:nvPicPr>
        <xdr:cNvPr id="340" name="Picture 339">
          <a:extLst>
            <a:ext uri="{FF2B5EF4-FFF2-40B4-BE49-F238E27FC236}">
              <a16:creationId xmlns:a16="http://schemas.microsoft.com/office/drawing/2014/main" id="{9AB4891F-AB72-4F0D-84EC-BC8F72555781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105525" y="431577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252</xdr:row>
      <xdr:rowOff>0</xdr:rowOff>
    </xdr:from>
    <xdr:to>
      <xdr:col>27</xdr:col>
      <xdr:colOff>25400</xdr:colOff>
      <xdr:row>252</xdr:row>
      <xdr:rowOff>101600</xdr:rowOff>
    </xdr:to>
    <xdr:pic>
      <xdr:nvPicPr>
        <xdr:cNvPr id="341" name="Picture 340">
          <a:extLst>
            <a:ext uri="{FF2B5EF4-FFF2-40B4-BE49-F238E27FC236}">
              <a16:creationId xmlns:a16="http://schemas.microsoft.com/office/drawing/2014/main" id="{F7A39258-0398-4004-9EFF-50585758F619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8296275" y="431577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257</xdr:row>
      <xdr:rowOff>0</xdr:rowOff>
    </xdr:from>
    <xdr:to>
      <xdr:col>17</xdr:col>
      <xdr:colOff>457200</xdr:colOff>
      <xdr:row>257</xdr:row>
      <xdr:rowOff>101600</xdr:rowOff>
    </xdr:to>
    <xdr:pic>
      <xdr:nvPicPr>
        <xdr:cNvPr id="342" name="Picture 341">
          <a:extLst>
            <a:ext uri="{FF2B5EF4-FFF2-40B4-BE49-F238E27FC236}">
              <a16:creationId xmlns:a16="http://schemas.microsoft.com/office/drawing/2014/main" id="{E3080778-63C7-4816-BB4D-FA4A68AC2414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6105525" y="440245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257</xdr:row>
      <xdr:rowOff>0</xdr:rowOff>
    </xdr:from>
    <xdr:to>
      <xdr:col>27</xdr:col>
      <xdr:colOff>25400</xdr:colOff>
      <xdr:row>257</xdr:row>
      <xdr:rowOff>101600</xdr:rowOff>
    </xdr:to>
    <xdr:pic>
      <xdr:nvPicPr>
        <xdr:cNvPr id="343" name="Picture 342">
          <a:extLst>
            <a:ext uri="{FF2B5EF4-FFF2-40B4-BE49-F238E27FC236}">
              <a16:creationId xmlns:a16="http://schemas.microsoft.com/office/drawing/2014/main" id="{17163EC9-BF02-45D8-BE5B-C2425BE2F437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8296275" y="44024550"/>
          <a:ext cx="873125" cy="10160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1</xdr:col>
      <xdr:colOff>354971</xdr:colOff>
      <xdr:row>3</xdr:row>
      <xdr:rowOff>354971</xdr:rowOff>
    </xdr:to>
    <xdr:pic>
      <xdr:nvPicPr>
        <xdr:cNvPr id="344" name="Picture 343">
          <a:extLst>
            <a:ext uri="{FF2B5EF4-FFF2-40B4-BE49-F238E27FC236}">
              <a16:creationId xmlns:a16="http://schemas.microsoft.com/office/drawing/2014/main" id="{608BD552-60FC-4AA2-9B44-B73E0BDC725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85725"/>
          <a:ext cx="354971" cy="354971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13</xdr:row>
      <xdr:rowOff>0</xdr:rowOff>
    </xdr:from>
    <xdr:to>
      <xdr:col>17</xdr:col>
      <xdr:colOff>457200</xdr:colOff>
      <xdr:row>13</xdr:row>
      <xdr:rowOff>101600</xdr:rowOff>
    </xdr:to>
    <xdr:pic>
      <xdr:nvPicPr>
        <xdr:cNvPr id="345" name="Picture 344">
          <a:extLst>
            <a:ext uri="{FF2B5EF4-FFF2-40B4-BE49-F238E27FC236}">
              <a16:creationId xmlns:a16="http://schemas.microsoft.com/office/drawing/2014/main" id="{7AF4143C-2087-426C-9946-69EC369E59FD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16573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</xdr:row>
      <xdr:rowOff>0</xdr:rowOff>
    </xdr:from>
    <xdr:to>
      <xdr:col>27</xdr:col>
      <xdr:colOff>25400</xdr:colOff>
      <xdr:row>13</xdr:row>
      <xdr:rowOff>101600</xdr:rowOff>
    </xdr:to>
    <xdr:pic>
      <xdr:nvPicPr>
        <xdr:cNvPr id="346" name="Picture 345">
          <a:extLst>
            <a:ext uri="{FF2B5EF4-FFF2-40B4-BE49-F238E27FC236}">
              <a16:creationId xmlns:a16="http://schemas.microsoft.com/office/drawing/2014/main" id="{6896A069-4E7B-4DA1-B198-3C8B67903E5A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8296275" y="16573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19</xdr:row>
      <xdr:rowOff>0</xdr:rowOff>
    </xdr:from>
    <xdr:to>
      <xdr:col>17</xdr:col>
      <xdr:colOff>457200</xdr:colOff>
      <xdr:row>19</xdr:row>
      <xdr:rowOff>101600</xdr:rowOff>
    </xdr:to>
    <xdr:pic>
      <xdr:nvPicPr>
        <xdr:cNvPr id="347" name="Picture 346">
          <a:extLst>
            <a:ext uri="{FF2B5EF4-FFF2-40B4-BE49-F238E27FC236}">
              <a16:creationId xmlns:a16="http://schemas.microsoft.com/office/drawing/2014/main" id="{79A5EB63-757C-42E5-84A1-7E89EF11925B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105525" y="27146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</xdr:row>
      <xdr:rowOff>0</xdr:rowOff>
    </xdr:from>
    <xdr:to>
      <xdr:col>27</xdr:col>
      <xdr:colOff>25400</xdr:colOff>
      <xdr:row>19</xdr:row>
      <xdr:rowOff>101600</xdr:rowOff>
    </xdr:to>
    <xdr:pic>
      <xdr:nvPicPr>
        <xdr:cNvPr id="348" name="Picture 347">
          <a:extLst>
            <a:ext uri="{FF2B5EF4-FFF2-40B4-BE49-F238E27FC236}">
              <a16:creationId xmlns:a16="http://schemas.microsoft.com/office/drawing/2014/main" id="{E48CA0AC-96BA-44CE-957C-126F54374F41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296275" y="27146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25</xdr:row>
      <xdr:rowOff>0</xdr:rowOff>
    </xdr:from>
    <xdr:to>
      <xdr:col>17</xdr:col>
      <xdr:colOff>457200</xdr:colOff>
      <xdr:row>25</xdr:row>
      <xdr:rowOff>101600</xdr:rowOff>
    </xdr:to>
    <xdr:pic>
      <xdr:nvPicPr>
        <xdr:cNvPr id="349" name="Picture 348">
          <a:extLst>
            <a:ext uri="{FF2B5EF4-FFF2-40B4-BE49-F238E27FC236}">
              <a16:creationId xmlns:a16="http://schemas.microsoft.com/office/drawing/2014/main" id="{D5168960-0591-4590-B7F5-4C04C8CDEF3C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105525" y="37719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25</xdr:row>
      <xdr:rowOff>0</xdr:rowOff>
    </xdr:from>
    <xdr:to>
      <xdr:col>27</xdr:col>
      <xdr:colOff>25400</xdr:colOff>
      <xdr:row>25</xdr:row>
      <xdr:rowOff>101600</xdr:rowOff>
    </xdr:to>
    <xdr:pic>
      <xdr:nvPicPr>
        <xdr:cNvPr id="350" name="Picture 349">
          <a:extLst>
            <a:ext uri="{FF2B5EF4-FFF2-40B4-BE49-F238E27FC236}">
              <a16:creationId xmlns:a16="http://schemas.microsoft.com/office/drawing/2014/main" id="{EFEC9B0E-9821-430C-A8D7-767B1427587A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8296275" y="37719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31</xdr:row>
      <xdr:rowOff>0</xdr:rowOff>
    </xdr:from>
    <xdr:to>
      <xdr:col>17</xdr:col>
      <xdr:colOff>457200</xdr:colOff>
      <xdr:row>31</xdr:row>
      <xdr:rowOff>101600</xdr:rowOff>
    </xdr:to>
    <xdr:pic>
      <xdr:nvPicPr>
        <xdr:cNvPr id="351" name="Picture 350">
          <a:extLst>
            <a:ext uri="{FF2B5EF4-FFF2-40B4-BE49-F238E27FC236}">
              <a16:creationId xmlns:a16="http://schemas.microsoft.com/office/drawing/2014/main" id="{C554AA30-45E5-428D-AFF9-1970F6E44CA1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48291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31</xdr:row>
      <xdr:rowOff>0</xdr:rowOff>
    </xdr:from>
    <xdr:to>
      <xdr:col>27</xdr:col>
      <xdr:colOff>25400</xdr:colOff>
      <xdr:row>31</xdr:row>
      <xdr:rowOff>101600</xdr:rowOff>
    </xdr:to>
    <xdr:pic>
      <xdr:nvPicPr>
        <xdr:cNvPr id="352" name="Picture 351">
          <a:extLst>
            <a:ext uri="{FF2B5EF4-FFF2-40B4-BE49-F238E27FC236}">
              <a16:creationId xmlns:a16="http://schemas.microsoft.com/office/drawing/2014/main" id="{2C5ABC20-01BA-46AB-850A-C37C5078F235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296275" y="48291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37</xdr:row>
      <xdr:rowOff>0</xdr:rowOff>
    </xdr:from>
    <xdr:to>
      <xdr:col>17</xdr:col>
      <xdr:colOff>457200</xdr:colOff>
      <xdr:row>37</xdr:row>
      <xdr:rowOff>101600</xdr:rowOff>
    </xdr:to>
    <xdr:pic>
      <xdr:nvPicPr>
        <xdr:cNvPr id="353" name="Picture 352">
          <a:extLst>
            <a:ext uri="{FF2B5EF4-FFF2-40B4-BE49-F238E27FC236}">
              <a16:creationId xmlns:a16="http://schemas.microsoft.com/office/drawing/2014/main" id="{F0EBD6F8-8C45-4BBB-8F92-7BF8D1D036B4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105525" y="58864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37</xdr:row>
      <xdr:rowOff>0</xdr:rowOff>
    </xdr:from>
    <xdr:to>
      <xdr:col>27</xdr:col>
      <xdr:colOff>25400</xdr:colOff>
      <xdr:row>37</xdr:row>
      <xdr:rowOff>101600</xdr:rowOff>
    </xdr:to>
    <xdr:pic>
      <xdr:nvPicPr>
        <xdr:cNvPr id="354" name="Picture 353">
          <a:extLst>
            <a:ext uri="{FF2B5EF4-FFF2-40B4-BE49-F238E27FC236}">
              <a16:creationId xmlns:a16="http://schemas.microsoft.com/office/drawing/2014/main" id="{F2847E27-1320-4E59-9269-351AE783DA9E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296275" y="58864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42</xdr:row>
      <xdr:rowOff>0</xdr:rowOff>
    </xdr:from>
    <xdr:to>
      <xdr:col>17</xdr:col>
      <xdr:colOff>457200</xdr:colOff>
      <xdr:row>42</xdr:row>
      <xdr:rowOff>101600</xdr:rowOff>
    </xdr:to>
    <xdr:pic>
      <xdr:nvPicPr>
        <xdr:cNvPr id="355" name="Picture 354">
          <a:extLst>
            <a:ext uri="{FF2B5EF4-FFF2-40B4-BE49-F238E27FC236}">
              <a16:creationId xmlns:a16="http://schemas.microsoft.com/office/drawing/2014/main" id="{5C746ACA-DE73-4C2C-8DDD-9A39F4165585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105525" y="67532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27</xdr:col>
      <xdr:colOff>25400</xdr:colOff>
      <xdr:row>42</xdr:row>
      <xdr:rowOff>101600</xdr:rowOff>
    </xdr:to>
    <xdr:pic>
      <xdr:nvPicPr>
        <xdr:cNvPr id="356" name="Picture 355">
          <a:extLst>
            <a:ext uri="{FF2B5EF4-FFF2-40B4-BE49-F238E27FC236}">
              <a16:creationId xmlns:a16="http://schemas.microsoft.com/office/drawing/2014/main" id="{738D3146-2DB1-4CE4-91D5-F8309590CA57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8296275" y="67532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47</xdr:row>
      <xdr:rowOff>0</xdr:rowOff>
    </xdr:from>
    <xdr:to>
      <xdr:col>17</xdr:col>
      <xdr:colOff>457200</xdr:colOff>
      <xdr:row>47</xdr:row>
      <xdr:rowOff>101600</xdr:rowOff>
    </xdr:to>
    <xdr:pic>
      <xdr:nvPicPr>
        <xdr:cNvPr id="357" name="Picture 356">
          <a:extLst>
            <a:ext uri="{FF2B5EF4-FFF2-40B4-BE49-F238E27FC236}">
              <a16:creationId xmlns:a16="http://schemas.microsoft.com/office/drawing/2014/main" id="{D8AD1E4B-E31C-4BDB-A59D-7AC7835E8CA8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105525" y="76200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47</xdr:row>
      <xdr:rowOff>0</xdr:rowOff>
    </xdr:from>
    <xdr:to>
      <xdr:col>27</xdr:col>
      <xdr:colOff>25400</xdr:colOff>
      <xdr:row>47</xdr:row>
      <xdr:rowOff>101600</xdr:rowOff>
    </xdr:to>
    <xdr:pic>
      <xdr:nvPicPr>
        <xdr:cNvPr id="358" name="Picture 357">
          <a:extLst>
            <a:ext uri="{FF2B5EF4-FFF2-40B4-BE49-F238E27FC236}">
              <a16:creationId xmlns:a16="http://schemas.microsoft.com/office/drawing/2014/main" id="{4F02BF3B-D410-4BA8-BB18-B8B9A05EAEFE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8296275" y="76200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52</xdr:row>
      <xdr:rowOff>0</xdr:rowOff>
    </xdr:from>
    <xdr:to>
      <xdr:col>17</xdr:col>
      <xdr:colOff>457200</xdr:colOff>
      <xdr:row>52</xdr:row>
      <xdr:rowOff>101600</xdr:rowOff>
    </xdr:to>
    <xdr:pic>
      <xdr:nvPicPr>
        <xdr:cNvPr id="359" name="Picture 358">
          <a:extLst>
            <a:ext uri="{FF2B5EF4-FFF2-40B4-BE49-F238E27FC236}">
              <a16:creationId xmlns:a16="http://schemas.microsoft.com/office/drawing/2014/main" id="{D448AEAF-81C3-48F7-96F5-F24A29A5FEED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105525" y="84867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52</xdr:row>
      <xdr:rowOff>0</xdr:rowOff>
    </xdr:from>
    <xdr:to>
      <xdr:col>27</xdr:col>
      <xdr:colOff>25400</xdr:colOff>
      <xdr:row>52</xdr:row>
      <xdr:rowOff>101600</xdr:rowOff>
    </xdr:to>
    <xdr:pic>
      <xdr:nvPicPr>
        <xdr:cNvPr id="360" name="Picture 359">
          <a:extLst>
            <a:ext uri="{FF2B5EF4-FFF2-40B4-BE49-F238E27FC236}">
              <a16:creationId xmlns:a16="http://schemas.microsoft.com/office/drawing/2014/main" id="{B96993FC-FD98-4A76-8CC7-E60CEFFF4B10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296275" y="84867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57</xdr:row>
      <xdr:rowOff>0</xdr:rowOff>
    </xdr:from>
    <xdr:to>
      <xdr:col>17</xdr:col>
      <xdr:colOff>457200</xdr:colOff>
      <xdr:row>57</xdr:row>
      <xdr:rowOff>101600</xdr:rowOff>
    </xdr:to>
    <xdr:pic>
      <xdr:nvPicPr>
        <xdr:cNvPr id="361" name="Picture 360">
          <a:extLst>
            <a:ext uri="{FF2B5EF4-FFF2-40B4-BE49-F238E27FC236}">
              <a16:creationId xmlns:a16="http://schemas.microsoft.com/office/drawing/2014/main" id="{DF377E4C-784F-4483-9FD3-BBA1AF086A11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6105525" y="93535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57</xdr:row>
      <xdr:rowOff>0</xdr:rowOff>
    </xdr:from>
    <xdr:to>
      <xdr:col>27</xdr:col>
      <xdr:colOff>25400</xdr:colOff>
      <xdr:row>57</xdr:row>
      <xdr:rowOff>101600</xdr:rowOff>
    </xdr:to>
    <xdr:pic>
      <xdr:nvPicPr>
        <xdr:cNvPr id="362" name="Picture 361">
          <a:extLst>
            <a:ext uri="{FF2B5EF4-FFF2-40B4-BE49-F238E27FC236}">
              <a16:creationId xmlns:a16="http://schemas.microsoft.com/office/drawing/2014/main" id="{ED7F0496-3328-4A02-8921-C7FCDFDD389F}"/>
            </a:ext>
          </a:extLst>
        </xdr:cNvPr>
        <xdr:cNvPicPr/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8296275" y="93535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62</xdr:row>
      <xdr:rowOff>0</xdr:rowOff>
    </xdr:from>
    <xdr:to>
      <xdr:col>17</xdr:col>
      <xdr:colOff>457200</xdr:colOff>
      <xdr:row>62</xdr:row>
      <xdr:rowOff>101600</xdr:rowOff>
    </xdr:to>
    <xdr:pic>
      <xdr:nvPicPr>
        <xdr:cNvPr id="363" name="Picture 362">
          <a:extLst>
            <a:ext uri="{FF2B5EF4-FFF2-40B4-BE49-F238E27FC236}">
              <a16:creationId xmlns:a16="http://schemas.microsoft.com/office/drawing/2014/main" id="{5A1EF126-C7C5-4A55-AEE7-7BAC71AC2F10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105525" y="102203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62</xdr:row>
      <xdr:rowOff>0</xdr:rowOff>
    </xdr:from>
    <xdr:to>
      <xdr:col>27</xdr:col>
      <xdr:colOff>25400</xdr:colOff>
      <xdr:row>62</xdr:row>
      <xdr:rowOff>101600</xdr:rowOff>
    </xdr:to>
    <xdr:pic>
      <xdr:nvPicPr>
        <xdr:cNvPr id="364" name="Picture 363">
          <a:extLst>
            <a:ext uri="{FF2B5EF4-FFF2-40B4-BE49-F238E27FC236}">
              <a16:creationId xmlns:a16="http://schemas.microsoft.com/office/drawing/2014/main" id="{4BD9CDF5-6B28-41F9-8CD1-A9A51B91411A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8296275" y="102203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67</xdr:row>
      <xdr:rowOff>0</xdr:rowOff>
    </xdr:from>
    <xdr:to>
      <xdr:col>17</xdr:col>
      <xdr:colOff>457200</xdr:colOff>
      <xdr:row>67</xdr:row>
      <xdr:rowOff>101600</xdr:rowOff>
    </xdr:to>
    <xdr:pic>
      <xdr:nvPicPr>
        <xdr:cNvPr id="365" name="Picture 364">
          <a:extLst>
            <a:ext uri="{FF2B5EF4-FFF2-40B4-BE49-F238E27FC236}">
              <a16:creationId xmlns:a16="http://schemas.microsoft.com/office/drawing/2014/main" id="{8B823D8E-67E8-4007-BE04-65E3A46C3D74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6105525" y="110871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67</xdr:row>
      <xdr:rowOff>0</xdr:rowOff>
    </xdr:from>
    <xdr:to>
      <xdr:col>27</xdr:col>
      <xdr:colOff>25400</xdr:colOff>
      <xdr:row>67</xdr:row>
      <xdr:rowOff>101600</xdr:rowOff>
    </xdr:to>
    <xdr:pic>
      <xdr:nvPicPr>
        <xdr:cNvPr id="366" name="Picture 365">
          <a:extLst>
            <a:ext uri="{FF2B5EF4-FFF2-40B4-BE49-F238E27FC236}">
              <a16:creationId xmlns:a16="http://schemas.microsoft.com/office/drawing/2014/main" id="{14418179-E387-499A-B4B2-A86F4FAA3A1D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8296275" y="110871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72</xdr:row>
      <xdr:rowOff>0</xdr:rowOff>
    </xdr:from>
    <xdr:to>
      <xdr:col>17</xdr:col>
      <xdr:colOff>457200</xdr:colOff>
      <xdr:row>72</xdr:row>
      <xdr:rowOff>101600</xdr:rowOff>
    </xdr:to>
    <xdr:pic>
      <xdr:nvPicPr>
        <xdr:cNvPr id="367" name="Picture 366">
          <a:extLst>
            <a:ext uri="{FF2B5EF4-FFF2-40B4-BE49-F238E27FC236}">
              <a16:creationId xmlns:a16="http://schemas.microsoft.com/office/drawing/2014/main" id="{1452BF04-26E8-4B5C-BFE9-0982C14181F6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105525" y="119538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72</xdr:row>
      <xdr:rowOff>0</xdr:rowOff>
    </xdr:from>
    <xdr:to>
      <xdr:col>27</xdr:col>
      <xdr:colOff>25400</xdr:colOff>
      <xdr:row>72</xdr:row>
      <xdr:rowOff>101600</xdr:rowOff>
    </xdr:to>
    <xdr:pic>
      <xdr:nvPicPr>
        <xdr:cNvPr id="368" name="Picture 367">
          <a:extLst>
            <a:ext uri="{FF2B5EF4-FFF2-40B4-BE49-F238E27FC236}">
              <a16:creationId xmlns:a16="http://schemas.microsoft.com/office/drawing/2014/main" id="{56247B33-E1E2-4BC1-947F-776A92995EA6}"/>
            </a:ext>
          </a:extLst>
        </xdr:cNvPr>
        <xdr:cNvPicPr/>
      </xdr:nvPicPr>
      <xdr:blipFill>
        <a:blip xmlns:r="http://schemas.openxmlformats.org/officeDocument/2006/relationships" r:embed="rId54" cstate="print"/>
        <a:stretch>
          <a:fillRect/>
        </a:stretch>
      </xdr:blipFill>
      <xdr:spPr>
        <a:xfrm>
          <a:off x="8296275" y="119538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77</xdr:row>
      <xdr:rowOff>0</xdr:rowOff>
    </xdr:from>
    <xdr:to>
      <xdr:col>17</xdr:col>
      <xdr:colOff>457200</xdr:colOff>
      <xdr:row>77</xdr:row>
      <xdr:rowOff>101600</xdr:rowOff>
    </xdr:to>
    <xdr:pic>
      <xdr:nvPicPr>
        <xdr:cNvPr id="369" name="Picture 368">
          <a:extLst>
            <a:ext uri="{FF2B5EF4-FFF2-40B4-BE49-F238E27FC236}">
              <a16:creationId xmlns:a16="http://schemas.microsoft.com/office/drawing/2014/main" id="{6656E740-5B6D-44A3-AF31-A138691CCB12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6105525" y="128206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77</xdr:row>
      <xdr:rowOff>0</xdr:rowOff>
    </xdr:from>
    <xdr:to>
      <xdr:col>27</xdr:col>
      <xdr:colOff>25400</xdr:colOff>
      <xdr:row>77</xdr:row>
      <xdr:rowOff>101600</xdr:rowOff>
    </xdr:to>
    <xdr:pic>
      <xdr:nvPicPr>
        <xdr:cNvPr id="370" name="Picture 369">
          <a:extLst>
            <a:ext uri="{FF2B5EF4-FFF2-40B4-BE49-F238E27FC236}">
              <a16:creationId xmlns:a16="http://schemas.microsoft.com/office/drawing/2014/main" id="{51A8D9D1-A5D8-4B7B-ABAF-435DD16D1E57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8296275" y="128206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82</xdr:row>
      <xdr:rowOff>0</xdr:rowOff>
    </xdr:from>
    <xdr:to>
      <xdr:col>17</xdr:col>
      <xdr:colOff>457200</xdr:colOff>
      <xdr:row>82</xdr:row>
      <xdr:rowOff>101600</xdr:rowOff>
    </xdr:to>
    <xdr:pic>
      <xdr:nvPicPr>
        <xdr:cNvPr id="371" name="Picture 370">
          <a:extLst>
            <a:ext uri="{FF2B5EF4-FFF2-40B4-BE49-F238E27FC236}">
              <a16:creationId xmlns:a16="http://schemas.microsoft.com/office/drawing/2014/main" id="{186D032C-3F69-4F33-9FB8-622DB3F04051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105525" y="136874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82</xdr:row>
      <xdr:rowOff>0</xdr:rowOff>
    </xdr:from>
    <xdr:to>
      <xdr:col>27</xdr:col>
      <xdr:colOff>25400</xdr:colOff>
      <xdr:row>82</xdr:row>
      <xdr:rowOff>101600</xdr:rowOff>
    </xdr:to>
    <xdr:pic>
      <xdr:nvPicPr>
        <xdr:cNvPr id="372" name="Picture 371">
          <a:extLst>
            <a:ext uri="{FF2B5EF4-FFF2-40B4-BE49-F238E27FC236}">
              <a16:creationId xmlns:a16="http://schemas.microsoft.com/office/drawing/2014/main" id="{AEA9DEF7-B380-453C-980D-AFAAB65D7D45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296275" y="136874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87</xdr:row>
      <xdr:rowOff>0</xdr:rowOff>
    </xdr:from>
    <xdr:to>
      <xdr:col>17</xdr:col>
      <xdr:colOff>457200</xdr:colOff>
      <xdr:row>87</xdr:row>
      <xdr:rowOff>101600</xdr:rowOff>
    </xdr:to>
    <xdr:pic>
      <xdr:nvPicPr>
        <xdr:cNvPr id="373" name="Picture 372">
          <a:extLst>
            <a:ext uri="{FF2B5EF4-FFF2-40B4-BE49-F238E27FC236}">
              <a16:creationId xmlns:a16="http://schemas.microsoft.com/office/drawing/2014/main" id="{4DCCB9F3-37F0-4B56-BEA5-C27E4FA75A1B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145542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87</xdr:row>
      <xdr:rowOff>0</xdr:rowOff>
    </xdr:from>
    <xdr:to>
      <xdr:col>27</xdr:col>
      <xdr:colOff>25400</xdr:colOff>
      <xdr:row>87</xdr:row>
      <xdr:rowOff>101600</xdr:rowOff>
    </xdr:to>
    <xdr:pic>
      <xdr:nvPicPr>
        <xdr:cNvPr id="374" name="Picture 373">
          <a:extLst>
            <a:ext uri="{FF2B5EF4-FFF2-40B4-BE49-F238E27FC236}">
              <a16:creationId xmlns:a16="http://schemas.microsoft.com/office/drawing/2014/main" id="{80EF4A87-02F9-4FEF-9C45-7CA73DDCA842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8296275" y="145542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92</xdr:row>
      <xdr:rowOff>0</xdr:rowOff>
    </xdr:from>
    <xdr:to>
      <xdr:col>17</xdr:col>
      <xdr:colOff>457200</xdr:colOff>
      <xdr:row>92</xdr:row>
      <xdr:rowOff>101600</xdr:rowOff>
    </xdr:to>
    <xdr:pic>
      <xdr:nvPicPr>
        <xdr:cNvPr id="375" name="Picture 374">
          <a:extLst>
            <a:ext uri="{FF2B5EF4-FFF2-40B4-BE49-F238E27FC236}">
              <a16:creationId xmlns:a16="http://schemas.microsoft.com/office/drawing/2014/main" id="{B86C911A-945B-4A91-9330-4BCAAF559DB2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6105525" y="154209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92</xdr:row>
      <xdr:rowOff>0</xdr:rowOff>
    </xdr:from>
    <xdr:to>
      <xdr:col>27</xdr:col>
      <xdr:colOff>25400</xdr:colOff>
      <xdr:row>92</xdr:row>
      <xdr:rowOff>101600</xdr:rowOff>
    </xdr:to>
    <xdr:pic>
      <xdr:nvPicPr>
        <xdr:cNvPr id="376" name="Picture 375">
          <a:extLst>
            <a:ext uri="{FF2B5EF4-FFF2-40B4-BE49-F238E27FC236}">
              <a16:creationId xmlns:a16="http://schemas.microsoft.com/office/drawing/2014/main" id="{5DAF5B14-AE45-4BDA-8C68-9813E8D734BC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8296275" y="154209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97</xdr:row>
      <xdr:rowOff>0</xdr:rowOff>
    </xdr:from>
    <xdr:to>
      <xdr:col>17</xdr:col>
      <xdr:colOff>457200</xdr:colOff>
      <xdr:row>97</xdr:row>
      <xdr:rowOff>101600</xdr:rowOff>
    </xdr:to>
    <xdr:pic>
      <xdr:nvPicPr>
        <xdr:cNvPr id="377" name="Picture 376">
          <a:extLst>
            <a:ext uri="{FF2B5EF4-FFF2-40B4-BE49-F238E27FC236}">
              <a16:creationId xmlns:a16="http://schemas.microsoft.com/office/drawing/2014/main" id="{4679B423-2181-4652-B631-79CE526F5842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162877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97</xdr:row>
      <xdr:rowOff>0</xdr:rowOff>
    </xdr:from>
    <xdr:to>
      <xdr:col>27</xdr:col>
      <xdr:colOff>25400</xdr:colOff>
      <xdr:row>97</xdr:row>
      <xdr:rowOff>101600</xdr:rowOff>
    </xdr:to>
    <xdr:pic>
      <xdr:nvPicPr>
        <xdr:cNvPr id="378" name="Picture 377">
          <a:extLst>
            <a:ext uri="{FF2B5EF4-FFF2-40B4-BE49-F238E27FC236}">
              <a16:creationId xmlns:a16="http://schemas.microsoft.com/office/drawing/2014/main" id="{1EBB9E39-8D77-428A-A760-B7DBE91F7C96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8296275" y="162877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102</xdr:row>
      <xdr:rowOff>0</xdr:rowOff>
    </xdr:from>
    <xdr:to>
      <xdr:col>17</xdr:col>
      <xdr:colOff>457200</xdr:colOff>
      <xdr:row>102</xdr:row>
      <xdr:rowOff>101600</xdr:rowOff>
    </xdr:to>
    <xdr:pic>
      <xdr:nvPicPr>
        <xdr:cNvPr id="379" name="Picture 378">
          <a:extLst>
            <a:ext uri="{FF2B5EF4-FFF2-40B4-BE49-F238E27FC236}">
              <a16:creationId xmlns:a16="http://schemas.microsoft.com/office/drawing/2014/main" id="{D30FB280-621C-42B0-9C13-7C84D41B53BF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6105525" y="171545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102</xdr:row>
      <xdr:rowOff>0</xdr:rowOff>
    </xdr:from>
    <xdr:to>
      <xdr:col>27</xdr:col>
      <xdr:colOff>25400</xdr:colOff>
      <xdr:row>102</xdr:row>
      <xdr:rowOff>101600</xdr:rowOff>
    </xdr:to>
    <xdr:pic>
      <xdr:nvPicPr>
        <xdr:cNvPr id="380" name="Picture 379">
          <a:extLst>
            <a:ext uri="{FF2B5EF4-FFF2-40B4-BE49-F238E27FC236}">
              <a16:creationId xmlns:a16="http://schemas.microsoft.com/office/drawing/2014/main" id="{1D86E1BC-BD77-4C69-878E-1F6B4A20C111}"/>
            </a:ext>
          </a:extLst>
        </xdr:cNvPr>
        <xdr:cNvPicPr/>
      </xdr:nvPicPr>
      <xdr:blipFill>
        <a:blip xmlns:r="http://schemas.openxmlformats.org/officeDocument/2006/relationships" r:embed="rId56" cstate="print"/>
        <a:stretch>
          <a:fillRect/>
        </a:stretch>
      </xdr:blipFill>
      <xdr:spPr>
        <a:xfrm>
          <a:off x="8296275" y="171545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107</xdr:row>
      <xdr:rowOff>0</xdr:rowOff>
    </xdr:from>
    <xdr:to>
      <xdr:col>17</xdr:col>
      <xdr:colOff>457200</xdr:colOff>
      <xdr:row>107</xdr:row>
      <xdr:rowOff>101600</xdr:rowOff>
    </xdr:to>
    <xdr:pic>
      <xdr:nvPicPr>
        <xdr:cNvPr id="381" name="Picture 380">
          <a:extLst>
            <a:ext uri="{FF2B5EF4-FFF2-40B4-BE49-F238E27FC236}">
              <a16:creationId xmlns:a16="http://schemas.microsoft.com/office/drawing/2014/main" id="{91B10FF2-1E93-4117-B787-81DBA94C3BFE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6105525" y="180213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107</xdr:row>
      <xdr:rowOff>0</xdr:rowOff>
    </xdr:from>
    <xdr:to>
      <xdr:col>27</xdr:col>
      <xdr:colOff>25400</xdr:colOff>
      <xdr:row>107</xdr:row>
      <xdr:rowOff>101600</xdr:rowOff>
    </xdr:to>
    <xdr:pic>
      <xdr:nvPicPr>
        <xdr:cNvPr id="382" name="Picture 381">
          <a:extLst>
            <a:ext uri="{FF2B5EF4-FFF2-40B4-BE49-F238E27FC236}">
              <a16:creationId xmlns:a16="http://schemas.microsoft.com/office/drawing/2014/main" id="{2DB81253-CD67-49D4-A3AA-76B0ECCE96FF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8296275" y="180213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112</xdr:row>
      <xdr:rowOff>0</xdr:rowOff>
    </xdr:from>
    <xdr:to>
      <xdr:col>17</xdr:col>
      <xdr:colOff>457200</xdr:colOff>
      <xdr:row>112</xdr:row>
      <xdr:rowOff>101600</xdr:rowOff>
    </xdr:to>
    <xdr:pic>
      <xdr:nvPicPr>
        <xdr:cNvPr id="383" name="Picture 382">
          <a:extLst>
            <a:ext uri="{FF2B5EF4-FFF2-40B4-BE49-F238E27FC236}">
              <a16:creationId xmlns:a16="http://schemas.microsoft.com/office/drawing/2014/main" id="{238E6E08-0730-4F42-B165-0F18F6384C47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6105525" y="188880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112</xdr:row>
      <xdr:rowOff>0</xdr:rowOff>
    </xdr:from>
    <xdr:to>
      <xdr:col>27</xdr:col>
      <xdr:colOff>25400</xdr:colOff>
      <xdr:row>112</xdr:row>
      <xdr:rowOff>101600</xdr:rowOff>
    </xdr:to>
    <xdr:pic>
      <xdr:nvPicPr>
        <xdr:cNvPr id="384" name="Picture 383">
          <a:extLst>
            <a:ext uri="{FF2B5EF4-FFF2-40B4-BE49-F238E27FC236}">
              <a16:creationId xmlns:a16="http://schemas.microsoft.com/office/drawing/2014/main" id="{28A0A299-14F7-425F-BFD3-DC9F71F6AC2F}"/>
            </a:ext>
          </a:extLst>
        </xdr:cNvPr>
        <xdr:cNvPicPr/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8296275" y="188880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117</xdr:row>
      <xdr:rowOff>0</xdr:rowOff>
    </xdr:from>
    <xdr:to>
      <xdr:col>17</xdr:col>
      <xdr:colOff>457200</xdr:colOff>
      <xdr:row>117</xdr:row>
      <xdr:rowOff>101600</xdr:rowOff>
    </xdr:to>
    <xdr:pic>
      <xdr:nvPicPr>
        <xdr:cNvPr id="385" name="Picture 384">
          <a:extLst>
            <a:ext uri="{FF2B5EF4-FFF2-40B4-BE49-F238E27FC236}">
              <a16:creationId xmlns:a16="http://schemas.microsoft.com/office/drawing/2014/main" id="{20A2825B-BE90-4BE9-9892-02AAEB6EF75E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6105525" y="197548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117</xdr:row>
      <xdr:rowOff>0</xdr:rowOff>
    </xdr:from>
    <xdr:to>
      <xdr:col>27</xdr:col>
      <xdr:colOff>25400</xdr:colOff>
      <xdr:row>117</xdr:row>
      <xdr:rowOff>101600</xdr:rowOff>
    </xdr:to>
    <xdr:pic>
      <xdr:nvPicPr>
        <xdr:cNvPr id="386" name="Picture 385">
          <a:extLst>
            <a:ext uri="{FF2B5EF4-FFF2-40B4-BE49-F238E27FC236}">
              <a16:creationId xmlns:a16="http://schemas.microsoft.com/office/drawing/2014/main" id="{48839AE8-BCD2-4C54-BE14-4CF3203BE4A5}"/>
            </a:ext>
          </a:extLst>
        </xdr:cNvPr>
        <xdr:cNvPicPr/>
      </xdr:nvPicPr>
      <xdr:blipFill>
        <a:blip xmlns:r="http://schemas.openxmlformats.org/officeDocument/2006/relationships" r:embed="rId58" cstate="print"/>
        <a:stretch>
          <a:fillRect/>
        </a:stretch>
      </xdr:blipFill>
      <xdr:spPr>
        <a:xfrm>
          <a:off x="8296275" y="197548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122</xdr:row>
      <xdr:rowOff>0</xdr:rowOff>
    </xdr:from>
    <xdr:to>
      <xdr:col>17</xdr:col>
      <xdr:colOff>457200</xdr:colOff>
      <xdr:row>122</xdr:row>
      <xdr:rowOff>101600</xdr:rowOff>
    </xdr:to>
    <xdr:pic>
      <xdr:nvPicPr>
        <xdr:cNvPr id="387" name="Picture 386">
          <a:extLst>
            <a:ext uri="{FF2B5EF4-FFF2-40B4-BE49-F238E27FC236}">
              <a16:creationId xmlns:a16="http://schemas.microsoft.com/office/drawing/2014/main" id="{BA2D214A-9AE3-4974-BF8F-985E69EC4BEF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6105525" y="206216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122</xdr:row>
      <xdr:rowOff>0</xdr:rowOff>
    </xdr:from>
    <xdr:to>
      <xdr:col>27</xdr:col>
      <xdr:colOff>25400</xdr:colOff>
      <xdr:row>122</xdr:row>
      <xdr:rowOff>101600</xdr:rowOff>
    </xdr:to>
    <xdr:pic>
      <xdr:nvPicPr>
        <xdr:cNvPr id="388" name="Picture 387">
          <a:extLst>
            <a:ext uri="{FF2B5EF4-FFF2-40B4-BE49-F238E27FC236}">
              <a16:creationId xmlns:a16="http://schemas.microsoft.com/office/drawing/2014/main" id="{B14B1547-1DDE-4C24-86C1-FA123E9AB6BC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8296275" y="206216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127</xdr:row>
      <xdr:rowOff>0</xdr:rowOff>
    </xdr:from>
    <xdr:to>
      <xdr:col>17</xdr:col>
      <xdr:colOff>457200</xdr:colOff>
      <xdr:row>127</xdr:row>
      <xdr:rowOff>101600</xdr:rowOff>
    </xdr:to>
    <xdr:pic>
      <xdr:nvPicPr>
        <xdr:cNvPr id="389" name="Picture 388">
          <a:extLst>
            <a:ext uri="{FF2B5EF4-FFF2-40B4-BE49-F238E27FC236}">
              <a16:creationId xmlns:a16="http://schemas.microsoft.com/office/drawing/2014/main" id="{61626320-4847-4C52-8A6D-B1719379E2FB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214884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127</xdr:row>
      <xdr:rowOff>0</xdr:rowOff>
    </xdr:from>
    <xdr:to>
      <xdr:col>27</xdr:col>
      <xdr:colOff>25400</xdr:colOff>
      <xdr:row>127</xdr:row>
      <xdr:rowOff>101600</xdr:rowOff>
    </xdr:to>
    <xdr:pic>
      <xdr:nvPicPr>
        <xdr:cNvPr id="390" name="Picture 389">
          <a:extLst>
            <a:ext uri="{FF2B5EF4-FFF2-40B4-BE49-F238E27FC236}">
              <a16:creationId xmlns:a16="http://schemas.microsoft.com/office/drawing/2014/main" id="{34C35A14-9F3F-47E6-9F57-DF3B1C35BC7C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8296275" y="214884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132</xdr:row>
      <xdr:rowOff>0</xdr:rowOff>
    </xdr:from>
    <xdr:to>
      <xdr:col>17</xdr:col>
      <xdr:colOff>457200</xdr:colOff>
      <xdr:row>132</xdr:row>
      <xdr:rowOff>101600</xdr:rowOff>
    </xdr:to>
    <xdr:pic>
      <xdr:nvPicPr>
        <xdr:cNvPr id="391" name="Picture 390">
          <a:extLst>
            <a:ext uri="{FF2B5EF4-FFF2-40B4-BE49-F238E27FC236}">
              <a16:creationId xmlns:a16="http://schemas.microsoft.com/office/drawing/2014/main" id="{A91B0229-269F-4508-BDA1-97669B4FD614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6105525" y="223551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132</xdr:row>
      <xdr:rowOff>0</xdr:rowOff>
    </xdr:from>
    <xdr:to>
      <xdr:col>27</xdr:col>
      <xdr:colOff>25400</xdr:colOff>
      <xdr:row>132</xdr:row>
      <xdr:rowOff>101600</xdr:rowOff>
    </xdr:to>
    <xdr:pic>
      <xdr:nvPicPr>
        <xdr:cNvPr id="392" name="Picture 391">
          <a:extLst>
            <a:ext uri="{FF2B5EF4-FFF2-40B4-BE49-F238E27FC236}">
              <a16:creationId xmlns:a16="http://schemas.microsoft.com/office/drawing/2014/main" id="{F8B0C998-6C67-4ED0-8C24-9A2D80A5C359}"/>
            </a:ext>
          </a:extLst>
        </xdr:cNvPr>
        <xdr:cNvPicPr/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8296275" y="223551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137</xdr:row>
      <xdr:rowOff>0</xdr:rowOff>
    </xdr:from>
    <xdr:to>
      <xdr:col>17</xdr:col>
      <xdr:colOff>457200</xdr:colOff>
      <xdr:row>137</xdr:row>
      <xdr:rowOff>101600</xdr:rowOff>
    </xdr:to>
    <xdr:pic>
      <xdr:nvPicPr>
        <xdr:cNvPr id="393" name="Picture 392">
          <a:extLst>
            <a:ext uri="{FF2B5EF4-FFF2-40B4-BE49-F238E27FC236}">
              <a16:creationId xmlns:a16="http://schemas.microsoft.com/office/drawing/2014/main" id="{0537F06C-D89B-456D-AD6D-9F7515D8D0C4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105525" y="232219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137</xdr:row>
      <xdr:rowOff>0</xdr:rowOff>
    </xdr:from>
    <xdr:to>
      <xdr:col>27</xdr:col>
      <xdr:colOff>25400</xdr:colOff>
      <xdr:row>137</xdr:row>
      <xdr:rowOff>101600</xdr:rowOff>
    </xdr:to>
    <xdr:pic>
      <xdr:nvPicPr>
        <xdr:cNvPr id="394" name="Picture 393">
          <a:extLst>
            <a:ext uri="{FF2B5EF4-FFF2-40B4-BE49-F238E27FC236}">
              <a16:creationId xmlns:a16="http://schemas.microsoft.com/office/drawing/2014/main" id="{8D560CC5-4AE3-420A-916F-3EA0D0B61787}"/>
            </a:ext>
          </a:extLst>
        </xdr:cNvPr>
        <xdr:cNvPicPr/>
      </xdr:nvPicPr>
      <xdr:blipFill>
        <a:blip xmlns:r="http://schemas.openxmlformats.org/officeDocument/2006/relationships" r:embed="rId52" cstate="print"/>
        <a:stretch>
          <a:fillRect/>
        </a:stretch>
      </xdr:blipFill>
      <xdr:spPr>
        <a:xfrm>
          <a:off x="8296275" y="232219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142</xdr:row>
      <xdr:rowOff>0</xdr:rowOff>
    </xdr:from>
    <xdr:to>
      <xdr:col>17</xdr:col>
      <xdr:colOff>457200</xdr:colOff>
      <xdr:row>142</xdr:row>
      <xdr:rowOff>101600</xdr:rowOff>
    </xdr:to>
    <xdr:pic>
      <xdr:nvPicPr>
        <xdr:cNvPr id="395" name="Picture 394">
          <a:extLst>
            <a:ext uri="{FF2B5EF4-FFF2-40B4-BE49-F238E27FC236}">
              <a16:creationId xmlns:a16="http://schemas.microsoft.com/office/drawing/2014/main" id="{19756FE6-E5C7-4681-9107-0DD886DBB3C9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6105525" y="240887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142</xdr:row>
      <xdr:rowOff>0</xdr:rowOff>
    </xdr:from>
    <xdr:to>
      <xdr:col>27</xdr:col>
      <xdr:colOff>25400</xdr:colOff>
      <xdr:row>142</xdr:row>
      <xdr:rowOff>101600</xdr:rowOff>
    </xdr:to>
    <xdr:pic>
      <xdr:nvPicPr>
        <xdr:cNvPr id="396" name="Picture 395">
          <a:extLst>
            <a:ext uri="{FF2B5EF4-FFF2-40B4-BE49-F238E27FC236}">
              <a16:creationId xmlns:a16="http://schemas.microsoft.com/office/drawing/2014/main" id="{6C9E11DD-679C-45F3-8AE5-2D87015B6F88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8296275" y="240887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147</xdr:row>
      <xdr:rowOff>0</xdr:rowOff>
    </xdr:from>
    <xdr:to>
      <xdr:col>17</xdr:col>
      <xdr:colOff>457200</xdr:colOff>
      <xdr:row>147</xdr:row>
      <xdr:rowOff>101600</xdr:rowOff>
    </xdr:to>
    <xdr:pic>
      <xdr:nvPicPr>
        <xdr:cNvPr id="397" name="Picture 396">
          <a:extLst>
            <a:ext uri="{FF2B5EF4-FFF2-40B4-BE49-F238E27FC236}">
              <a16:creationId xmlns:a16="http://schemas.microsoft.com/office/drawing/2014/main" id="{7AE87A25-CF37-4521-B590-2C21A3E71C4B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105525" y="249555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147</xdr:row>
      <xdr:rowOff>0</xdr:rowOff>
    </xdr:from>
    <xdr:to>
      <xdr:col>27</xdr:col>
      <xdr:colOff>25400</xdr:colOff>
      <xdr:row>147</xdr:row>
      <xdr:rowOff>101600</xdr:rowOff>
    </xdr:to>
    <xdr:pic>
      <xdr:nvPicPr>
        <xdr:cNvPr id="398" name="Picture 397">
          <a:extLst>
            <a:ext uri="{FF2B5EF4-FFF2-40B4-BE49-F238E27FC236}">
              <a16:creationId xmlns:a16="http://schemas.microsoft.com/office/drawing/2014/main" id="{0FE15EB9-5464-4B74-BED0-06F4C5C5D10F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296275" y="249555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152</xdr:row>
      <xdr:rowOff>0</xdr:rowOff>
    </xdr:from>
    <xdr:to>
      <xdr:col>17</xdr:col>
      <xdr:colOff>457200</xdr:colOff>
      <xdr:row>152</xdr:row>
      <xdr:rowOff>101600</xdr:rowOff>
    </xdr:to>
    <xdr:pic>
      <xdr:nvPicPr>
        <xdr:cNvPr id="399" name="Picture 398">
          <a:extLst>
            <a:ext uri="{FF2B5EF4-FFF2-40B4-BE49-F238E27FC236}">
              <a16:creationId xmlns:a16="http://schemas.microsoft.com/office/drawing/2014/main" id="{5375D16F-E0A3-4411-904D-823CE9EB9C6C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105525" y="258222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152</xdr:row>
      <xdr:rowOff>0</xdr:rowOff>
    </xdr:from>
    <xdr:to>
      <xdr:col>27</xdr:col>
      <xdr:colOff>25400</xdr:colOff>
      <xdr:row>152</xdr:row>
      <xdr:rowOff>101600</xdr:rowOff>
    </xdr:to>
    <xdr:pic>
      <xdr:nvPicPr>
        <xdr:cNvPr id="400" name="Picture 399">
          <a:extLst>
            <a:ext uri="{FF2B5EF4-FFF2-40B4-BE49-F238E27FC236}">
              <a16:creationId xmlns:a16="http://schemas.microsoft.com/office/drawing/2014/main" id="{22B9C650-618C-47A1-9F07-D2118F52E698}"/>
            </a:ext>
          </a:extLst>
        </xdr:cNvPr>
        <xdr:cNvPicPr/>
      </xdr:nvPicPr>
      <xdr:blipFill>
        <a:blip xmlns:r="http://schemas.openxmlformats.org/officeDocument/2006/relationships" r:embed="rId59" cstate="print"/>
        <a:stretch>
          <a:fillRect/>
        </a:stretch>
      </xdr:blipFill>
      <xdr:spPr>
        <a:xfrm>
          <a:off x="8296275" y="258222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157</xdr:row>
      <xdr:rowOff>0</xdr:rowOff>
    </xdr:from>
    <xdr:to>
      <xdr:col>17</xdr:col>
      <xdr:colOff>457200</xdr:colOff>
      <xdr:row>157</xdr:row>
      <xdr:rowOff>101600</xdr:rowOff>
    </xdr:to>
    <xdr:pic>
      <xdr:nvPicPr>
        <xdr:cNvPr id="401" name="Picture 400">
          <a:extLst>
            <a:ext uri="{FF2B5EF4-FFF2-40B4-BE49-F238E27FC236}">
              <a16:creationId xmlns:a16="http://schemas.microsoft.com/office/drawing/2014/main" id="{37223EDB-8BCA-463F-99B8-E66CC4769993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6105525" y="266890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157</xdr:row>
      <xdr:rowOff>0</xdr:rowOff>
    </xdr:from>
    <xdr:to>
      <xdr:col>27</xdr:col>
      <xdr:colOff>25400</xdr:colOff>
      <xdr:row>157</xdr:row>
      <xdr:rowOff>101600</xdr:rowOff>
    </xdr:to>
    <xdr:pic>
      <xdr:nvPicPr>
        <xdr:cNvPr id="402" name="Picture 401">
          <a:extLst>
            <a:ext uri="{FF2B5EF4-FFF2-40B4-BE49-F238E27FC236}">
              <a16:creationId xmlns:a16="http://schemas.microsoft.com/office/drawing/2014/main" id="{58AE1C10-818F-41D3-8EF7-70D9D849ACAE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8296275" y="266890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162</xdr:row>
      <xdr:rowOff>0</xdr:rowOff>
    </xdr:from>
    <xdr:to>
      <xdr:col>17</xdr:col>
      <xdr:colOff>457200</xdr:colOff>
      <xdr:row>162</xdr:row>
      <xdr:rowOff>101600</xdr:rowOff>
    </xdr:to>
    <xdr:pic>
      <xdr:nvPicPr>
        <xdr:cNvPr id="403" name="Picture 402">
          <a:extLst>
            <a:ext uri="{FF2B5EF4-FFF2-40B4-BE49-F238E27FC236}">
              <a16:creationId xmlns:a16="http://schemas.microsoft.com/office/drawing/2014/main" id="{0D2ECFD7-B16B-43BD-B101-7BD341F05F02}"/>
            </a:ext>
          </a:extLst>
        </xdr:cNvPr>
        <xdr:cNvPicPr/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6105525" y="275558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162</xdr:row>
      <xdr:rowOff>0</xdr:rowOff>
    </xdr:from>
    <xdr:to>
      <xdr:col>27</xdr:col>
      <xdr:colOff>25400</xdr:colOff>
      <xdr:row>162</xdr:row>
      <xdr:rowOff>101600</xdr:rowOff>
    </xdr:to>
    <xdr:pic>
      <xdr:nvPicPr>
        <xdr:cNvPr id="404" name="Picture 403">
          <a:extLst>
            <a:ext uri="{FF2B5EF4-FFF2-40B4-BE49-F238E27FC236}">
              <a16:creationId xmlns:a16="http://schemas.microsoft.com/office/drawing/2014/main" id="{ECF74623-B506-47DE-B0B8-C8BA377EEA98}"/>
            </a:ext>
          </a:extLst>
        </xdr:cNvPr>
        <xdr:cNvPicPr/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8296275" y="275558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167</xdr:row>
      <xdr:rowOff>0</xdr:rowOff>
    </xdr:from>
    <xdr:to>
      <xdr:col>17</xdr:col>
      <xdr:colOff>457200</xdr:colOff>
      <xdr:row>167</xdr:row>
      <xdr:rowOff>101600</xdr:rowOff>
    </xdr:to>
    <xdr:pic>
      <xdr:nvPicPr>
        <xdr:cNvPr id="405" name="Picture 404">
          <a:extLst>
            <a:ext uri="{FF2B5EF4-FFF2-40B4-BE49-F238E27FC236}">
              <a16:creationId xmlns:a16="http://schemas.microsoft.com/office/drawing/2014/main" id="{D5F1672D-0172-4F0A-8AE6-FD7DE86BA718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105525" y="284226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167</xdr:row>
      <xdr:rowOff>0</xdr:rowOff>
    </xdr:from>
    <xdr:to>
      <xdr:col>27</xdr:col>
      <xdr:colOff>25400</xdr:colOff>
      <xdr:row>167</xdr:row>
      <xdr:rowOff>101600</xdr:rowOff>
    </xdr:to>
    <xdr:pic>
      <xdr:nvPicPr>
        <xdr:cNvPr id="406" name="Picture 405">
          <a:extLst>
            <a:ext uri="{FF2B5EF4-FFF2-40B4-BE49-F238E27FC236}">
              <a16:creationId xmlns:a16="http://schemas.microsoft.com/office/drawing/2014/main" id="{E4D95211-9EE7-4EE3-8F68-F5657AC1C6B9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8296275" y="284226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172</xdr:row>
      <xdr:rowOff>0</xdr:rowOff>
    </xdr:from>
    <xdr:to>
      <xdr:col>17</xdr:col>
      <xdr:colOff>457200</xdr:colOff>
      <xdr:row>172</xdr:row>
      <xdr:rowOff>101600</xdr:rowOff>
    </xdr:to>
    <xdr:pic>
      <xdr:nvPicPr>
        <xdr:cNvPr id="407" name="Picture 406">
          <a:extLst>
            <a:ext uri="{FF2B5EF4-FFF2-40B4-BE49-F238E27FC236}">
              <a16:creationId xmlns:a16="http://schemas.microsoft.com/office/drawing/2014/main" id="{FD3EB28E-D984-4DC9-BBE9-E4420CA38A8C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6105525" y="292893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172</xdr:row>
      <xdr:rowOff>0</xdr:rowOff>
    </xdr:from>
    <xdr:to>
      <xdr:col>27</xdr:col>
      <xdr:colOff>25400</xdr:colOff>
      <xdr:row>172</xdr:row>
      <xdr:rowOff>101600</xdr:rowOff>
    </xdr:to>
    <xdr:pic>
      <xdr:nvPicPr>
        <xdr:cNvPr id="408" name="Picture 407">
          <a:extLst>
            <a:ext uri="{FF2B5EF4-FFF2-40B4-BE49-F238E27FC236}">
              <a16:creationId xmlns:a16="http://schemas.microsoft.com/office/drawing/2014/main" id="{DB47830D-9181-4C02-BEB3-1308860547A4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8296275" y="292893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177</xdr:row>
      <xdr:rowOff>0</xdr:rowOff>
    </xdr:from>
    <xdr:to>
      <xdr:col>17</xdr:col>
      <xdr:colOff>457200</xdr:colOff>
      <xdr:row>177</xdr:row>
      <xdr:rowOff>101600</xdr:rowOff>
    </xdr:to>
    <xdr:pic>
      <xdr:nvPicPr>
        <xdr:cNvPr id="409" name="Picture 408">
          <a:extLst>
            <a:ext uri="{FF2B5EF4-FFF2-40B4-BE49-F238E27FC236}">
              <a16:creationId xmlns:a16="http://schemas.microsoft.com/office/drawing/2014/main" id="{2DB3E854-DBA9-4821-9C7E-DAB547A703EE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105525" y="301561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177</xdr:row>
      <xdr:rowOff>0</xdr:rowOff>
    </xdr:from>
    <xdr:to>
      <xdr:col>27</xdr:col>
      <xdr:colOff>25400</xdr:colOff>
      <xdr:row>177</xdr:row>
      <xdr:rowOff>101600</xdr:rowOff>
    </xdr:to>
    <xdr:pic>
      <xdr:nvPicPr>
        <xdr:cNvPr id="410" name="Picture 409">
          <a:extLst>
            <a:ext uri="{FF2B5EF4-FFF2-40B4-BE49-F238E27FC236}">
              <a16:creationId xmlns:a16="http://schemas.microsoft.com/office/drawing/2014/main" id="{1C23FEFA-6A5A-4B17-9E43-C48E7D9DBBD6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8296275" y="301561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182</xdr:row>
      <xdr:rowOff>0</xdr:rowOff>
    </xdr:from>
    <xdr:to>
      <xdr:col>17</xdr:col>
      <xdr:colOff>457200</xdr:colOff>
      <xdr:row>182</xdr:row>
      <xdr:rowOff>101600</xdr:rowOff>
    </xdr:to>
    <xdr:pic>
      <xdr:nvPicPr>
        <xdr:cNvPr id="411" name="Picture 410">
          <a:extLst>
            <a:ext uri="{FF2B5EF4-FFF2-40B4-BE49-F238E27FC236}">
              <a16:creationId xmlns:a16="http://schemas.microsoft.com/office/drawing/2014/main" id="{3C83AF44-C3E3-41FA-8DD2-1D367884A7AB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6105525" y="310229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182</xdr:row>
      <xdr:rowOff>0</xdr:rowOff>
    </xdr:from>
    <xdr:to>
      <xdr:col>27</xdr:col>
      <xdr:colOff>25400</xdr:colOff>
      <xdr:row>182</xdr:row>
      <xdr:rowOff>101600</xdr:rowOff>
    </xdr:to>
    <xdr:pic>
      <xdr:nvPicPr>
        <xdr:cNvPr id="412" name="Picture 411">
          <a:extLst>
            <a:ext uri="{FF2B5EF4-FFF2-40B4-BE49-F238E27FC236}">
              <a16:creationId xmlns:a16="http://schemas.microsoft.com/office/drawing/2014/main" id="{E9E4953C-6F71-4C7D-B48C-45BF6A957B90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8296275" y="310229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187</xdr:row>
      <xdr:rowOff>0</xdr:rowOff>
    </xdr:from>
    <xdr:to>
      <xdr:col>17</xdr:col>
      <xdr:colOff>457200</xdr:colOff>
      <xdr:row>187</xdr:row>
      <xdr:rowOff>101600</xdr:rowOff>
    </xdr:to>
    <xdr:pic>
      <xdr:nvPicPr>
        <xdr:cNvPr id="413" name="Picture 412">
          <a:extLst>
            <a:ext uri="{FF2B5EF4-FFF2-40B4-BE49-F238E27FC236}">
              <a16:creationId xmlns:a16="http://schemas.microsoft.com/office/drawing/2014/main" id="{94966248-FA33-43E1-BD84-B9A4540FE5AD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6105525" y="318897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187</xdr:row>
      <xdr:rowOff>0</xdr:rowOff>
    </xdr:from>
    <xdr:to>
      <xdr:col>27</xdr:col>
      <xdr:colOff>25400</xdr:colOff>
      <xdr:row>187</xdr:row>
      <xdr:rowOff>101600</xdr:rowOff>
    </xdr:to>
    <xdr:pic>
      <xdr:nvPicPr>
        <xdr:cNvPr id="414" name="Picture 413">
          <a:extLst>
            <a:ext uri="{FF2B5EF4-FFF2-40B4-BE49-F238E27FC236}">
              <a16:creationId xmlns:a16="http://schemas.microsoft.com/office/drawing/2014/main" id="{40BB8730-2BD5-45A3-8313-9515721F123B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8296275" y="318897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192</xdr:row>
      <xdr:rowOff>0</xdr:rowOff>
    </xdr:from>
    <xdr:to>
      <xdr:col>17</xdr:col>
      <xdr:colOff>457200</xdr:colOff>
      <xdr:row>192</xdr:row>
      <xdr:rowOff>101600</xdr:rowOff>
    </xdr:to>
    <xdr:pic>
      <xdr:nvPicPr>
        <xdr:cNvPr id="415" name="Picture 414">
          <a:extLst>
            <a:ext uri="{FF2B5EF4-FFF2-40B4-BE49-F238E27FC236}">
              <a16:creationId xmlns:a16="http://schemas.microsoft.com/office/drawing/2014/main" id="{1B7CE2F1-25E3-4021-9F28-9671DF32EB94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327564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192</xdr:row>
      <xdr:rowOff>0</xdr:rowOff>
    </xdr:from>
    <xdr:to>
      <xdr:col>27</xdr:col>
      <xdr:colOff>25400</xdr:colOff>
      <xdr:row>192</xdr:row>
      <xdr:rowOff>101600</xdr:rowOff>
    </xdr:to>
    <xdr:pic>
      <xdr:nvPicPr>
        <xdr:cNvPr id="416" name="Picture 415">
          <a:extLst>
            <a:ext uri="{FF2B5EF4-FFF2-40B4-BE49-F238E27FC236}">
              <a16:creationId xmlns:a16="http://schemas.microsoft.com/office/drawing/2014/main" id="{CABB8357-F071-48E8-9E88-A3700424D70C}"/>
            </a:ext>
          </a:extLst>
        </xdr:cNvPr>
        <xdr:cNvPicPr/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8296275" y="327564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197</xdr:row>
      <xdr:rowOff>0</xdr:rowOff>
    </xdr:from>
    <xdr:to>
      <xdr:col>17</xdr:col>
      <xdr:colOff>457200</xdr:colOff>
      <xdr:row>197</xdr:row>
      <xdr:rowOff>101600</xdr:rowOff>
    </xdr:to>
    <xdr:pic>
      <xdr:nvPicPr>
        <xdr:cNvPr id="417" name="Picture 416">
          <a:extLst>
            <a:ext uri="{FF2B5EF4-FFF2-40B4-BE49-F238E27FC236}">
              <a16:creationId xmlns:a16="http://schemas.microsoft.com/office/drawing/2014/main" id="{C1934D1B-D571-442D-8CE5-CCAF9A80A9B1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6105525" y="336232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197</xdr:row>
      <xdr:rowOff>0</xdr:rowOff>
    </xdr:from>
    <xdr:to>
      <xdr:col>27</xdr:col>
      <xdr:colOff>25400</xdr:colOff>
      <xdr:row>197</xdr:row>
      <xdr:rowOff>101600</xdr:rowOff>
    </xdr:to>
    <xdr:pic>
      <xdr:nvPicPr>
        <xdr:cNvPr id="418" name="Picture 417">
          <a:extLst>
            <a:ext uri="{FF2B5EF4-FFF2-40B4-BE49-F238E27FC236}">
              <a16:creationId xmlns:a16="http://schemas.microsoft.com/office/drawing/2014/main" id="{FC58437E-6CD2-432A-9687-5BF16F89ACCB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8296275" y="336232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202</xdr:row>
      <xdr:rowOff>0</xdr:rowOff>
    </xdr:from>
    <xdr:to>
      <xdr:col>17</xdr:col>
      <xdr:colOff>457200</xdr:colOff>
      <xdr:row>202</xdr:row>
      <xdr:rowOff>101600</xdr:rowOff>
    </xdr:to>
    <xdr:pic>
      <xdr:nvPicPr>
        <xdr:cNvPr id="419" name="Picture 418">
          <a:extLst>
            <a:ext uri="{FF2B5EF4-FFF2-40B4-BE49-F238E27FC236}">
              <a16:creationId xmlns:a16="http://schemas.microsoft.com/office/drawing/2014/main" id="{C8F98A7B-E969-4B57-AAEC-99CC299CF4EF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6105525" y="344900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202</xdr:row>
      <xdr:rowOff>0</xdr:rowOff>
    </xdr:from>
    <xdr:to>
      <xdr:col>27</xdr:col>
      <xdr:colOff>25400</xdr:colOff>
      <xdr:row>202</xdr:row>
      <xdr:rowOff>101600</xdr:rowOff>
    </xdr:to>
    <xdr:pic>
      <xdr:nvPicPr>
        <xdr:cNvPr id="420" name="Picture 419">
          <a:extLst>
            <a:ext uri="{FF2B5EF4-FFF2-40B4-BE49-F238E27FC236}">
              <a16:creationId xmlns:a16="http://schemas.microsoft.com/office/drawing/2014/main" id="{4BA38773-E122-4413-93D9-CA2395326E36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8296275" y="344900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207</xdr:row>
      <xdr:rowOff>0</xdr:rowOff>
    </xdr:from>
    <xdr:to>
      <xdr:col>17</xdr:col>
      <xdr:colOff>457200</xdr:colOff>
      <xdr:row>207</xdr:row>
      <xdr:rowOff>101600</xdr:rowOff>
    </xdr:to>
    <xdr:pic>
      <xdr:nvPicPr>
        <xdr:cNvPr id="421" name="Picture 420">
          <a:extLst>
            <a:ext uri="{FF2B5EF4-FFF2-40B4-BE49-F238E27FC236}">
              <a16:creationId xmlns:a16="http://schemas.microsoft.com/office/drawing/2014/main" id="{C799E740-345A-4066-B0D5-59714ECDD39B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6105525" y="353568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207</xdr:row>
      <xdr:rowOff>0</xdr:rowOff>
    </xdr:from>
    <xdr:to>
      <xdr:col>27</xdr:col>
      <xdr:colOff>25400</xdr:colOff>
      <xdr:row>207</xdr:row>
      <xdr:rowOff>101600</xdr:rowOff>
    </xdr:to>
    <xdr:pic>
      <xdr:nvPicPr>
        <xdr:cNvPr id="422" name="Picture 421">
          <a:extLst>
            <a:ext uri="{FF2B5EF4-FFF2-40B4-BE49-F238E27FC236}">
              <a16:creationId xmlns:a16="http://schemas.microsoft.com/office/drawing/2014/main" id="{312B6306-CBFE-46FC-9C50-6A00CA923144}"/>
            </a:ext>
          </a:extLst>
        </xdr:cNvPr>
        <xdr:cNvPicPr/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8296275" y="353568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212</xdr:row>
      <xdr:rowOff>0</xdr:rowOff>
    </xdr:from>
    <xdr:to>
      <xdr:col>17</xdr:col>
      <xdr:colOff>457200</xdr:colOff>
      <xdr:row>212</xdr:row>
      <xdr:rowOff>101600</xdr:rowOff>
    </xdr:to>
    <xdr:pic>
      <xdr:nvPicPr>
        <xdr:cNvPr id="423" name="Picture 422">
          <a:extLst>
            <a:ext uri="{FF2B5EF4-FFF2-40B4-BE49-F238E27FC236}">
              <a16:creationId xmlns:a16="http://schemas.microsoft.com/office/drawing/2014/main" id="{275D46E2-3CCE-4E98-85C9-518B3E199897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6105525" y="362235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212</xdr:row>
      <xdr:rowOff>0</xdr:rowOff>
    </xdr:from>
    <xdr:to>
      <xdr:col>27</xdr:col>
      <xdr:colOff>25400</xdr:colOff>
      <xdr:row>212</xdr:row>
      <xdr:rowOff>101600</xdr:rowOff>
    </xdr:to>
    <xdr:pic>
      <xdr:nvPicPr>
        <xdr:cNvPr id="424" name="Picture 423">
          <a:extLst>
            <a:ext uri="{FF2B5EF4-FFF2-40B4-BE49-F238E27FC236}">
              <a16:creationId xmlns:a16="http://schemas.microsoft.com/office/drawing/2014/main" id="{AD35089B-92E4-409C-AD9C-181569928B0E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8296275" y="362235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217</xdr:row>
      <xdr:rowOff>0</xdr:rowOff>
    </xdr:from>
    <xdr:to>
      <xdr:col>17</xdr:col>
      <xdr:colOff>457200</xdr:colOff>
      <xdr:row>217</xdr:row>
      <xdr:rowOff>101600</xdr:rowOff>
    </xdr:to>
    <xdr:pic>
      <xdr:nvPicPr>
        <xdr:cNvPr id="425" name="Picture 424">
          <a:extLst>
            <a:ext uri="{FF2B5EF4-FFF2-40B4-BE49-F238E27FC236}">
              <a16:creationId xmlns:a16="http://schemas.microsoft.com/office/drawing/2014/main" id="{710BD96B-E1C3-45CC-BBFE-C834748D4A05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105525" y="370903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217</xdr:row>
      <xdr:rowOff>0</xdr:rowOff>
    </xdr:from>
    <xdr:to>
      <xdr:col>27</xdr:col>
      <xdr:colOff>25400</xdr:colOff>
      <xdr:row>217</xdr:row>
      <xdr:rowOff>101600</xdr:rowOff>
    </xdr:to>
    <xdr:pic>
      <xdr:nvPicPr>
        <xdr:cNvPr id="426" name="Picture 425">
          <a:extLst>
            <a:ext uri="{FF2B5EF4-FFF2-40B4-BE49-F238E27FC236}">
              <a16:creationId xmlns:a16="http://schemas.microsoft.com/office/drawing/2014/main" id="{CE0A86AA-E0BB-44D1-8774-075002777CFD}"/>
            </a:ext>
          </a:extLst>
        </xdr:cNvPr>
        <xdr:cNvPicPr/>
      </xdr:nvPicPr>
      <xdr:blipFill>
        <a:blip xmlns:r="http://schemas.openxmlformats.org/officeDocument/2006/relationships" r:embed="rId53" cstate="print"/>
        <a:stretch>
          <a:fillRect/>
        </a:stretch>
      </xdr:blipFill>
      <xdr:spPr>
        <a:xfrm>
          <a:off x="8296275" y="370903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222</xdr:row>
      <xdr:rowOff>0</xdr:rowOff>
    </xdr:from>
    <xdr:to>
      <xdr:col>17</xdr:col>
      <xdr:colOff>457200</xdr:colOff>
      <xdr:row>222</xdr:row>
      <xdr:rowOff>101600</xdr:rowOff>
    </xdr:to>
    <xdr:pic>
      <xdr:nvPicPr>
        <xdr:cNvPr id="427" name="Picture 426">
          <a:extLst>
            <a:ext uri="{FF2B5EF4-FFF2-40B4-BE49-F238E27FC236}">
              <a16:creationId xmlns:a16="http://schemas.microsoft.com/office/drawing/2014/main" id="{5880F3BE-5644-4B99-A160-D41F6D42DDD5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05525" y="379571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222</xdr:row>
      <xdr:rowOff>0</xdr:rowOff>
    </xdr:from>
    <xdr:to>
      <xdr:col>27</xdr:col>
      <xdr:colOff>25400</xdr:colOff>
      <xdr:row>222</xdr:row>
      <xdr:rowOff>101600</xdr:rowOff>
    </xdr:to>
    <xdr:pic>
      <xdr:nvPicPr>
        <xdr:cNvPr id="428" name="Picture 427">
          <a:extLst>
            <a:ext uri="{FF2B5EF4-FFF2-40B4-BE49-F238E27FC236}">
              <a16:creationId xmlns:a16="http://schemas.microsoft.com/office/drawing/2014/main" id="{3D84140D-1D1E-4A3F-8156-772958457B1F}"/>
            </a:ext>
          </a:extLst>
        </xdr:cNvPr>
        <xdr:cNvPicPr/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8296275" y="379571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227</xdr:row>
      <xdr:rowOff>0</xdr:rowOff>
    </xdr:from>
    <xdr:to>
      <xdr:col>17</xdr:col>
      <xdr:colOff>457200</xdr:colOff>
      <xdr:row>227</xdr:row>
      <xdr:rowOff>101600</xdr:rowOff>
    </xdr:to>
    <xdr:pic>
      <xdr:nvPicPr>
        <xdr:cNvPr id="429" name="Picture 428">
          <a:extLst>
            <a:ext uri="{FF2B5EF4-FFF2-40B4-BE49-F238E27FC236}">
              <a16:creationId xmlns:a16="http://schemas.microsoft.com/office/drawing/2014/main" id="{87161DB2-47B0-45FC-A97D-57F0865B1F68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105525" y="388239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227</xdr:row>
      <xdr:rowOff>0</xdr:rowOff>
    </xdr:from>
    <xdr:to>
      <xdr:col>27</xdr:col>
      <xdr:colOff>25400</xdr:colOff>
      <xdr:row>227</xdr:row>
      <xdr:rowOff>101600</xdr:rowOff>
    </xdr:to>
    <xdr:pic>
      <xdr:nvPicPr>
        <xdr:cNvPr id="430" name="Picture 429">
          <a:extLst>
            <a:ext uri="{FF2B5EF4-FFF2-40B4-BE49-F238E27FC236}">
              <a16:creationId xmlns:a16="http://schemas.microsoft.com/office/drawing/2014/main" id="{7E48C087-7CA5-4843-BC24-AD86C4183D40}"/>
            </a:ext>
          </a:extLst>
        </xdr:cNvPr>
        <xdr:cNvPicPr/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8296275" y="388239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232</xdr:row>
      <xdr:rowOff>0</xdr:rowOff>
    </xdr:from>
    <xdr:to>
      <xdr:col>17</xdr:col>
      <xdr:colOff>457200</xdr:colOff>
      <xdr:row>232</xdr:row>
      <xdr:rowOff>101600</xdr:rowOff>
    </xdr:to>
    <xdr:pic>
      <xdr:nvPicPr>
        <xdr:cNvPr id="431" name="Picture 430">
          <a:extLst>
            <a:ext uri="{FF2B5EF4-FFF2-40B4-BE49-F238E27FC236}">
              <a16:creationId xmlns:a16="http://schemas.microsoft.com/office/drawing/2014/main" id="{678D2966-7C07-4759-A0CD-332B5F0278F1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6105525" y="396906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232</xdr:row>
      <xdr:rowOff>0</xdr:rowOff>
    </xdr:from>
    <xdr:to>
      <xdr:col>27</xdr:col>
      <xdr:colOff>25400</xdr:colOff>
      <xdr:row>232</xdr:row>
      <xdr:rowOff>101600</xdr:rowOff>
    </xdr:to>
    <xdr:pic>
      <xdr:nvPicPr>
        <xdr:cNvPr id="432" name="Picture 431">
          <a:extLst>
            <a:ext uri="{FF2B5EF4-FFF2-40B4-BE49-F238E27FC236}">
              <a16:creationId xmlns:a16="http://schemas.microsoft.com/office/drawing/2014/main" id="{ABB4B863-DB40-4E5B-B4CD-69AAE4B75216}"/>
            </a:ext>
          </a:extLst>
        </xdr:cNvPr>
        <xdr:cNvPicPr/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8296275" y="396906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237</xdr:row>
      <xdr:rowOff>0</xdr:rowOff>
    </xdr:from>
    <xdr:to>
      <xdr:col>17</xdr:col>
      <xdr:colOff>457200</xdr:colOff>
      <xdr:row>237</xdr:row>
      <xdr:rowOff>101600</xdr:rowOff>
    </xdr:to>
    <xdr:pic>
      <xdr:nvPicPr>
        <xdr:cNvPr id="433" name="Picture 432">
          <a:extLst>
            <a:ext uri="{FF2B5EF4-FFF2-40B4-BE49-F238E27FC236}">
              <a16:creationId xmlns:a16="http://schemas.microsoft.com/office/drawing/2014/main" id="{5AAD5CB0-0BFA-4C10-AF61-A6EBC37973CF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105525" y="405574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237</xdr:row>
      <xdr:rowOff>0</xdr:rowOff>
    </xdr:from>
    <xdr:to>
      <xdr:col>27</xdr:col>
      <xdr:colOff>25400</xdr:colOff>
      <xdr:row>237</xdr:row>
      <xdr:rowOff>101600</xdr:rowOff>
    </xdr:to>
    <xdr:pic>
      <xdr:nvPicPr>
        <xdr:cNvPr id="434" name="Picture 433">
          <a:extLst>
            <a:ext uri="{FF2B5EF4-FFF2-40B4-BE49-F238E27FC236}">
              <a16:creationId xmlns:a16="http://schemas.microsoft.com/office/drawing/2014/main" id="{BF6A29E4-57C6-4B0F-958D-203D38CD6992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8296275" y="4055745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242</xdr:row>
      <xdr:rowOff>0</xdr:rowOff>
    </xdr:from>
    <xdr:to>
      <xdr:col>17</xdr:col>
      <xdr:colOff>457200</xdr:colOff>
      <xdr:row>242</xdr:row>
      <xdr:rowOff>101600</xdr:rowOff>
    </xdr:to>
    <xdr:pic>
      <xdr:nvPicPr>
        <xdr:cNvPr id="435" name="Picture 434">
          <a:extLst>
            <a:ext uri="{FF2B5EF4-FFF2-40B4-BE49-F238E27FC236}">
              <a16:creationId xmlns:a16="http://schemas.microsoft.com/office/drawing/2014/main" id="{230C959F-DFC5-4525-9FE0-15DCE51E1A02}"/>
            </a:ext>
          </a:extLst>
        </xdr:cNvPr>
        <xdr:cNvPicPr/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6105525" y="4142422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242</xdr:row>
      <xdr:rowOff>0</xdr:rowOff>
    </xdr:from>
    <xdr:to>
      <xdr:col>27</xdr:col>
      <xdr:colOff>25400</xdr:colOff>
      <xdr:row>242</xdr:row>
      <xdr:rowOff>101600</xdr:rowOff>
    </xdr:to>
    <xdr:pic>
      <xdr:nvPicPr>
        <xdr:cNvPr id="436" name="Picture 435">
          <a:extLst>
            <a:ext uri="{FF2B5EF4-FFF2-40B4-BE49-F238E27FC236}">
              <a16:creationId xmlns:a16="http://schemas.microsoft.com/office/drawing/2014/main" id="{8DAA4AD8-2F35-4D61-899F-39683D5997A4}"/>
            </a:ext>
          </a:extLst>
        </xdr:cNvPr>
        <xdr:cNvPicPr/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8296275" y="4142422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247</xdr:row>
      <xdr:rowOff>0</xdr:rowOff>
    </xdr:from>
    <xdr:to>
      <xdr:col>17</xdr:col>
      <xdr:colOff>457200</xdr:colOff>
      <xdr:row>247</xdr:row>
      <xdr:rowOff>101600</xdr:rowOff>
    </xdr:to>
    <xdr:pic>
      <xdr:nvPicPr>
        <xdr:cNvPr id="437" name="Picture 436">
          <a:extLst>
            <a:ext uri="{FF2B5EF4-FFF2-40B4-BE49-F238E27FC236}">
              <a16:creationId xmlns:a16="http://schemas.microsoft.com/office/drawing/2014/main" id="{9B294EF3-BCA4-4B66-BF7D-30D5BCA18B8A}"/>
            </a:ext>
          </a:extLst>
        </xdr:cNvPr>
        <xdr:cNvPicPr/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6105525" y="4229100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247</xdr:row>
      <xdr:rowOff>0</xdr:rowOff>
    </xdr:from>
    <xdr:to>
      <xdr:col>27</xdr:col>
      <xdr:colOff>25400</xdr:colOff>
      <xdr:row>247</xdr:row>
      <xdr:rowOff>101600</xdr:rowOff>
    </xdr:to>
    <xdr:pic>
      <xdr:nvPicPr>
        <xdr:cNvPr id="438" name="Picture 437">
          <a:extLst>
            <a:ext uri="{FF2B5EF4-FFF2-40B4-BE49-F238E27FC236}">
              <a16:creationId xmlns:a16="http://schemas.microsoft.com/office/drawing/2014/main" id="{C447FF5E-047D-432B-9555-71566E154236}"/>
            </a:ext>
          </a:extLst>
        </xdr:cNvPr>
        <xdr:cNvPicPr/>
      </xdr:nvPicPr>
      <xdr:blipFill>
        <a:blip xmlns:r="http://schemas.openxmlformats.org/officeDocument/2006/relationships" r:embed="rId67" cstate="print"/>
        <a:stretch>
          <a:fillRect/>
        </a:stretch>
      </xdr:blipFill>
      <xdr:spPr>
        <a:xfrm>
          <a:off x="8296275" y="42291000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252</xdr:row>
      <xdr:rowOff>0</xdr:rowOff>
    </xdr:from>
    <xdr:to>
      <xdr:col>17</xdr:col>
      <xdr:colOff>457200</xdr:colOff>
      <xdr:row>252</xdr:row>
      <xdr:rowOff>101600</xdr:rowOff>
    </xdr:to>
    <xdr:pic>
      <xdr:nvPicPr>
        <xdr:cNvPr id="439" name="Picture 438">
          <a:extLst>
            <a:ext uri="{FF2B5EF4-FFF2-40B4-BE49-F238E27FC236}">
              <a16:creationId xmlns:a16="http://schemas.microsoft.com/office/drawing/2014/main" id="{8CB6CF75-D9EE-4DD9-B229-CDC60E4B5945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105525" y="43157775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252</xdr:row>
      <xdr:rowOff>0</xdr:rowOff>
    </xdr:from>
    <xdr:to>
      <xdr:col>27</xdr:col>
      <xdr:colOff>25400</xdr:colOff>
      <xdr:row>252</xdr:row>
      <xdr:rowOff>101600</xdr:rowOff>
    </xdr:to>
    <xdr:pic>
      <xdr:nvPicPr>
        <xdr:cNvPr id="440" name="Picture 439">
          <a:extLst>
            <a:ext uri="{FF2B5EF4-FFF2-40B4-BE49-F238E27FC236}">
              <a16:creationId xmlns:a16="http://schemas.microsoft.com/office/drawing/2014/main" id="{7408354C-08C4-42F5-9FE1-B37C68E0B2ED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8296275" y="43157775"/>
          <a:ext cx="873125" cy="101600"/>
        </a:xfrm>
        <a:prstGeom prst="rect">
          <a:avLst/>
        </a:prstGeom>
      </xdr:spPr>
    </xdr:pic>
    <xdr:clientData/>
  </xdr:twoCellAnchor>
  <xdr:twoCellAnchor>
    <xdr:from>
      <xdr:col>15</xdr:col>
      <xdr:colOff>0</xdr:colOff>
      <xdr:row>257</xdr:row>
      <xdr:rowOff>0</xdr:rowOff>
    </xdr:from>
    <xdr:to>
      <xdr:col>17</xdr:col>
      <xdr:colOff>457200</xdr:colOff>
      <xdr:row>257</xdr:row>
      <xdr:rowOff>101600</xdr:rowOff>
    </xdr:to>
    <xdr:pic>
      <xdr:nvPicPr>
        <xdr:cNvPr id="441" name="Picture 440">
          <a:extLst>
            <a:ext uri="{FF2B5EF4-FFF2-40B4-BE49-F238E27FC236}">
              <a16:creationId xmlns:a16="http://schemas.microsoft.com/office/drawing/2014/main" id="{6706235E-4C4A-4CEE-9809-07F2C3605D23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6105525" y="44024550"/>
          <a:ext cx="866775" cy="101600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257</xdr:row>
      <xdr:rowOff>0</xdr:rowOff>
    </xdr:from>
    <xdr:to>
      <xdr:col>27</xdr:col>
      <xdr:colOff>25400</xdr:colOff>
      <xdr:row>257</xdr:row>
      <xdr:rowOff>101600</xdr:rowOff>
    </xdr:to>
    <xdr:pic>
      <xdr:nvPicPr>
        <xdr:cNvPr id="442" name="Picture 441">
          <a:extLst>
            <a:ext uri="{FF2B5EF4-FFF2-40B4-BE49-F238E27FC236}">
              <a16:creationId xmlns:a16="http://schemas.microsoft.com/office/drawing/2014/main" id="{076CE7A0-F497-4DE7-81A0-6AAFD712FE76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8296275" y="44024550"/>
          <a:ext cx="873125" cy="101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1</xdr:col>
      <xdr:colOff>354971</xdr:colOff>
      <xdr:row>4</xdr:row>
      <xdr:rowOff>354971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827751-2532-46BB-9836-F1F37D30153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447675"/>
          <a:ext cx="354971" cy="354971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</xdr:row>
      <xdr:rowOff>0</xdr:rowOff>
    </xdr:from>
    <xdr:to>
      <xdr:col>13</xdr:col>
      <xdr:colOff>431800</xdr:colOff>
      <xdr:row>14</xdr:row>
      <xdr:rowOff>25400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CF7FD3A-E496-4751-956D-D9357DF9CCB4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0" y="2162175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14</xdr:row>
      <xdr:rowOff>0</xdr:rowOff>
    </xdr:from>
    <xdr:to>
      <xdr:col>20</xdr:col>
      <xdr:colOff>431800</xdr:colOff>
      <xdr:row>14</xdr:row>
      <xdr:rowOff>25400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929AC1A-4311-4248-9D75-7E77AAE25DA0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7096125" y="2162175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14</xdr:row>
      <xdr:rowOff>0</xdr:rowOff>
    </xdr:from>
    <xdr:to>
      <xdr:col>25</xdr:col>
      <xdr:colOff>431800</xdr:colOff>
      <xdr:row>14</xdr:row>
      <xdr:rowOff>25400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AF154B2-783C-4B0E-871D-E7866A708A52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820150" y="2162175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</xdr:row>
      <xdr:rowOff>0</xdr:rowOff>
    </xdr:from>
    <xdr:to>
      <xdr:col>13</xdr:col>
      <xdr:colOff>431800</xdr:colOff>
      <xdr:row>20</xdr:row>
      <xdr:rowOff>25400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2B2CDB6-E7EC-48B6-8325-F35E820B664E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4476750" y="28194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20</xdr:row>
      <xdr:rowOff>0</xdr:rowOff>
    </xdr:from>
    <xdr:to>
      <xdr:col>20</xdr:col>
      <xdr:colOff>431800</xdr:colOff>
      <xdr:row>20</xdr:row>
      <xdr:rowOff>25400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4E988A8-FFD8-45DF-BEA5-2009153A64F8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096125" y="28194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20</xdr:row>
      <xdr:rowOff>0</xdr:rowOff>
    </xdr:from>
    <xdr:to>
      <xdr:col>25</xdr:col>
      <xdr:colOff>431800</xdr:colOff>
      <xdr:row>20</xdr:row>
      <xdr:rowOff>25400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CB9BF692-744F-4D4F-BFE4-205152D233C3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8820150" y="28194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26</xdr:row>
      <xdr:rowOff>0</xdr:rowOff>
    </xdr:from>
    <xdr:to>
      <xdr:col>13</xdr:col>
      <xdr:colOff>431800</xdr:colOff>
      <xdr:row>26</xdr:row>
      <xdr:rowOff>25400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8D69CFF1-60FB-4080-B4B2-2CFE272CA046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4476750" y="3476625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26</xdr:row>
      <xdr:rowOff>0</xdr:rowOff>
    </xdr:from>
    <xdr:to>
      <xdr:col>20</xdr:col>
      <xdr:colOff>431800</xdr:colOff>
      <xdr:row>26</xdr:row>
      <xdr:rowOff>25400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385CC169-D94A-41BD-9A30-346FC9CF2061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7096125" y="3476625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26</xdr:row>
      <xdr:rowOff>0</xdr:rowOff>
    </xdr:from>
    <xdr:to>
      <xdr:col>25</xdr:col>
      <xdr:colOff>431800</xdr:colOff>
      <xdr:row>26</xdr:row>
      <xdr:rowOff>25400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885556B8-3B11-472D-8400-8E1009A96319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8820150" y="3476625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32</xdr:row>
      <xdr:rowOff>0</xdr:rowOff>
    </xdr:from>
    <xdr:to>
      <xdr:col>13</xdr:col>
      <xdr:colOff>431800</xdr:colOff>
      <xdr:row>32</xdr:row>
      <xdr:rowOff>25400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8C4F5AF0-189F-401F-9DCF-8B477245E5FE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476750" y="41338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32</xdr:row>
      <xdr:rowOff>0</xdr:rowOff>
    </xdr:from>
    <xdr:to>
      <xdr:col>20</xdr:col>
      <xdr:colOff>431800</xdr:colOff>
      <xdr:row>32</xdr:row>
      <xdr:rowOff>25400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75CD49CB-A4D2-4FFC-830F-ADC979696275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7096125" y="41338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32</xdr:row>
      <xdr:rowOff>0</xdr:rowOff>
    </xdr:from>
    <xdr:to>
      <xdr:col>25</xdr:col>
      <xdr:colOff>431800</xdr:colOff>
      <xdr:row>32</xdr:row>
      <xdr:rowOff>25400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C452BF6F-E443-4526-A4BC-5214D870D747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820150" y="41338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37</xdr:row>
      <xdr:rowOff>0</xdr:rowOff>
    </xdr:from>
    <xdr:to>
      <xdr:col>13</xdr:col>
      <xdr:colOff>431800</xdr:colOff>
      <xdr:row>37</xdr:row>
      <xdr:rowOff>25400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2761F206-894C-4D29-8AE1-283B1068775A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4476750" y="47625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37</xdr:row>
      <xdr:rowOff>0</xdr:rowOff>
    </xdr:from>
    <xdr:to>
      <xdr:col>20</xdr:col>
      <xdr:colOff>431800</xdr:colOff>
      <xdr:row>37</xdr:row>
      <xdr:rowOff>25400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B51CC1E5-722F-443B-B247-A7182E888CD3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7096125" y="47625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37</xdr:row>
      <xdr:rowOff>0</xdr:rowOff>
    </xdr:from>
    <xdr:to>
      <xdr:col>25</xdr:col>
      <xdr:colOff>431800</xdr:colOff>
      <xdr:row>37</xdr:row>
      <xdr:rowOff>25400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659989ED-DF2C-4C36-93DE-67BA164F8C86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8820150" y="47625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42</xdr:row>
      <xdr:rowOff>0</xdr:rowOff>
    </xdr:from>
    <xdr:to>
      <xdr:col>13</xdr:col>
      <xdr:colOff>431800</xdr:colOff>
      <xdr:row>42</xdr:row>
      <xdr:rowOff>25400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A4C8B85E-B295-4FCF-842D-51BF2EAAA1FA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4476750" y="53911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42</xdr:row>
      <xdr:rowOff>0</xdr:rowOff>
    </xdr:from>
    <xdr:to>
      <xdr:col>20</xdr:col>
      <xdr:colOff>431800</xdr:colOff>
      <xdr:row>42</xdr:row>
      <xdr:rowOff>25400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D1A9156A-2526-4DC4-AA9E-FD30FEBA3995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7096125" y="53911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42</xdr:row>
      <xdr:rowOff>0</xdr:rowOff>
    </xdr:from>
    <xdr:to>
      <xdr:col>25</xdr:col>
      <xdr:colOff>431800</xdr:colOff>
      <xdr:row>42</xdr:row>
      <xdr:rowOff>25400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370A3501-E227-43D9-91B4-0746392E7E8A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8820150" y="53911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47</xdr:row>
      <xdr:rowOff>0</xdr:rowOff>
    </xdr:from>
    <xdr:to>
      <xdr:col>13</xdr:col>
      <xdr:colOff>431800</xdr:colOff>
      <xdr:row>47</xdr:row>
      <xdr:rowOff>25400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B28FB931-1BC4-4248-A123-14D1F8A4CF11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4476750" y="60198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47</xdr:row>
      <xdr:rowOff>0</xdr:rowOff>
    </xdr:from>
    <xdr:to>
      <xdr:col>20</xdr:col>
      <xdr:colOff>431800</xdr:colOff>
      <xdr:row>47</xdr:row>
      <xdr:rowOff>25400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27C2F48C-3403-460E-B0FB-86C4EB8C66A3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7096125" y="60198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47</xdr:row>
      <xdr:rowOff>0</xdr:rowOff>
    </xdr:from>
    <xdr:to>
      <xdr:col>25</xdr:col>
      <xdr:colOff>431800</xdr:colOff>
      <xdr:row>47</xdr:row>
      <xdr:rowOff>25400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DB05BCDD-473A-49EE-AD1A-80E3D3B1D142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8820150" y="60198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52</xdr:row>
      <xdr:rowOff>0</xdr:rowOff>
    </xdr:from>
    <xdr:to>
      <xdr:col>13</xdr:col>
      <xdr:colOff>431800</xdr:colOff>
      <xdr:row>52</xdr:row>
      <xdr:rowOff>25400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AF79CB7D-4684-49BD-82DB-AA26A7817080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476750" y="66484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52</xdr:row>
      <xdr:rowOff>0</xdr:rowOff>
    </xdr:from>
    <xdr:to>
      <xdr:col>20</xdr:col>
      <xdr:colOff>431800</xdr:colOff>
      <xdr:row>52</xdr:row>
      <xdr:rowOff>25400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BF5B6868-E98C-404D-BD2D-EAF069830381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7096125" y="66484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52</xdr:row>
      <xdr:rowOff>0</xdr:rowOff>
    </xdr:from>
    <xdr:to>
      <xdr:col>25</xdr:col>
      <xdr:colOff>431800</xdr:colOff>
      <xdr:row>52</xdr:row>
      <xdr:rowOff>25400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1A19BFE2-7B86-4F54-9B24-47C8A9384809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8820150" y="66484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57</xdr:row>
      <xdr:rowOff>0</xdr:rowOff>
    </xdr:from>
    <xdr:to>
      <xdr:col>13</xdr:col>
      <xdr:colOff>431800</xdr:colOff>
      <xdr:row>57</xdr:row>
      <xdr:rowOff>25400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4E73D942-E42C-40A0-8A2E-7EABBBDC4F1D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4476750" y="72771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57</xdr:row>
      <xdr:rowOff>0</xdr:rowOff>
    </xdr:from>
    <xdr:to>
      <xdr:col>20</xdr:col>
      <xdr:colOff>431800</xdr:colOff>
      <xdr:row>57</xdr:row>
      <xdr:rowOff>25400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31637C4-6349-481C-BCA3-92C39E4CE767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7096125" y="72771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57</xdr:row>
      <xdr:rowOff>0</xdr:rowOff>
    </xdr:from>
    <xdr:to>
      <xdr:col>25</xdr:col>
      <xdr:colOff>431800</xdr:colOff>
      <xdr:row>57</xdr:row>
      <xdr:rowOff>25400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C2DC093C-9ADB-4BD0-9B0D-C1FBAC217FF2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8820150" y="72771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62</xdr:row>
      <xdr:rowOff>0</xdr:rowOff>
    </xdr:from>
    <xdr:to>
      <xdr:col>13</xdr:col>
      <xdr:colOff>431800</xdr:colOff>
      <xdr:row>62</xdr:row>
      <xdr:rowOff>25400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873F66CA-50C7-4B7B-84F2-C53568566DE2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4476750" y="79057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62</xdr:row>
      <xdr:rowOff>0</xdr:rowOff>
    </xdr:from>
    <xdr:to>
      <xdr:col>20</xdr:col>
      <xdr:colOff>431800</xdr:colOff>
      <xdr:row>62</xdr:row>
      <xdr:rowOff>25400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5ACEEF25-3A2C-4770-9819-DF975EED65BC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7096125" y="79057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62</xdr:row>
      <xdr:rowOff>0</xdr:rowOff>
    </xdr:from>
    <xdr:to>
      <xdr:col>25</xdr:col>
      <xdr:colOff>431800</xdr:colOff>
      <xdr:row>62</xdr:row>
      <xdr:rowOff>25400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68447749-3D11-4911-A212-30FE2CBA16D3}"/>
            </a:ext>
          </a:extLst>
        </xdr:cNvPr>
        <xdr:cNvPicPr/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8820150" y="79057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67</xdr:row>
      <xdr:rowOff>0</xdr:rowOff>
    </xdr:from>
    <xdr:to>
      <xdr:col>13</xdr:col>
      <xdr:colOff>431800</xdr:colOff>
      <xdr:row>67</xdr:row>
      <xdr:rowOff>25400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3D63D725-AA5F-4D60-A9E0-43C763D4ABD9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4476750" y="85344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67</xdr:row>
      <xdr:rowOff>0</xdr:rowOff>
    </xdr:from>
    <xdr:to>
      <xdr:col>20</xdr:col>
      <xdr:colOff>431800</xdr:colOff>
      <xdr:row>67</xdr:row>
      <xdr:rowOff>25400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95845997-EB53-45FE-B04F-900D106325D8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7096125" y="85344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67</xdr:row>
      <xdr:rowOff>0</xdr:rowOff>
    </xdr:from>
    <xdr:to>
      <xdr:col>25</xdr:col>
      <xdr:colOff>431800</xdr:colOff>
      <xdr:row>67</xdr:row>
      <xdr:rowOff>25400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id="{00BDCBC0-FDD0-4A3D-A281-86052EE9D1F5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820150" y="85344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72</xdr:row>
      <xdr:rowOff>0</xdr:rowOff>
    </xdr:from>
    <xdr:to>
      <xdr:col>13</xdr:col>
      <xdr:colOff>431800</xdr:colOff>
      <xdr:row>72</xdr:row>
      <xdr:rowOff>25400</xdr:rowOff>
    </xdr:to>
    <xdr:pic>
      <xdr:nvPicPr>
        <xdr:cNvPr id="36" name="Picture 35">
          <a:extLst>
            <a:ext uri="{FF2B5EF4-FFF2-40B4-BE49-F238E27FC236}">
              <a16:creationId xmlns:a16="http://schemas.microsoft.com/office/drawing/2014/main" id="{F3D52469-A1B0-4750-84FA-0B8E4759F5B7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4476750" y="91630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72</xdr:row>
      <xdr:rowOff>0</xdr:rowOff>
    </xdr:from>
    <xdr:to>
      <xdr:col>20</xdr:col>
      <xdr:colOff>431800</xdr:colOff>
      <xdr:row>72</xdr:row>
      <xdr:rowOff>25400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id="{FA064C45-A874-449E-8F07-363BD1EF1439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7096125" y="91630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72</xdr:row>
      <xdr:rowOff>0</xdr:rowOff>
    </xdr:from>
    <xdr:to>
      <xdr:col>25</xdr:col>
      <xdr:colOff>431800</xdr:colOff>
      <xdr:row>72</xdr:row>
      <xdr:rowOff>25400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686F92B9-1693-4BD8-A4D1-EC703B5463DB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8820150" y="91630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77</xdr:row>
      <xdr:rowOff>0</xdr:rowOff>
    </xdr:from>
    <xdr:to>
      <xdr:col>13</xdr:col>
      <xdr:colOff>431800</xdr:colOff>
      <xdr:row>77</xdr:row>
      <xdr:rowOff>25400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id="{50193CEF-CEED-4B47-A06C-28F5C1A90007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4476750" y="97917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77</xdr:row>
      <xdr:rowOff>0</xdr:rowOff>
    </xdr:from>
    <xdr:to>
      <xdr:col>20</xdr:col>
      <xdr:colOff>431800</xdr:colOff>
      <xdr:row>77</xdr:row>
      <xdr:rowOff>25400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114CE50-3FB9-4F40-B7E8-9DA28FA1BBDE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7096125" y="97917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77</xdr:row>
      <xdr:rowOff>0</xdr:rowOff>
    </xdr:from>
    <xdr:to>
      <xdr:col>25</xdr:col>
      <xdr:colOff>431800</xdr:colOff>
      <xdr:row>77</xdr:row>
      <xdr:rowOff>25400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id="{0A256775-DD37-471D-80A4-7A812252C2AB}"/>
            </a:ext>
          </a:extLst>
        </xdr:cNvPr>
        <xdr:cNvPicPr/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8820150" y="97917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82</xdr:row>
      <xdr:rowOff>0</xdr:rowOff>
    </xdr:from>
    <xdr:to>
      <xdr:col>13</xdr:col>
      <xdr:colOff>431800</xdr:colOff>
      <xdr:row>82</xdr:row>
      <xdr:rowOff>25400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40FAB09C-6B16-4942-B10A-44B923A4E3C0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4476750" y="104203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82</xdr:row>
      <xdr:rowOff>0</xdr:rowOff>
    </xdr:from>
    <xdr:to>
      <xdr:col>20</xdr:col>
      <xdr:colOff>431800</xdr:colOff>
      <xdr:row>82</xdr:row>
      <xdr:rowOff>25400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id="{C2581B89-282F-463E-A504-F09EF5760ED5}"/>
            </a:ext>
          </a:extLst>
        </xdr:cNvPr>
        <xdr:cNvPicPr/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7096125" y="104203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82</xdr:row>
      <xdr:rowOff>0</xdr:rowOff>
    </xdr:from>
    <xdr:to>
      <xdr:col>25</xdr:col>
      <xdr:colOff>431800</xdr:colOff>
      <xdr:row>82</xdr:row>
      <xdr:rowOff>25400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225B448D-8F2A-4091-88B1-757C45141AD1}"/>
            </a:ext>
          </a:extLst>
        </xdr:cNvPr>
        <xdr:cNvPicPr/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8820150" y="104203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87</xdr:row>
      <xdr:rowOff>0</xdr:rowOff>
    </xdr:from>
    <xdr:to>
      <xdr:col>13</xdr:col>
      <xdr:colOff>431800</xdr:colOff>
      <xdr:row>87</xdr:row>
      <xdr:rowOff>25400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id="{E73EEF47-2077-49C1-B6C7-A2D272BAE725}"/>
            </a:ext>
          </a:extLst>
        </xdr:cNvPr>
        <xdr:cNvPicPr/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4476750" y="110490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87</xdr:row>
      <xdr:rowOff>0</xdr:rowOff>
    </xdr:from>
    <xdr:to>
      <xdr:col>20</xdr:col>
      <xdr:colOff>431800</xdr:colOff>
      <xdr:row>87</xdr:row>
      <xdr:rowOff>25400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id="{63FEF853-F3FB-40F7-81D6-034063B12AC6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7096125" y="110490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87</xdr:row>
      <xdr:rowOff>0</xdr:rowOff>
    </xdr:from>
    <xdr:to>
      <xdr:col>25</xdr:col>
      <xdr:colOff>431800</xdr:colOff>
      <xdr:row>87</xdr:row>
      <xdr:rowOff>25400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id="{769AD244-1472-4C2B-963E-CE976D0B6BF8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8820150" y="110490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92</xdr:row>
      <xdr:rowOff>0</xdr:rowOff>
    </xdr:from>
    <xdr:to>
      <xdr:col>13</xdr:col>
      <xdr:colOff>431800</xdr:colOff>
      <xdr:row>92</xdr:row>
      <xdr:rowOff>25400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id="{9E78C3F6-2A66-4222-93FD-4416E5B88295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4476750" y="116776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92</xdr:row>
      <xdr:rowOff>0</xdr:rowOff>
    </xdr:from>
    <xdr:to>
      <xdr:col>20</xdr:col>
      <xdr:colOff>431800</xdr:colOff>
      <xdr:row>92</xdr:row>
      <xdr:rowOff>25400</xdr:rowOff>
    </xdr:to>
    <xdr:pic>
      <xdr:nvPicPr>
        <xdr:cNvPr id="49" name="Picture 48">
          <a:extLst>
            <a:ext uri="{FF2B5EF4-FFF2-40B4-BE49-F238E27FC236}">
              <a16:creationId xmlns:a16="http://schemas.microsoft.com/office/drawing/2014/main" id="{229EE71E-A865-4D2D-99F7-79E986B92AAD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7096125" y="116776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92</xdr:row>
      <xdr:rowOff>0</xdr:rowOff>
    </xdr:from>
    <xdr:to>
      <xdr:col>25</xdr:col>
      <xdr:colOff>431800</xdr:colOff>
      <xdr:row>92</xdr:row>
      <xdr:rowOff>25400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id="{943B78BC-9CA9-4C71-91C2-BA0A297561E2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8820150" y="116776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97</xdr:row>
      <xdr:rowOff>0</xdr:rowOff>
    </xdr:from>
    <xdr:to>
      <xdr:col>13</xdr:col>
      <xdr:colOff>431800</xdr:colOff>
      <xdr:row>97</xdr:row>
      <xdr:rowOff>25400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id="{A0689337-4E2A-4D3D-97AB-2DC193F66070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4476750" y="123063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97</xdr:row>
      <xdr:rowOff>0</xdr:rowOff>
    </xdr:from>
    <xdr:to>
      <xdr:col>20</xdr:col>
      <xdr:colOff>431800</xdr:colOff>
      <xdr:row>97</xdr:row>
      <xdr:rowOff>25400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id="{48492CE6-9FAF-479D-9E9E-FB16255745D7}"/>
            </a:ext>
          </a:extLst>
        </xdr:cNvPr>
        <xdr:cNvPicPr/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7096125" y="123063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97</xdr:row>
      <xdr:rowOff>0</xdr:rowOff>
    </xdr:from>
    <xdr:to>
      <xdr:col>25</xdr:col>
      <xdr:colOff>431800</xdr:colOff>
      <xdr:row>97</xdr:row>
      <xdr:rowOff>25400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id="{E94EED1A-465F-447D-91BD-AC609E10ACE2}"/>
            </a:ext>
          </a:extLst>
        </xdr:cNvPr>
        <xdr:cNvPicPr/>
      </xdr:nvPicPr>
      <xdr:blipFill>
        <a:blip xmlns:r="http://schemas.openxmlformats.org/officeDocument/2006/relationships" r:embed="rId52" cstate="print"/>
        <a:stretch>
          <a:fillRect/>
        </a:stretch>
      </xdr:blipFill>
      <xdr:spPr>
        <a:xfrm>
          <a:off x="8820150" y="123063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102</xdr:row>
      <xdr:rowOff>0</xdr:rowOff>
    </xdr:from>
    <xdr:to>
      <xdr:col>13</xdr:col>
      <xdr:colOff>431800</xdr:colOff>
      <xdr:row>102</xdr:row>
      <xdr:rowOff>25400</xdr:rowOff>
    </xdr:to>
    <xdr:pic>
      <xdr:nvPicPr>
        <xdr:cNvPr id="54" name="Picture 53">
          <a:extLst>
            <a:ext uri="{FF2B5EF4-FFF2-40B4-BE49-F238E27FC236}">
              <a16:creationId xmlns:a16="http://schemas.microsoft.com/office/drawing/2014/main" id="{0BEFA0AB-E85A-4395-BFA1-8EA28BA87C6A}"/>
            </a:ext>
          </a:extLst>
        </xdr:cNvPr>
        <xdr:cNvPicPr/>
      </xdr:nvPicPr>
      <xdr:blipFill>
        <a:blip xmlns:r="http://schemas.openxmlformats.org/officeDocument/2006/relationships" r:embed="rId53" cstate="print"/>
        <a:stretch>
          <a:fillRect/>
        </a:stretch>
      </xdr:blipFill>
      <xdr:spPr>
        <a:xfrm>
          <a:off x="4476750" y="129349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102</xdr:row>
      <xdr:rowOff>0</xdr:rowOff>
    </xdr:from>
    <xdr:to>
      <xdr:col>20</xdr:col>
      <xdr:colOff>431800</xdr:colOff>
      <xdr:row>102</xdr:row>
      <xdr:rowOff>25400</xdr:rowOff>
    </xdr:to>
    <xdr:pic>
      <xdr:nvPicPr>
        <xdr:cNvPr id="55" name="Picture 54">
          <a:extLst>
            <a:ext uri="{FF2B5EF4-FFF2-40B4-BE49-F238E27FC236}">
              <a16:creationId xmlns:a16="http://schemas.microsoft.com/office/drawing/2014/main" id="{A3C63250-30B1-4F03-BD20-4149CBA0ADC3}"/>
            </a:ext>
          </a:extLst>
        </xdr:cNvPr>
        <xdr:cNvPicPr/>
      </xdr:nvPicPr>
      <xdr:blipFill>
        <a:blip xmlns:r="http://schemas.openxmlformats.org/officeDocument/2006/relationships" r:embed="rId54" cstate="print"/>
        <a:stretch>
          <a:fillRect/>
        </a:stretch>
      </xdr:blipFill>
      <xdr:spPr>
        <a:xfrm>
          <a:off x="7096125" y="129349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102</xdr:row>
      <xdr:rowOff>0</xdr:rowOff>
    </xdr:from>
    <xdr:to>
      <xdr:col>25</xdr:col>
      <xdr:colOff>431800</xdr:colOff>
      <xdr:row>102</xdr:row>
      <xdr:rowOff>25400</xdr:rowOff>
    </xdr:to>
    <xdr:pic>
      <xdr:nvPicPr>
        <xdr:cNvPr id="56" name="Picture 55">
          <a:extLst>
            <a:ext uri="{FF2B5EF4-FFF2-40B4-BE49-F238E27FC236}">
              <a16:creationId xmlns:a16="http://schemas.microsoft.com/office/drawing/2014/main" id="{E0FC893E-E693-41B8-B4DC-0B1070EEE982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8820150" y="129349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107</xdr:row>
      <xdr:rowOff>0</xdr:rowOff>
    </xdr:from>
    <xdr:to>
      <xdr:col>13</xdr:col>
      <xdr:colOff>431800</xdr:colOff>
      <xdr:row>107</xdr:row>
      <xdr:rowOff>25400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37734D95-3804-45DE-BADE-83657FE868F6}"/>
            </a:ext>
          </a:extLst>
        </xdr:cNvPr>
        <xdr:cNvPicPr/>
      </xdr:nvPicPr>
      <xdr:blipFill>
        <a:blip xmlns:r="http://schemas.openxmlformats.org/officeDocument/2006/relationships" r:embed="rId56" cstate="print"/>
        <a:stretch>
          <a:fillRect/>
        </a:stretch>
      </xdr:blipFill>
      <xdr:spPr>
        <a:xfrm>
          <a:off x="4476750" y="135636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107</xdr:row>
      <xdr:rowOff>0</xdr:rowOff>
    </xdr:from>
    <xdr:to>
      <xdr:col>20</xdr:col>
      <xdr:colOff>431800</xdr:colOff>
      <xdr:row>107</xdr:row>
      <xdr:rowOff>25400</xdr:rowOff>
    </xdr:to>
    <xdr:pic>
      <xdr:nvPicPr>
        <xdr:cNvPr id="58" name="Picture 57">
          <a:extLst>
            <a:ext uri="{FF2B5EF4-FFF2-40B4-BE49-F238E27FC236}">
              <a16:creationId xmlns:a16="http://schemas.microsoft.com/office/drawing/2014/main" id="{BB8F88D7-1468-4C68-963E-1250D6C02CE6}"/>
            </a:ext>
          </a:extLst>
        </xdr:cNvPr>
        <xdr:cNvPicPr/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7096125" y="135636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107</xdr:row>
      <xdr:rowOff>0</xdr:rowOff>
    </xdr:from>
    <xdr:to>
      <xdr:col>25</xdr:col>
      <xdr:colOff>431800</xdr:colOff>
      <xdr:row>107</xdr:row>
      <xdr:rowOff>25400</xdr:rowOff>
    </xdr:to>
    <xdr:pic>
      <xdr:nvPicPr>
        <xdr:cNvPr id="59" name="Picture 58">
          <a:extLst>
            <a:ext uri="{FF2B5EF4-FFF2-40B4-BE49-F238E27FC236}">
              <a16:creationId xmlns:a16="http://schemas.microsoft.com/office/drawing/2014/main" id="{F809594F-58AE-4C53-9983-43674799DF54}"/>
            </a:ext>
          </a:extLst>
        </xdr:cNvPr>
        <xdr:cNvPicPr/>
      </xdr:nvPicPr>
      <xdr:blipFill>
        <a:blip xmlns:r="http://schemas.openxmlformats.org/officeDocument/2006/relationships" r:embed="rId58" cstate="print"/>
        <a:stretch>
          <a:fillRect/>
        </a:stretch>
      </xdr:blipFill>
      <xdr:spPr>
        <a:xfrm>
          <a:off x="8820150" y="135636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112</xdr:row>
      <xdr:rowOff>0</xdr:rowOff>
    </xdr:from>
    <xdr:to>
      <xdr:col>13</xdr:col>
      <xdr:colOff>431800</xdr:colOff>
      <xdr:row>112</xdr:row>
      <xdr:rowOff>25400</xdr:rowOff>
    </xdr:to>
    <xdr:pic>
      <xdr:nvPicPr>
        <xdr:cNvPr id="60" name="Picture 59">
          <a:extLst>
            <a:ext uri="{FF2B5EF4-FFF2-40B4-BE49-F238E27FC236}">
              <a16:creationId xmlns:a16="http://schemas.microsoft.com/office/drawing/2014/main" id="{A20CA129-F052-4B73-988F-450584951B5B}"/>
            </a:ext>
          </a:extLst>
        </xdr:cNvPr>
        <xdr:cNvPicPr/>
      </xdr:nvPicPr>
      <xdr:blipFill>
        <a:blip xmlns:r="http://schemas.openxmlformats.org/officeDocument/2006/relationships" r:embed="rId59" cstate="print"/>
        <a:stretch>
          <a:fillRect/>
        </a:stretch>
      </xdr:blipFill>
      <xdr:spPr>
        <a:xfrm>
          <a:off x="4476750" y="141922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112</xdr:row>
      <xdr:rowOff>0</xdr:rowOff>
    </xdr:from>
    <xdr:to>
      <xdr:col>20</xdr:col>
      <xdr:colOff>431800</xdr:colOff>
      <xdr:row>112</xdr:row>
      <xdr:rowOff>25400</xdr:rowOff>
    </xdr:to>
    <xdr:pic>
      <xdr:nvPicPr>
        <xdr:cNvPr id="61" name="Picture 60">
          <a:extLst>
            <a:ext uri="{FF2B5EF4-FFF2-40B4-BE49-F238E27FC236}">
              <a16:creationId xmlns:a16="http://schemas.microsoft.com/office/drawing/2014/main" id="{E510EBEB-0B63-44BA-85BA-BF4C5F4665BC}"/>
            </a:ext>
          </a:extLst>
        </xdr:cNvPr>
        <xdr:cNvPicPr/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7096125" y="141922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112</xdr:row>
      <xdr:rowOff>0</xdr:rowOff>
    </xdr:from>
    <xdr:to>
      <xdr:col>25</xdr:col>
      <xdr:colOff>431800</xdr:colOff>
      <xdr:row>112</xdr:row>
      <xdr:rowOff>25400</xdr:rowOff>
    </xdr:to>
    <xdr:pic>
      <xdr:nvPicPr>
        <xdr:cNvPr id="62" name="Picture 61">
          <a:extLst>
            <a:ext uri="{FF2B5EF4-FFF2-40B4-BE49-F238E27FC236}">
              <a16:creationId xmlns:a16="http://schemas.microsoft.com/office/drawing/2014/main" id="{9118C6B1-5371-4BBB-914F-678422AAC2BA}"/>
            </a:ext>
          </a:extLst>
        </xdr:cNvPr>
        <xdr:cNvPicPr/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8820150" y="141922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117</xdr:row>
      <xdr:rowOff>0</xdr:rowOff>
    </xdr:from>
    <xdr:to>
      <xdr:col>13</xdr:col>
      <xdr:colOff>431800</xdr:colOff>
      <xdr:row>117</xdr:row>
      <xdr:rowOff>25400</xdr:rowOff>
    </xdr:to>
    <xdr:pic>
      <xdr:nvPicPr>
        <xdr:cNvPr id="63" name="Picture 62">
          <a:extLst>
            <a:ext uri="{FF2B5EF4-FFF2-40B4-BE49-F238E27FC236}">
              <a16:creationId xmlns:a16="http://schemas.microsoft.com/office/drawing/2014/main" id="{D9D7F74D-AA7D-465E-AEF7-DEFECA0A764C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4476750" y="148209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117</xdr:row>
      <xdr:rowOff>0</xdr:rowOff>
    </xdr:from>
    <xdr:to>
      <xdr:col>20</xdr:col>
      <xdr:colOff>431800</xdr:colOff>
      <xdr:row>117</xdr:row>
      <xdr:rowOff>25400</xdr:rowOff>
    </xdr:to>
    <xdr:pic>
      <xdr:nvPicPr>
        <xdr:cNvPr id="64" name="Picture 63">
          <a:extLst>
            <a:ext uri="{FF2B5EF4-FFF2-40B4-BE49-F238E27FC236}">
              <a16:creationId xmlns:a16="http://schemas.microsoft.com/office/drawing/2014/main" id="{12920D23-7BB5-4822-8B0D-96103B95FAD6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7096125" y="148209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25</xdr:col>
      <xdr:colOff>431800</xdr:colOff>
      <xdr:row>117</xdr:row>
      <xdr:rowOff>25400</xdr:rowOff>
    </xdr:to>
    <xdr:pic>
      <xdr:nvPicPr>
        <xdr:cNvPr id="65" name="Picture 64">
          <a:extLst>
            <a:ext uri="{FF2B5EF4-FFF2-40B4-BE49-F238E27FC236}">
              <a16:creationId xmlns:a16="http://schemas.microsoft.com/office/drawing/2014/main" id="{5D4A3430-D041-4665-A04D-8F3EB5EB3B06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8820150" y="148209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122</xdr:row>
      <xdr:rowOff>0</xdr:rowOff>
    </xdr:from>
    <xdr:to>
      <xdr:col>13</xdr:col>
      <xdr:colOff>431800</xdr:colOff>
      <xdr:row>122</xdr:row>
      <xdr:rowOff>25400</xdr:rowOff>
    </xdr:to>
    <xdr:pic>
      <xdr:nvPicPr>
        <xdr:cNvPr id="66" name="Picture 65">
          <a:extLst>
            <a:ext uri="{FF2B5EF4-FFF2-40B4-BE49-F238E27FC236}">
              <a16:creationId xmlns:a16="http://schemas.microsoft.com/office/drawing/2014/main" id="{F04FAFFC-8557-4593-9423-3FEC9F77F469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4476750" y="154495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122</xdr:row>
      <xdr:rowOff>0</xdr:rowOff>
    </xdr:from>
    <xdr:to>
      <xdr:col>20</xdr:col>
      <xdr:colOff>431800</xdr:colOff>
      <xdr:row>122</xdr:row>
      <xdr:rowOff>25400</xdr:rowOff>
    </xdr:to>
    <xdr:pic>
      <xdr:nvPicPr>
        <xdr:cNvPr id="67" name="Picture 66">
          <a:extLst>
            <a:ext uri="{FF2B5EF4-FFF2-40B4-BE49-F238E27FC236}">
              <a16:creationId xmlns:a16="http://schemas.microsoft.com/office/drawing/2014/main" id="{D411C9AD-F4E8-497A-83E7-AB69D42B5BED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7096125" y="154495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122</xdr:row>
      <xdr:rowOff>0</xdr:rowOff>
    </xdr:from>
    <xdr:to>
      <xdr:col>25</xdr:col>
      <xdr:colOff>431800</xdr:colOff>
      <xdr:row>122</xdr:row>
      <xdr:rowOff>25400</xdr:rowOff>
    </xdr:to>
    <xdr:pic>
      <xdr:nvPicPr>
        <xdr:cNvPr id="68" name="Picture 67">
          <a:extLst>
            <a:ext uri="{FF2B5EF4-FFF2-40B4-BE49-F238E27FC236}">
              <a16:creationId xmlns:a16="http://schemas.microsoft.com/office/drawing/2014/main" id="{C1DE2074-B52D-4390-BE5C-52FA22C653B4}"/>
            </a:ext>
          </a:extLst>
        </xdr:cNvPr>
        <xdr:cNvPicPr/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8820150" y="154495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127</xdr:row>
      <xdr:rowOff>0</xdr:rowOff>
    </xdr:from>
    <xdr:to>
      <xdr:col>13</xdr:col>
      <xdr:colOff>431800</xdr:colOff>
      <xdr:row>127</xdr:row>
      <xdr:rowOff>25400</xdr:rowOff>
    </xdr:to>
    <xdr:pic>
      <xdr:nvPicPr>
        <xdr:cNvPr id="69" name="Picture 68">
          <a:extLst>
            <a:ext uri="{FF2B5EF4-FFF2-40B4-BE49-F238E27FC236}">
              <a16:creationId xmlns:a16="http://schemas.microsoft.com/office/drawing/2014/main" id="{510C2B99-4932-40C4-836A-20390EC2A789}"/>
            </a:ext>
          </a:extLst>
        </xdr:cNvPr>
        <xdr:cNvPicPr/>
      </xdr:nvPicPr>
      <xdr:blipFill>
        <a:blip xmlns:r="http://schemas.openxmlformats.org/officeDocument/2006/relationships" r:embed="rId67" cstate="print"/>
        <a:stretch>
          <a:fillRect/>
        </a:stretch>
      </xdr:blipFill>
      <xdr:spPr>
        <a:xfrm>
          <a:off x="4476750" y="160782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127</xdr:row>
      <xdr:rowOff>0</xdr:rowOff>
    </xdr:from>
    <xdr:to>
      <xdr:col>20</xdr:col>
      <xdr:colOff>431800</xdr:colOff>
      <xdr:row>127</xdr:row>
      <xdr:rowOff>25400</xdr:rowOff>
    </xdr:to>
    <xdr:pic>
      <xdr:nvPicPr>
        <xdr:cNvPr id="70" name="Picture 69">
          <a:extLst>
            <a:ext uri="{FF2B5EF4-FFF2-40B4-BE49-F238E27FC236}">
              <a16:creationId xmlns:a16="http://schemas.microsoft.com/office/drawing/2014/main" id="{0D5B87FB-A764-4F28-A058-A7D6C6026C80}"/>
            </a:ext>
          </a:extLst>
        </xdr:cNvPr>
        <xdr:cNvPicPr/>
      </xdr:nvPicPr>
      <xdr:blipFill>
        <a:blip xmlns:r="http://schemas.openxmlformats.org/officeDocument/2006/relationships" r:embed="rId68" cstate="print"/>
        <a:stretch>
          <a:fillRect/>
        </a:stretch>
      </xdr:blipFill>
      <xdr:spPr>
        <a:xfrm>
          <a:off x="7096125" y="160782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127</xdr:row>
      <xdr:rowOff>0</xdr:rowOff>
    </xdr:from>
    <xdr:to>
      <xdr:col>25</xdr:col>
      <xdr:colOff>431800</xdr:colOff>
      <xdr:row>127</xdr:row>
      <xdr:rowOff>25400</xdr:rowOff>
    </xdr:to>
    <xdr:pic>
      <xdr:nvPicPr>
        <xdr:cNvPr id="71" name="Picture 70">
          <a:extLst>
            <a:ext uri="{FF2B5EF4-FFF2-40B4-BE49-F238E27FC236}">
              <a16:creationId xmlns:a16="http://schemas.microsoft.com/office/drawing/2014/main" id="{D70700BA-09A3-4FDA-B9C6-425E2CFA32F7}"/>
            </a:ext>
          </a:extLst>
        </xdr:cNvPr>
        <xdr:cNvPicPr/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8820150" y="160782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132</xdr:row>
      <xdr:rowOff>0</xdr:rowOff>
    </xdr:from>
    <xdr:to>
      <xdr:col>13</xdr:col>
      <xdr:colOff>431800</xdr:colOff>
      <xdr:row>132</xdr:row>
      <xdr:rowOff>25400</xdr:rowOff>
    </xdr:to>
    <xdr:pic>
      <xdr:nvPicPr>
        <xdr:cNvPr id="72" name="Picture 71">
          <a:extLst>
            <a:ext uri="{FF2B5EF4-FFF2-40B4-BE49-F238E27FC236}">
              <a16:creationId xmlns:a16="http://schemas.microsoft.com/office/drawing/2014/main" id="{FBA47F7D-B98E-4FF5-B463-9F161D93F055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4476750" y="167068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132</xdr:row>
      <xdr:rowOff>0</xdr:rowOff>
    </xdr:from>
    <xdr:to>
      <xdr:col>20</xdr:col>
      <xdr:colOff>431800</xdr:colOff>
      <xdr:row>132</xdr:row>
      <xdr:rowOff>25400</xdr:rowOff>
    </xdr:to>
    <xdr:pic>
      <xdr:nvPicPr>
        <xdr:cNvPr id="73" name="Picture 72">
          <a:extLst>
            <a:ext uri="{FF2B5EF4-FFF2-40B4-BE49-F238E27FC236}">
              <a16:creationId xmlns:a16="http://schemas.microsoft.com/office/drawing/2014/main" id="{C58CFC61-DA0B-4096-8BD2-589EAA7D7AE3}"/>
            </a:ext>
          </a:extLst>
        </xdr:cNvPr>
        <xdr:cNvPicPr/>
      </xdr:nvPicPr>
      <xdr:blipFill>
        <a:blip xmlns:r="http://schemas.openxmlformats.org/officeDocument/2006/relationships" r:embed="rId71" cstate="print"/>
        <a:stretch>
          <a:fillRect/>
        </a:stretch>
      </xdr:blipFill>
      <xdr:spPr>
        <a:xfrm>
          <a:off x="7096125" y="167068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132</xdr:row>
      <xdr:rowOff>0</xdr:rowOff>
    </xdr:from>
    <xdr:to>
      <xdr:col>25</xdr:col>
      <xdr:colOff>431800</xdr:colOff>
      <xdr:row>132</xdr:row>
      <xdr:rowOff>25400</xdr:rowOff>
    </xdr:to>
    <xdr:pic>
      <xdr:nvPicPr>
        <xdr:cNvPr id="74" name="Picture 73">
          <a:extLst>
            <a:ext uri="{FF2B5EF4-FFF2-40B4-BE49-F238E27FC236}">
              <a16:creationId xmlns:a16="http://schemas.microsoft.com/office/drawing/2014/main" id="{B00E4F3A-3A46-44F8-B984-2B8AA4189040}"/>
            </a:ext>
          </a:extLst>
        </xdr:cNvPr>
        <xdr:cNvPicPr/>
      </xdr:nvPicPr>
      <xdr:blipFill>
        <a:blip xmlns:r="http://schemas.openxmlformats.org/officeDocument/2006/relationships" r:embed="rId72" cstate="print"/>
        <a:stretch>
          <a:fillRect/>
        </a:stretch>
      </xdr:blipFill>
      <xdr:spPr>
        <a:xfrm>
          <a:off x="8820150" y="167068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137</xdr:row>
      <xdr:rowOff>0</xdr:rowOff>
    </xdr:from>
    <xdr:to>
      <xdr:col>13</xdr:col>
      <xdr:colOff>431800</xdr:colOff>
      <xdr:row>137</xdr:row>
      <xdr:rowOff>25400</xdr:rowOff>
    </xdr:to>
    <xdr:pic>
      <xdr:nvPicPr>
        <xdr:cNvPr id="75" name="Picture 74">
          <a:extLst>
            <a:ext uri="{FF2B5EF4-FFF2-40B4-BE49-F238E27FC236}">
              <a16:creationId xmlns:a16="http://schemas.microsoft.com/office/drawing/2014/main" id="{20CA6D11-8332-4C78-840C-DF97AF1383F4}"/>
            </a:ext>
          </a:extLst>
        </xdr:cNvPr>
        <xdr:cNvPicPr/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4476750" y="173355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137</xdr:row>
      <xdr:rowOff>0</xdr:rowOff>
    </xdr:from>
    <xdr:to>
      <xdr:col>20</xdr:col>
      <xdr:colOff>431800</xdr:colOff>
      <xdr:row>137</xdr:row>
      <xdr:rowOff>25400</xdr:rowOff>
    </xdr:to>
    <xdr:pic>
      <xdr:nvPicPr>
        <xdr:cNvPr id="76" name="Picture 75">
          <a:extLst>
            <a:ext uri="{FF2B5EF4-FFF2-40B4-BE49-F238E27FC236}">
              <a16:creationId xmlns:a16="http://schemas.microsoft.com/office/drawing/2014/main" id="{B9AAABBF-CFAB-42F1-87F0-83623A679B97}"/>
            </a:ext>
          </a:extLst>
        </xdr:cNvPr>
        <xdr:cNvPicPr/>
      </xdr:nvPicPr>
      <xdr:blipFill>
        <a:blip xmlns:r="http://schemas.openxmlformats.org/officeDocument/2006/relationships" r:embed="rId74" cstate="print"/>
        <a:stretch>
          <a:fillRect/>
        </a:stretch>
      </xdr:blipFill>
      <xdr:spPr>
        <a:xfrm>
          <a:off x="7096125" y="173355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137</xdr:row>
      <xdr:rowOff>0</xdr:rowOff>
    </xdr:from>
    <xdr:to>
      <xdr:col>25</xdr:col>
      <xdr:colOff>431800</xdr:colOff>
      <xdr:row>137</xdr:row>
      <xdr:rowOff>25400</xdr:rowOff>
    </xdr:to>
    <xdr:pic>
      <xdr:nvPicPr>
        <xdr:cNvPr id="77" name="Picture 76">
          <a:extLst>
            <a:ext uri="{FF2B5EF4-FFF2-40B4-BE49-F238E27FC236}">
              <a16:creationId xmlns:a16="http://schemas.microsoft.com/office/drawing/2014/main" id="{1582BC52-2300-4121-B66C-55FDD2FCAF81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8820150" y="173355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142</xdr:row>
      <xdr:rowOff>0</xdr:rowOff>
    </xdr:from>
    <xdr:to>
      <xdr:col>13</xdr:col>
      <xdr:colOff>431800</xdr:colOff>
      <xdr:row>142</xdr:row>
      <xdr:rowOff>25400</xdr:rowOff>
    </xdr:to>
    <xdr:pic>
      <xdr:nvPicPr>
        <xdr:cNvPr id="78" name="Picture 77">
          <a:extLst>
            <a:ext uri="{FF2B5EF4-FFF2-40B4-BE49-F238E27FC236}">
              <a16:creationId xmlns:a16="http://schemas.microsoft.com/office/drawing/2014/main" id="{0A791C44-64DF-4FED-8D18-6B6BAF4DA357}"/>
            </a:ext>
          </a:extLst>
        </xdr:cNvPr>
        <xdr:cNvPicPr/>
      </xdr:nvPicPr>
      <xdr:blipFill>
        <a:blip xmlns:r="http://schemas.openxmlformats.org/officeDocument/2006/relationships" r:embed="rId75" cstate="print"/>
        <a:stretch>
          <a:fillRect/>
        </a:stretch>
      </xdr:blipFill>
      <xdr:spPr>
        <a:xfrm>
          <a:off x="4476750" y="179641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142</xdr:row>
      <xdr:rowOff>0</xdr:rowOff>
    </xdr:from>
    <xdr:to>
      <xdr:col>20</xdr:col>
      <xdr:colOff>431800</xdr:colOff>
      <xdr:row>142</xdr:row>
      <xdr:rowOff>25400</xdr:rowOff>
    </xdr:to>
    <xdr:pic>
      <xdr:nvPicPr>
        <xdr:cNvPr id="79" name="Picture 78">
          <a:extLst>
            <a:ext uri="{FF2B5EF4-FFF2-40B4-BE49-F238E27FC236}">
              <a16:creationId xmlns:a16="http://schemas.microsoft.com/office/drawing/2014/main" id="{781DF7E5-09C5-4F3E-ACD9-A45715054EB2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096125" y="179641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142</xdr:row>
      <xdr:rowOff>0</xdr:rowOff>
    </xdr:from>
    <xdr:to>
      <xdr:col>25</xdr:col>
      <xdr:colOff>431800</xdr:colOff>
      <xdr:row>142</xdr:row>
      <xdr:rowOff>25400</xdr:rowOff>
    </xdr:to>
    <xdr:pic>
      <xdr:nvPicPr>
        <xdr:cNvPr id="80" name="Picture 79">
          <a:extLst>
            <a:ext uri="{FF2B5EF4-FFF2-40B4-BE49-F238E27FC236}">
              <a16:creationId xmlns:a16="http://schemas.microsoft.com/office/drawing/2014/main" id="{44B8D89C-7F75-4A19-B249-18CB29B1DB6D}"/>
            </a:ext>
          </a:extLst>
        </xdr:cNvPr>
        <xdr:cNvPicPr/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8820150" y="179641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147</xdr:row>
      <xdr:rowOff>0</xdr:rowOff>
    </xdr:from>
    <xdr:to>
      <xdr:col>13</xdr:col>
      <xdr:colOff>431800</xdr:colOff>
      <xdr:row>147</xdr:row>
      <xdr:rowOff>25400</xdr:rowOff>
    </xdr:to>
    <xdr:pic>
      <xdr:nvPicPr>
        <xdr:cNvPr id="81" name="Picture 80">
          <a:extLst>
            <a:ext uri="{FF2B5EF4-FFF2-40B4-BE49-F238E27FC236}">
              <a16:creationId xmlns:a16="http://schemas.microsoft.com/office/drawing/2014/main" id="{78279531-4C90-488B-86A5-A8A89F51D4C1}"/>
            </a:ext>
          </a:extLst>
        </xdr:cNvPr>
        <xdr:cNvPicPr/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4476750" y="185928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147</xdr:row>
      <xdr:rowOff>0</xdr:rowOff>
    </xdr:from>
    <xdr:to>
      <xdr:col>20</xdr:col>
      <xdr:colOff>431800</xdr:colOff>
      <xdr:row>147</xdr:row>
      <xdr:rowOff>25400</xdr:rowOff>
    </xdr:to>
    <xdr:pic>
      <xdr:nvPicPr>
        <xdr:cNvPr id="82" name="Picture 81">
          <a:extLst>
            <a:ext uri="{FF2B5EF4-FFF2-40B4-BE49-F238E27FC236}">
              <a16:creationId xmlns:a16="http://schemas.microsoft.com/office/drawing/2014/main" id="{1995C7F7-2DA4-46AE-A8B2-4BAAB7FD1BD9}"/>
            </a:ext>
          </a:extLst>
        </xdr:cNvPr>
        <xdr:cNvPicPr/>
      </xdr:nvPicPr>
      <xdr:blipFill>
        <a:blip xmlns:r="http://schemas.openxmlformats.org/officeDocument/2006/relationships" r:embed="rId78" cstate="print"/>
        <a:stretch>
          <a:fillRect/>
        </a:stretch>
      </xdr:blipFill>
      <xdr:spPr>
        <a:xfrm>
          <a:off x="7096125" y="185928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147</xdr:row>
      <xdr:rowOff>0</xdr:rowOff>
    </xdr:from>
    <xdr:to>
      <xdr:col>25</xdr:col>
      <xdr:colOff>431800</xdr:colOff>
      <xdr:row>147</xdr:row>
      <xdr:rowOff>25400</xdr:rowOff>
    </xdr:to>
    <xdr:pic>
      <xdr:nvPicPr>
        <xdr:cNvPr id="83" name="Picture 82">
          <a:extLst>
            <a:ext uri="{FF2B5EF4-FFF2-40B4-BE49-F238E27FC236}">
              <a16:creationId xmlns:a16="http://schemas.microsoft.com/office/drawing/2014/main" id="{F9080BB9-84ED-4CB6-8CCF-4822AF56F2EE}"/>
            </a:ext>
          </a:extLst>
        </xdr:cNvPr>
        <xdr:cNvPicPr/>
      </xdr:nvPicPr>
      <xdr:blipFill>
        <a:blip xmlns:r="http://schemas.openxmlformats.org/officeDocument/2006/relationships" r:embed="rId79" cstate="print"/>
        <a:stretch>
          <a:fillRect/>
        </a:stretch>
      </xdr:blipFill>
      <xdr:spPr>
        <a:xfrm>
          <a:off x="8820150" y="185928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152</xdr:row>
      <xdr:rowOff>0</xdr:rowOff>
    </xdr:from>
    <xdr:to>
      <xdr:col>13</xdr:col>
      <xdr:colOff>431800</xdr:colOff>
      <xdr:row>152</xdr:row>
      <xdr:rowOff>25400</xdr:rowOff>
    </xdr:to>
    <xdr:pic>
      <xdr:nvPicPr>
        <xdr:cNvPr id="84" name="Picture 83">
          <a:extLst>
            <a:ext uri="{FF2B5EF4-FFF2-40B4-BE49-F238E27FC236}">
              <a16:creationId xmlns:a16="http://schemas.microsoft.com/office/drawing/2014/main" id="{84D78D63-FEE3-4DF5-B4D1-0C819C42C8DA}"/>
            </a:ext>
          </a:extLst>
        </xdr:cNvPr>
        <xdr:cNvPicPr/>
      </xdr:nvPicPr>
      <xdr:blipFill>
        <a:blip xmlns:r="http://schemas.openxmlformats.org/officeDocument/2006/relationships" r:embed="rId80" cstate="print"/>
        <a:stretch>
          <a:fillRect/>
        </a:stretch>
      </xdr:blipFill>
      <xdr:spPr>
        <a:xfrm>
          <a:off x="4476750" y="192214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152</xdr:row>
      <xdr:rowOff>0</xdr:rowOff>
    </xdr:from>
    <xdr:to>
      <xdr:col>20</xdr:col>
      <xdr:colOff>431800</xdr:colOff>
      <xdr:row>152</xdr:row>
      <xdr:rowOff>25400</xdr:rowOff>
    </xdr:to>
    <xdr:pic>
      <xdr:nvPicPr>
        <xdr:cNvPr id="85" name="Picture 84">
          <a:extLst>
            <a:ext uri="{FF2B5EF4-FFF2-40B4-BE49-F238E27FC236}">
              <a16:creationId xmlns:a16="http://schemas.microsoft.com/office/drawing/2014/main" id="{5C76E5E2-72AB-42B8-8FA9-92979A0E7516}"/>
            </a:ext>
          </a:extLst>
        </xdr:cNvPr>
        <xdr:cNvPicPr/>
      </xdr:nvPicPr>
      <xdr:blipFill>
        <a:blip xmlns:r="http://schemas.openxmlformats.org/officeDocument/2006/relationships" r:embed="rId81" cstate="print"/>
        <a:stretch>
          <a:fillRect/>
        </a:stretch>
      </xdr:blipFill>
      <xdr:spPr>
        <a:xfrm>
          <a:off x="7096125" y="192214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152</xdr:row>
      <xdr:rowOff>0</xdr:rowOff>
    </xdr:from>
    <xdr:to>
      <xdr:col>25</xdr:col>
      <xdr:colOff>431800</xdr:colOff>
      <xdr:row>152</xdr:row>
      <xdr:rowOff>25400</xdr:rowOff>
    </xdr:to>
    <xdr:pic>
      <xdr:nvPicPr>
        <xdr:cNvPr id="86" name="Picture 85">
          <a:extLst>
            <a:ext uri="{FF2B5EF4-FFF2-40B4-BE49-F238E27FC236}">
              <a16:creationId xmlns:a16="http://schemas.microsoft.com/office/drawing/2014/main" id="{9EF6CF5C-E0E6-43DA-B36E-F1AD8C4636CD}"/>
            </a:ext>
          </a:extLst>
        </xdr:cNvPr>
        <xdr:cNvPicPr/>
      </xdr:nvPicPr>
      <xdr:blipFill>
        <a:blip xmlns:r="http://schemas.openxmlformats.org/officeDocument/2006/relationships" r:embed="rId82" cstate="print"/>
        <a:stretch>
          <a:fillRect/>
        </a:stretch>
      </xdr:blipFill>
      <xdr:spPr>
        <a:xfrm>
          <a:off x="8820150" y="192214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157</xdr:row>
      <xdr:rowOff>0</xdr:rowOff>
    </xdr:from>
    <xdr:to>
      <xdr:col>13</xdr:col>
      <xdr:colOff>431800</xdr:colOff>
      <xdr:row>157</xdr:row>
      <xdr:rowOff>25400</xdr:rowOff>
    </xdr:to>
    <xdr:pic>
      <xdr:nvPicPr>
        <xdr:cNvPr id="87" name="Picture 86">
          <a:extLst>
            <a:ext uri="{FF2B5EF4-FFF2-40B4-BE49-F238E27FC236}">
              <a16:creationId xmlns:a16="http://schemas.microsoft.com/office/drawing/2014/main" id="{54E46CCA-75BB-4AF8-A221-CAABFA87CC73}"/>
            </a:ext>
          </a:extLst>
        </xdr:cNvPr>
        <xdr:cNvPicPr/>
      </xdr:nvPicPr>
      <xdr:blipFill>
        <a:blip xmlns:r="http://schemas.openxmlformats.org/officeDocument/2006/relationships" r:embed="rId83" cstate="print"/>
        <a:stretch>
          <a:fillRect/>
        </a:stretch>
      </xdr:blipFill>
      <xdr:spPr>
        <a:xfrm>
          <a:off x="4476750" y="198501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157</xdr:row>
      <xdr:rowOff>0</xdr:rowOff>
    </xdr:from>
    <xdr:to>
      <xdr:col>20</xdr:col>
      <xdr:colOff>431800</xdr:colOff>
      <xdr:row>157</xdr:row>
      <xdr:rowOff>25400</xdr:rowOff>
    </xdr:to>
    <xdr:pic>
      <xdr:nvPicPr>
        <xdr:cNvPr id="88" name="Picture 87">
          <a:extLst>
            <a:ext uri="{FF2B5EF4-FFF2-40B4-BE49-F238E27FC236}">
              <a16:creationId xmlns:a16="http://schemas.microsoft.com/office/drawing/2014/main" id="{84D6D58B-5FB5-4B96-A81F-DF8FE00EE9A4}"/>
            </a:ext>
          </a:extLst>
        </xdr:cNvPr>
        <xdr:cNvPicPr/>
      </xdr:nvPicPr>
      <xdr:blipFill>
        <a:blip xmlns:r="http://schemas.openxmlformats.org/officeDocument/2006/relationships" r:embed="rId84" cstate="print"/>
        <a:stretch>
          <a:fillRect/>
        </a:stretch>
      </xdr:blipFill>
      <xdr:spPr>
        <a:xfrm>
          <a:off x="7096125" y="198501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157</xdr:row>
      <xdr:rowOff>0</xdr:rowOff>
    </xdr:from>
    <xdr:to>
      <xdr:col>25</xdr:col>
      <xdr:colOff>431800</xdr:colOff>
      <xdr:row>157</xdr:row>
      <xdr:rowOff>25400</xdr:rowOff>
    </xdr:to>
    <xdr:pic>
      <xdr:nvPicPr>
        <xdr:cNvPr id="89" name="Picture 88">
          <a:extLst>
            <a:ext uri="{FF2B5EF4-FFF2-40B4-BE49-F238E27FC236}">
              <a16:creationId xmlns:a16="http://schemas.microsoft.com/office/drawing/2014/main" id="{DF34E19E-3F1D-4775-B0B4-E68189A75152}"/>
            </a:ext>
          </a:extLst>
        </xdr:cNvPr>
        <xdr:cNvPicPr/>
      </xdr:nvPicPr>
      <xdr:blipFill>
        <a:blip xmlns:r="http://schemas.openxmlformats.org/officeDocument/2006/relationships" r:embed="rId85" cstate="print"/>
        <a:stretch>
          <a:fillRect/>
        </a:stretch>
      </xdr:blipFill>
      <xdr:spPr>
        <a:xfrm>
          <a:off x="8820150" y="198501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162</xdr:row>
      <xdr:rowOff>0</xdr:rowOff>
    </xdr:from>
    <xdr:to>
      <xdr:col>13</xdr:col>
      <xdr:colOff>431800</xdr:colOff>
      <xdr:row>162</xdr:row>
      <xdr:rowOff>25400</xdr:rowOff>
    </xdr:to>
    <xdr:pic>
      <xdr:nvPicPr>
        <xdr:cNvPr id="90" name="Picture 89">
          <a:extLst>
            <a:ext uri="{FF2B5EF4-FFF2-40B4-BE49-F238E27FC236}">
              <a16:creationId xmlns:a16="http://schemas.microsoft.com/office/drawing/2014/main" id="{9563BDDF-86D2-42B6-9ADD-8F7D1CA9D543}"/>
            </a:ext>
          </a:extLst>
        </xdr:cNvPr>
        <xdr:cNvPicPr/>
      </xdr:nvPicPr>
      <xdr:blipFill>
        <a:blip xmlns:r="http://schemas.openxmlformats.org/officeDocument/2006/relationships" r:embed="rId86" cstate="print"/>
        <a:stretch>
          <a:fillRect/>
        </a:stretch>
      </xdr:blipFill>
      <xdr:spPr>
        <a:xfrm>
          <a:off x="4476750" y="204787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162</xdr:row>
      <xdr:rowOff>0</xdr:rowOff>
    </xdr:from>
    <xdr:to>
      <xdr:col>20</xdr:col>
      <xdr:colOff>431800</xdr:colOff>
      <xdr:row>162</xdr:row>
      <xdr:rowOff>25400</xdr:rowOff>
    </xdr:to>
    <xdr:pic>
      <xdr:nvPicPr>
        <xdr:cNvPr id="91" name="Picture 90">
          <a:extLst>
            <a:ext uri="{FF2B5EF4-FFF2-40B4-BE49-F238E27FC236}">
              <a16:creationId xmlns:a16="http://schemas.microsoft.com/office/drawing/2014/main" id="{880B2BF0-1531-4277-BC66-B07D18834C87}"/>
            </a:ext>
          </a:extLst>
        </xdr:cNvPr>
        <xdr:cNvPicPr/>
      </xdr:nvPicPr>
      <xdr:blipFill>
        <a:blip xmlns:r="http://schemas.openxmlformats.org/officeDocument/2006/relationships" r:embed="rId86" cstate="print"/>
        <a:stretch>
          <a:fillRect/>
        </a:stretch>
      </xdr:blipFill>
      <xdr:spPr>
        <a:xfrm>
          <a:off x="7096125" y="204787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162</xdr:row>
      <xdr:rowOff>0</xdr:rowOff>
    </xdr:from>
    <xdr:to>
      <xdr:col>25</xdr:col>
      <xdr:colOff>431800</xdr:colOff>
      <xdr:row>162</xdr:row>
      <xdr:rowOff>25400</xdr:rowOff>
    </xdr:to>
    <xdr:pic>
      <xdr:nvPicPr>
        <xdr:cNvPr id="92" name="Picture 91">
          <a:extLst>
            <a:ext uri="{FF2B5EF4-FFF2-40B4-BE49-F238E27FC236}">
              <a16:creationId xmlns:a16="http://schemas.microsoft.com/office/drawing/2014/main" id="{2FBF5A9B-9874-4D3E-96B5-D241A2CE9353}"/>
            </a:ext>
          </a:extLst>
        </xdr:cNvPr>
        <xdr:cNvPicPr/>
      </xdr:nvPicPr>
      <xdr:blipFill>
        <a:blip xmlns:r="http://schemas.openxmlformats.org/officeDocument/2006/relationships" r:embed="rId87" cstate="print"/>
        <a:stretch>
          <a:fillRect/>
        </a:stretch>
      </xdr:blipFill>
      <xdr:spPr>
        <a:xfrm>
          <a:off x="8820150" y="204787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167</xdr:row>
      <xdr:rowOff>0</xdr:rowOff>
    </xdr:from>
    <xdr:to>
      <xdr:col>13</xdr:col>
      <xdr:colOff>431800</xdr:colOff>
      <xdr:row>167</xdr:row>
      <xdr:rowOff>25400</xdr:rowOff>
    </xdr:to>
    <xdr:pic>
      <xdr:nvPicPr>
        <xdr:cNvPr id="93" name="Picture 92">
          <a:extLst>
            <a:ext uri="{FF2B5EF4-FFF2-40B4-BE49-F238E27FC236}">
              <a16:creationId xmlns:a16="http://schemas.microsoft.com/office/drawing/2014/main" id="{170DFC1A-1F2F-439A-AEC7-F6FBE12CA74D}"/>
            </a:ext>
          </a:extLst>
        </xdr:cNvPr>
        <xdr:cNvPicPr/>
      </xdr:nvPicPr>
      <xdr:blipFill>
        <a:blip xmlns:r="http://schemas.openxmlformats.org/officeDocument/2006/relationships" r:embed="rId88" cstate="print"/>
        <a:stretch>
          <a:fillRect/>
        </a:stretch>
      </xdr:blipFill>
      <xdr:spPr>
        <a:xfrm>
          <a:off x="4476750" y="211074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167</xdr:row>
      <xdr:rowOff>0</xdr:rowOff>
    </xdr:from>
    <xdr:to>
      <xdr:col>20</xdr:col>
      <xdr:colOff>431800</xdr:colOff>
      <xdr:row>167</xdr:row>
      <xdr:rowOff>25400</xdr:rowOff>
    </xdr:to>
    <xdr:pic>
      <xdr:nvPicPr>
        <xdr:cNvPr id="94" name="Picture 93">
          <a:extLst>
            <a:ext uri="{FF2B5EF4-FFF2-40B4-BE49-F238E27FC236}">
              <a16:creationId xmlns:a16="http://schemas.microsoft.com/office/drawing/2014/main" id="{EFC254E0-221A-482C-859F-2CA7EE82D47D}"/>
            </a:ext>
          </a:extLst>
        </xdr:cNvPr>
        <xdr:cNvPicPr/>
      </xdr:nvPicPr>
      <xdr:blipFill>
        <a:blip xmlns:r="http://schemas.openxmlformats.org/officeDocument/2006/relationships" r:embed="rId89" cstate="print"/>
        <a:stretch>
          <a:fillRect/>
        </a:stretch>
      </xdr:blipFill>
      <xdr:spPr>
        <a:xfrm>
          <a:off x="7096125" y="211074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167</xdr:row>
      <xdr:rowOff>0</xdr:rowOff>
    </xdr:from>
    <xdr:to>
      <xdr:col>25</xdr:col>
      <xdr:colOff>431800</xdr:colOff>
      <xdr:row>167</xdr:row>
      <xdr:rowOff>25400</xdr:rowOff>
    </xdr:to>
    <xdr:pic>
      <xdr:nvPicPr>
        <xdr:cNvPr id="95" name="Picture 94">
          <a:extLst>
            <a:ext uri="{FF2B5EF4-FFF2-40B4-BE49-F238E27FC236}">
              <a16:creationId xmlns:a16="http://schemas.microsoft.com/office/drawing/2014/main" id="{375F8CE1-2B2B-4612-8205-10D0544C6027}"/>
            </a:ext>
          </a:extLst>
        </xdr:cNvPr>
        <xdr:cNvPicPr/>
      </xdr:nvPicPr>
      <xdr:blipFill>
        <a:blip xmlns:r="http://schemas.openxmlformats.org/officeDocument/2006/relationships" r:embed="rId90" cstate="print"/>
        <a:stretch>
          <a:fillRect/>
        </a:stretch>
      </xdr:blipFill>
      <xdr:spPr>
        <a:xfrm>
          <a:off x="8820150" y="211074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172</xdr:row>
      <xdr:rowOff>0</xdr:rowOff>
    </xdr:from>
    <xdr:to>
      <xdr:col>13</xdr:col>
      <xdr:colOff>431800</xdr:colOff>
      <xdr:row>172</xdr:row>
      <xdr:rowOff>25400</xdr:rowOff>
    </xdr:to>
    <xdr:pic>
      <xdr:nvPicPr>
        <xdr:cNvPr id="96" name="Picture 95">
          <a:extLst>
            <a:ext uri="{FF2B5EF4-FFF2-40B4-BE49-F238E27FC236}">
              <a16:creationId xmlns:a16="http://schemas.microsoft.com/office/drawing/2014/main" id="{E21B0AC9-9E40-44BB-936C-D46403A52D24}"/>
            </a:ext>
          </a:extLst>
        </xdr:cNvPr>
        <xdr:cNvPicPr/>
      </xdr:nvPicPr>
      <xdr:blipFill>
        <a:blip xmlns:r="http://schemas.openxmlformats.org/officeDocument/2006/relationships" r:embed="rId91" cstate="print"/>
        <a:stretch>
          <a:fillRect/>
        </a:stretch>
      </xdr:blipFill>
      <xdr:spPr>
        <a:xfrm>
          <a:off x="4476750" y="217360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172</xdr:row>
      <xdr:rowOff>0</xdr:rowOff>
    </xdr:from>
    <xdr:to>
      <xdr:col>20</xdr:col>
      <xdr:colOff>431800</xdr:colOff>
      <xdr:row>172</xdr:row>
      <xdr:rowOff>25400</xdr:rowOff>
    </xdr:to>
    <xdr:pic>
      <xdr:nvPicPr>
        <xdr:cNvPr id="97" name="Picture 96">
          <a:extLst>
            <a:ext uri="{FF2B5EF4-FFF2-40B4-BE49-F238E27FC236}">
              <a16:creationId xmlns:a16="http://schemas.microsoft.com/office/drawing/2014/main" id="{B8F9A061-8E6A-4320-B83C-B69BA1EB9761}"/>
            </a:ext>
          </a:extLst>
        </xdr:cNvPr>
        <xdr:cNvPicPr/>
      </xdr:nvPicPr>
      <xdr:blipFill>
        <a:blip xmlns:r="http://schemas.openxmlformats.org/officeDocument/2006/relationships" r:embed="rId92" cstate="print"/>
        <a:stretch>
          <a:fillRect/>
        </a:stretch>
      </xdr:blipFill>
      <xdr:spPr>
        <a:xfrm>
          <a:off x="7096125" y="217360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172</xdr:row>
      <xdr:rowOff>0</xdr:rowOff>
    </xdr:from>
    <xdr:to>
      <xdr:col>25</xdr:col>
      <xdr:colOff>431800</xdr:colOff>
      <xdr:row>172</xdr:row>
      <xdr:rowOff>25400</xdr:rowOff>
    </xdr:to>
    <xdr:pic>
      <xdr:nvPicPr>
        <xdr:cNvPr id="98" name="Picture 97">
          <a:extLst>
            <a:ext uri="{FF2B5EF4-FFF2-40B4-BE49-F238E27FC236}">
              <a16:creationId xmlns:a16="http://schemas.microsoft.com/office/drawing/2014/main" id="{5E88869D-5713-4952-9E6A-8F1CA6ACC31C}"/>
            </a:ext>
          </a:extLst>
        </xdr:cNvPr>
        <xdr:cNvPicPr/>
      </xdr:nvPicPr>
      <xdr:blipFill>
        <a:blip xmlns:r="http://schemas.openxmlformats.org/officeDocument/2006/relationships" r:embed="rId93" cstate="print"/>
        <a:stretch>
          <a:fillRect/>
        </a:stretch>
      </xdr:blipFill>
      <xdr:spPr>
        <a:xfrm>
          <a:off x="8820150" y="217360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177</xdr:row>
      <xdr:rowOff>0</xdr:rowOff>
    </xdr:from>
    <xdr:to>
      <xdr:col>13</xdr:col>
      <xdr:colOff>431800</xdr:colOff>
      <xdr:row>177</xdr:row>
      <xdr:rowOff>25400</xdr:rowOff>
    </xdr:to>
    <xdr:pic>
      <xdr:nvPicPr>
        <xdr:cNvPr id="99" name="Picture 98">
          <a:extLst>
            <a:ext uri="{FF2B5EF4-FFF2-40B4-BE49-F238E27FC236}">
              <a16:creationId xmlns:a16="http://schemas.microsoft.com/office/drawing/2014/main" id="{EEB2610B-814F-44BC-9F14-EC1F525D2E34}"/>
            </a:ext>
          </a:extLst>
        </xdr:cNvPr>
        <xdr:cNvPicPr/>
      </xdr:nvPicPr>
      <xdr:blipFill>
        <a:blip xmlns:r="http://schemas.openxmlformats.org/officeDocument/2006/relationships" r:embed="rId94" cstate="print"/>
        <a:stretch>
          <a:fillRect/>
        </a:stretch>
      </xdr:blipFill>
      <xdr:spPr>
        <a:xfrm>
          <a:off x="4476750" y="223647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177</xdr:row>
      <xdr:rowOff>0</xdr:rowOff>
    </xdr:from>
    <xdr:to>
      <xdr:col>20</xdr:col>
      <xdr:colOff>431800</xdr:colOff>
      <xdr:row>177</xdr:row>
      <xdr:rowOff>25400</xdr:rowOff>
    </xdr:to>
    <xdr:pic>
      <xdr:nvPicPr>
        <xdr:cNvPr id="100" name="Picture 99">
          <a:extLst>
            <a:ext uri="{FF2B5EF4-FFF2-40B4-BE49-F238E27FC236}">
              <a16:creationId xmlns:a16="http://schemas.microsoft.com/office/drawing/2014/main" id="{7FA5506C-B8B2-446C-A1E0-1E9E49F61B4E}"/>
            </a:ext>
          </a:extLst>
        </xdr:cNvPr>
        <xdr:cNvPicPr/>
      </xdr:nvPicPr>
      <xdr:blipFill>
        <a:blip xmlns:r="http://schemas.openxmlformats.org/officeDocument/2006/relationships" r:embed="rId95" cstate="print"/>
        <a:stretch>
          <a:fillRect/>
        </a:stretch>
      </xdr:blipFill>
      <xdr:spPr>
        <a:xfrm>
          <a:off x="7096125" y="223647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177</xdr:row>
      <xdr:rowOff>0</xdr:rowOff>
    </xdr:from>
    <xdr:to>
      <xdr:col>25</xdr:col>
      <xdr:colOff>431800</xdr:colOff>
      <xdr:row>177</xdr:row>
      <xdr:rowOff>25400</xdr:rowOff>
    </xdr:to>
    <xdr:pic>
      <xdr:nvPicPr>
        <xdr:cNvPr id="101" name="Picture 100">
          <a:extLst>
            <a:ext uri="{FF2B5EF4-FFF2-40B4-BE49-F238E27FC236}">
              <a16:creationId xmlns:a16="http://schemas.microsoft.com/office/drawing/2014/main" id="{A4DB7F46-451F-4BF7-873A-BA3C9685AD96}"/>
            </a:ext>
          </a:extLst>
        </xdr:cNvPr>
        <xdr:cNvPicPr/>
      </xdr:nvPicPr>
      <xdr:blipFill>
        <a:blip xmlns:r="http://schemas.openxmlformats.org/officeDocument/2006/relationships" r:embed="rId96" cstate="print"/>
        <a:stretch>
          <a:fillRect/>
        </a:stretch>
      </xdr:blipFill>
      <xdr:spPr>
        <a:xfrm>
          <a:off x="8820150" y="223647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182</xdr:row>
      <xdr:rowOff>0</xdr:rowOff>
    </xdr:from>
    <xdr:to>
      <xdr:col>13</xdr:col>
      <xdr:colOff>431800</xdr:colOff>
      <xdr:row>182</xdr:row>
      <xdr:rowOff>25400</xdr:rowOff>
    </xdr:to>
    <xdr:pic>
      <xdr:nvPicPr>
        <xdr:cNvPr id="102" name="Picture 101">
          <a:extLst>
            <a:ext uri="{FF2B5EF4-FFF2-40B4-BE49-F238E27FC236}">
              <a16:creationId xmlns:a16="http://schemas.microsoft.com/office/drawing/2014/main" id="{091F48BA-8ABB-490B-8AB8-43C21C902F02}"/>
            </a:ext>
          </a:extLst>
        </xdr:cNvPr>
        <xdr:cNvPicPr/>
      </xdr:nvPicPr>
      <xdr:blipFill>
        <a:blip xmlns:r="http://schemas.openxmlformats.org/officeDocument/2006/relationships" r:embed="rId97" cstate="print"/>
        <a:stretch>
          <a:fillRect/>
        </a:stretch>
      </xdr:blipFill>
      <xdr:spPr>
        <a:xfrm>
          <a:off x="4476750" y="229933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182</xdr:row>
      <xdr:rowOff>0</xdr:rowOff>
    </xdr:from>
    <xdr:to>
      <xdr:col>20</xdr:col>
      <xdr:colOff>431800</xdr:colOff>
      <xdr:row>182</xdr:row>
      <xdr:rowOff>25400</xdr:rowOff>
    </xdr:to>
    <xdr:pic>
      <xdr:nvPicPr>
        <xdr:cNvPr id="103" name="Picture 102">
          <a:extLst>
            <a:ext uri="{FF2B5EF4-FFF2-40B4-BE49-F238E27FC236}">
              <a16:creationId xmlns:a16="http://schemas.microsoft.com/office/drawing/2014/main" id="{2854C337-FE05-46C6-822C-685DF563E19B}"/>
            </a:ext>
          </a:extLst>
        </xdr:cNvPr>
        <xdr:cNvPicPr/>
      </xdr:nvPicPr>
      <xdr:blipFill>
        <a:blip xmlns:r="http://schemas.openxmlformats.org/officeDocument/2006/relationships" r:embed="rId98" cstate="print"/>
        <a:stretch>
          <a:fillRect/>
        </a:stretch>
      </xdr:blipFill>
      <xdr:spPr>
        <a:xfrm>
          <a:off x="7096125" y="229933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182</xdr:row>
      <xdr:rowOff>0</xdr:rowOff>
    </xdr:from>
    <xdr:to>
      <xdr:col>25</xdr:col>
      <xdr:colOff>431800</xdr:colOff>
      <xdr:row>182</xdr:row>
      <xdr:rowOff>25400</xdr:rowOff>
    </xdr:to>
    <xdr:pic>
      <xdr:nvPicPr>
        <xdr:cNvPr id="104" name="Picture 103">
          <a:extLst>
            <a:ext uri="{FF2B5EF4-FFF2-40B4-BE49-F238E27FC236}">
              <a16:creationId xmlns:a16="http://schemas.microsoft.com/office/drawing/2014/main" id="{2B6A2BB1-44D0-4C57-AB93-191C5F8B9D02}"/>
            </a:ext>
          </a:extLst>
        </xdr:cNvPr>
        <xdr:cNvPicPr/>
      </xdr:nvPicPr>
      <xdr:blipFill>
        <a:blip xmlns:r="http://schemas.openxmlformats.org/officeDocument/2006/relationships" r:embed="rId99" cstate="print"/>
        <a:stretch>
          <a:fillRect/>
        </a:stretch>
      </xdr:blipFill>
      <xdr:spPr>
        <a:xfrm>
          <a:off x="8820150" y="229933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187</xdr:row>
      <xdr:rowOff>0</xdr:rowOff>
    </xdr:from>
    <xdr:to>
      <xdr:col>13</xdr:col>
      <xdr:colOff>431800</xdr:colOff>
      <xdr:row>187</xdr:row>
      <xdr:rowOff>25400</xdr:rowOff>
    </xdr:to>
    <xdr:pic>
      <xdr:nvPicPr>
        <xdr:cNvPr id="105" name="Picture 104">
          <a:extLst>
            <a:ext uri="{FF2B5EF4-FFF2-40B4-BE49-F238E27FC236}">
              <a16:creationId xmlns:a16="http://schemas.microsoft.com/office/drawing/2014/main" id="{F61742E5-DDCF-43F5-AFE0-6B7DD7D7B7BD}"/>
            </a:ext>
          </a:extLst>
        </xdr:cNvPr>
        <xdr:cNvPicPr/>
      </xdr:nvPicPr>
      <xdr:blipFill>
        <a:blip xmlns:r="http://schemas.openxmlformats.org/officeDocument/2006/relationships" r:embed="rId100" cstate="print"/>
        <a:stretch>
          <a:fillRect/>
        </a:stretch>
      </xdr:blipFill>
      <xdr:spPr>
        <a:xfrm>
          <a:off x="4476750" y="236220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187</xdr:row>
      <xdr:rowOff>0</xdr:rowOff>
    </xdr:from>
    <xdr:to>
      <xdr:col>20</xdr:col>
      <xdr:colOff>431800</xdr:colOff>
      <xdr:row>187</xdr:row>
      <xdr:rowOff>25400</xdr:rowOff>
    </xdr:to>
    <xdr:pic>
      <xdr:nvPicPr>
        <xdr:cNvPr id="106" name="Picture 105">
          <a:extLst>
            <a:ext uri="{FF2B5EF4-FFF2-40B4-BE49-F238E27FC236}">
              <a16:creationId xmlns:a16="http://schemas.microsoft.com/office/drawing/2014/main" id="{D135028D-D1D2-476C-947F-A2EE8C153652}"/>
            </a:ext>
          </a:extLst>
        </xdr:cNvPr>
        <xdr:cNvPicPr/>
      </xdr:nvPicPr>
      <xdr:blipFill>
        <a:blip xmlns:r="http://schemas.openxmlformats.org/officeDocument/2006/relationships" r:embed="rId101" cstate="print"/>
        <a:stretch>
          <a:fillRect/>
        </a:stretch>
      </xdr:blipFill>
      <xdr:spPr>
        <a:xfrm>
          <a:off x="7096125" y="236220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187</xdr:row>
      <xdr:rowOff>0</xdr:rowOff>
    </xdr:from>
    <xdr:to>
      <xdr:col>25</xdr:col>
      <xdr:colOff>431800</xdr:colOff>
      <xdr:row>187</xdr:row>
      <xdr:rowOff>25400</xdr:rowOff>
    </xdr:to>
    <xdr:pic>
      <xdr:nvPicPr>
        <xdr:cNvPr id="107" name="Picture 106">
          <a:extLst>
            <a:ext uri="{FF2B5EF4-FFF2-40B4-BE49-F238E27FC236}">
              <a16:creationId xmlns:a16="http://schemas.microsoft.com/office/drawing/2014/main" id="{9A762ABF-2E18-449C-878A-2F7171FB962F}"/>
            </a:ext>
          </a:extLst>
        </xdr:cNvPr>
        <xdr:cNvPicPr/>
      </xdr:nvPicPr>
      <xdr:blipFill>
        <a:blip xmlns:r="http://schemas.openxmlformats.org/officeDocument/2006/relationships" r:embed="rId102" cstate="print"/>
        <a:stretch>
          <a:fillRect/>
        </a:stretch>
      </xdr:blipFill>
      <xdr:spPr>
        <a:xfrm>
          <a:off x="8820150" y="236220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192</xdr:row>
      <xdr:rowOff>0</xdr:rowOff>
    </xdr:from>
    <xdr:to>
      <xdr:col>13</xdr:col>
      <xdr:colOff>431800</xdr:colOff>
      <xdr:row>192</xdr:row>
      <xdr:rowOff>25400</xdr:rowOff>
    </xdr:to>
    <xdr:pic>
      <xdr:nvPicPr>
        <xdr:cNvPr id="108" name="Picture 107">
          <a:extLst>
            <a:ext uri="{FF2B5EF4-FFF2-40B4-BE49-F238E27FC236}">
              <a16:creationId xmlns:a16="http://schemas.microsoft.com/office/drawing/2014/main" id="{BE7BB21E-092E-4C78-8A94-CA5834BCEFA5}"/>
            </a:ext>
          </a:extLst>
        </xdr:cNvPr>
        <xdr:cNvPicPr/>
      </xdr:nvPicPr>
      <xdr:blipFill>
        <a:blip xmlns:r="http://schemas.openxmlformats.org/officeDocument/2006/relationships" r:embed="rId103" cstate="print"/>
        <a:stretch>
          <a:fillRect/>
        </a:stretch>
      </xdr:blipFill>
      <xdr:spPr>
        <a:xfrm>
          <a:off x="4476750" y="242506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192</xdr:row>
      <xdr:rowOff>0</xdr:rowOff>
    </xdr:from>
    <xdr:to>
      <xdr:col>20</xdr:col>
      <xdr:colOff>431800</xdr:colOff>
      <xdr:row>192</xdr:row>
      <xdr:rowOff>25400</xdr:rowOff>
    </xdr:to>
    <xdr:pic>
      <xdr:nvPicPr>
        <xdr:cNvPr id="109" name="Picture 108">
          <a:extLst>
            <a:ext uri="{FF2B5EF4-FFF2-40B4-BE49-F238E27FC236}">
              <a16:creationId xmlns:a16="http://schemas.microsoft.com/office/drawing/2014/main" id="{9991C7C5-88D8-4DDE-83CE-83275442DE49}"/>
            </a:ext>
          </a:extLst>
        </xdr:cNvPr>
        <xdr:cNvPicPr/>
      </xdr:nvPicPr>
      <xdr:blipFill>
        <a:blip xmlns:r="http://schemas.openxmlformats.org/officeDocument/2006/relationships" r:embed="rId104" cstate="print"/>
        <a:stretch>
          <a:fillRect/>
        </a:stretch>
      </xdr:blipFill>
      <xdr:spPr>
        <a:xfrm>
          <a:off x="7096125" y="242506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192</xdr:row>
      <xdr:rowOff>0</xdr:rowOff>
    </xdr:from>
    <xdr:to>
      <xdr:col>25</xdr:col>
      <xdr:colOff>431800</xdr:colOff>
      <xdr:row>192</xdr:row>
      <xdr:rowOff>25400</xdr:rowOff>
    </xdr:to>
    <xdr:pic>
      <xdr:nvPicPr>
        <xdr:cNvPr id="110" name="Picture 109">
          <a:extLst>
            <a:ext uri="{FF2B5EF4-FFF2-40B4-BE49-F238E27FC236}">
              <a16:creationId xmlns:a16="http://schemas.microsoft.com/office/drawing/2014/main" id="{CE769A39-A3C3-4831-BF8E-67E9B0BD7435}"/>
            </a:ext>
          </a:extLst>
        </xdr:cNvPr>
        <xdr:cNvPicPr/>
      </xdr:nvPicPr>
      <xdr:blipFill>
        <a:blip xmlns:r="http://schemas.openxmlformats.org/officeDocument/2006/relationships" r:embed="rId105" cstate="print"/>
        <a:stretch>
          <a:fillRect/>
        </a:stretch>
      </xdr:blipFill>
      <xdr:spPr>
        <a:xfrm>
          <a:off x="8820150" y="242506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197</xdr:row>
      <xdr:rowOff>0</xdr:rowOff>
    </xdr:from>
    <xdr:to>
      <xdr:col>13</xdr:col>
      <xdr:colOff>431800</xdr:colOff>
      <xdr:row>197</xdr:row>
      <xdr:rowOff>25400</xdr:rowOff>
    </xdr:to>
    <xdr:pic>
      <xdr:nvPicPr>
        <xdr:cNvPr id="111" name="Picture 110">
          <a:extLst>
            <a:ext uri="{FF2B5EF4-FFF2-40B4-BE49-F238E27FC236}">
              <a16:creationId xmlns:a16="http://schemas.microsoft.com/office/drawing/2014/main" id="{DAD084DC-8820-48C7-954F-8729C381DA4A}"/>
            </a:ext>
          </a:extLst>
        </xdr:cNvPr>
        <xdr:cNvPicPr/>
      </xdr:nvPicPr>
      <xdr:blipFill>
        <a:blip xmlns:r="http://schemas.openxmlformats.org/officeDocument/2006/relationships" r:embed="rId106" cstate="print"/>
        <a:stretch>
          <a:fillRect/>
        </a:stretch>
      </xdr:blipFill>
      <xdr:spPr>
        <a:xfrm>
          <a:off x="4476750" y="248793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197</xdr:row>
      <xdr:rowOff>0</xdr:rowOff>
    </xdr:from>
    <xdr:to>
      <xdr:col>20</xdr:col>
      <xdr:colOff>431800</xdr:colOff>
      <xdr:row>197</xdr:row>
      <xdr:rowOff>25400</xdr:rowOff>
    </xdr:to>
    <xdr:pic>
      <xdr:nvPicPr>
        <xdr:cNvPr id="112" name="Picture 111">
          <a:extLst>
            <a:ext uri="{FF2B5EF4-FFF2-40B4-BE49-F238E27FC236}">
              <a16:creationId xmlns:a16="http://schemas.microsoft.com/office/drawing/2014/main" id="{4A9D24ED-A45F-4DE4-B582-2D24CDADDB38}"/>
            </a:ext>
          </a:extLst>
        </xdr:cNvPr>
        <xdr:cNvPicPr/>
      </xdr:nvPicPr>
      <xdr:blipFill>
        <a:blip xmlns:r="http://schemas.openxmlformats.org/officeDocument/2006/relationships" r:embed="rId107" cstate="print"/>
        <a:stretch>
          <a:fillRect/>
        </a:stretch>
      </xdr:blipFill>
      <xdr:spPr>
        <a:xfrm>
          <a:off x="7096125" y="248793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197</xdr:row>
      <xdr:rowOff>0</xdr:rowOff>
    </xdr:from>
    <xdr:to>
      <xdr:col>25</xdr:col>
      <xdr:colOff>431800</xdr:colOff>
      <xdr:row>197</xdr:row>
      <xdr:rowOff>25400</xdr:rowOff>
    </xdr:to>
    <xdr:pic>
      <xdr:nvPicPr>
        <xdr:cNvPr id="113" name="Picture 112">
          <a:extLst>
            <a:ext uri="{FF2B5EF4-FFF2-40B4-BE49-F238E27FC236}">
              <a16:creationId xmlns:a16="http://schemas.microsoft.com/office/drawing/2014/main" id="{A68BE3EA-999C-4D00-B1F1-41FD7D4DDDB1}"/>
            </a:ext>
          </a:extLst>
        </xdr:cNvPr>
        <xdr:cNvPicPr/>
      </xdr:nvPicPr>
      <xdr:blipFill>
        <a:blip xmlns:r="http://schemas.openxmlformats.org/officeDocument/2006/relationships" r:embed="rId108" cstate="print"/>
        <a:stretch>
          <a:fillRect/>
        </a:stretch>
      </xdr:blipFill>
      <xdr:spPr>
        <a:xfrm>
          <a:off x="8820150" y="248793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202</xdr:row>
      <xdr:rowOff>0</xdr:rowOff>
    </xdr:from>
    <xdr:to>
      <xdr:col>13</xdr:col>
      <xdr:colOff>431800</xdr:colOff>
      <xdr:row>202</xdr:row>
      <xdr:rowOff>25400</xdr:rowOff>
    </xdr:to>
    <xdr:pic>
      <xdr:nvPicPr>
        <xdr:cNvPr id="114" name="Picture 113">
          <a:extLst>
            <a:ext uri="{FF2B5EF4-FFF2-40B4-BE49-F238E27FC236}">
              <a16:creationId xmlns:a16="http://schemas.microsoft.com/office/drawing/2014/main" id="{771D0895-61C8-4B6E-8C3D-BCA44DC75E5A}"/>
            </a:ext>
          </a:extLst>
        </xdr:cNvPr>
        <xdr:cNvPicPr/>
      </xdr:nvPicPr>
      <xdr:blipFill>
        <a:blip xmlns:r="http://schemas.openxmlformats.org/officeDocument/2006/relationships" r:embed="rId109" cstate="print"/>
        <a:stretch>
          <a:fillRect/>
        </a:stretch>
      </xdr:blipFill>
      <xdr:spPr>
        <a:xfrm>
          <a:off x="4476750" y="255079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202</xdr:row>
      <xdr:rowOff>0</xdr:rowOff>
    </xdr:from>
    <xdr:to>
      <xdr:col>20</xdr:col>
      <xdr:colOff>431800</xdr:colOff>
      <xdr:row>202</xdr:row>
      <xdr:rowOff>25400</xdr:rowOff>
    </xdr:to>
    <xdr:pic>
      <xdr:nvPicPr>
        <xdr:cNvPr id="115" name="Picture 114">
          <a:extLst>
            <a:ext uri="{FF2B5EF4-FFF2-40B4-BE49-F238E27FC236}">
              <a16:creationId xmlns:a16="http://schemas.microsoft.com/office/drawing/2014/main" id="{3CF9CBEE-1E43-46EC-A3DA-B730CDBF2747}"/>
            </a:ext>
          </a:extLst>
        </xdr:cNvPr>
        <xdr:cNvPicPr/>
      </xdr:nvPicPr>
      <xdr:blipFill>
        <a:blip xmlns:r="http://schemas.openxmlformats.org/officeDocument/2006/relationships" r:embed="rId110" cstate="print"/>
        <a:stretch>
          <a:fillRect/>
        </a:stretch>
      </xdr:blipFill>
      <xdr:spPr>
        <a:xfrm>
          <a:off x="7096125" y="255079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202</xdr:row>
      <xdr:rowOff>0</xdr:rowOff>
    </xdr:from>
    <xdr:to>
      <xdr:col>25</xdr:col>
      <xdr:colOff>431800</xdr:colOff>
      <xdr:row>202</xdr:row>
      <xdr:rowOff>25400</xdr:rowOff>
    </xdr:to>
    <xdr:pic>
      <xdr:nvPicPr>
        <xdr:cNvPr id="116" name="Picture 115">
          <a:extLst>
            <a:ext uri="{FF2B5EF4-FFF2-40B4-BE49-F238E27FC236}">
              <a16:creationId xmlns:a16="http://schemas.microsoft.com/office/drawing/2014/main" id="{A5E99A5C-41E2-46D1-91F2-9CC00BE0BC0F}"/>
            </a:ext>
          </a:extLst>
        </xdr:cNvPr>
        <xdr:cNvPicPr/>
      </xdr:nvPicPr>
      <xdr:blipFill>
        <a:blip xmlns:r="http://schemas.openxmlformats.org/officeDocument/2006/relationships" r:embed="rId111" cstate="print"/>
        <a:stretch>
          <a:fillRect/>
        </a:stretch>
      </xdr:blipFill>
      <xdr:spPr>
        <a:xfrm>
          <a:off x="8820150" y="255079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207</xdr:row>
      <xdr:rowOff>0</xdr:rowOff>
    </xdr:from>
    <xdr:to>
      <xdr:col>13</xdr:col>
      <xdr:colOff>431800</xdr:colOff>
      <xdr:row>207</xdr:row>
      <xdr:rowOff>25400</xdr:rowOff>
    </xdr:to>
    <xdr:pic>
      <xdr:nvPicPr>
        <xdr:cNvPr id="117" name="Picture 116">
          <a:extLst>
            <a:ext uri="{FF2B5EF4-FFF2-40B4-BE49-F238E27FC236}">
              <a16:creationId xmlns:a16="http://schemas.microsoft.com/office/drawing/2014/main" id="{30F0BF3A-591C-436B-B113-D4BE00DC98B7}"/>
            </a:ext>
          </a:extLst>
        </xdr:cNvPr>
        <xdr:cNvPicPr/>
      </xdr:nvPicPr>
      <xdr:blipFill>
        <a:blip xmlns:r="http://schemas.openxmlformats.org/officeDocument/2006/relationships" r:embed="rId112" cstate="print"/>
        <a:stretch>
          <a:fillRect/>
        </a:stretch>
      </xdr:blipFill>
      <xdr:spPr>
        <a:xfrm>
          <a:off x="4476750" y="261366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207</xdr:row>
      <xdr:rowOff>0</xdr:rowOff>
    </xdr:from>
    <xdr:to>
      <xdr:col>20</xdr:col>
      <xdr:colOff>431800</xdr:colOff>
      <xdr:row>207</xdr:row>
      <xdr:rowOff>25400</xdr:rowOff>
    </xdr:to>
    <xdr:pic>
      <xdr:nvPicPr>
        <xdr:cNvPr id="118" name="Picture 117">
          <a:extLst>
            <a:ext uri="{FF2B5EF4-FFF2-40B4-BE49-F238E27FC236}">
              <a16:creationId xmlns:a16="http://schemas.microsoft.com/office/drawing/2014/main" id="{279ED6B9-438F-4B2B-B94A-037F160A1BF7}"/>
            </a:ext>
          </a:extLst>
        </xdr:cNvPr>
        <xdr:cNvPicPr/>
      </xdr:nvPicPr>
      <xdr:blipFill>
        <a:blip xmlns:r="http://schemas.openxmlformats.org/officeDocument/2006/relationships" r:embed="rId113" cstate="print"/>
        <a:stretch>
          <a:fillRect/>
        </a:stretch>
      </xdr:blipFill>
      <xdr:spPr>
        <a:xfrm>
          <a:off x="7096125" y="261366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207</xdr:row>
      <xdr:rowOff>0</xdr:rowOff>
    </xdr:from>
    <xdr:to>
      <xdr:col>25</xdr:col>
      <xdr:colOff>431800</xdr:colOff>
      <xdr:row>207</xdr:row>
      <xdr:rowOff>25400</xdr:rowOff>
    </xdr:to>
    <xdr:pic>
      <xdr:nvPicPr>
        <xdr:cNvPr id="119" name="Picture 118">
          <a:extLst>
            <a:ext uri="{FF2B5EF4-FFF2-40B4-BE49-F238E27FC236}">
              <a16:creationId xmlns:a16="http://schemas.microsoft.com/office/drawing/2014/main" id="{BD7EA802-781E-4C45-88FD-1EB33CF34381}"/>
            </a:ext>
          </a:extLst>
        </xdr:cNvPr>
        <xdr:cNvPicPr/>
      </xdr:nvPicPr>
      <xdr:blipFill>
        <a:blip xmlns:r="http://schemas.openxmlformats.org/officeDocument/2006/relationships" r:embed="rId114" cstate="print"/>
        <a:stretch>
          <a:fillRect/>
        </a:stretch>
      </xdr:blipFill>
      <xdr:spPr>
        <a:xfrm>
          <a:off x="8820150" y="261366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212</xdr:row>
      <xdr:rowOff>0</xdr:rowOff>
    </xdr:from>
    <xdr:to>
      <xdr:col>13</xdr:col>
      <xdr:colOff>431800</xdr:colOff>
      <xdr:row>212</xdr:row>
      <xdr:rowOff>25400</xdr:rowOff>
    </xdr:to>
    <xdr:pic>
      <xdr:nvPicPr>
        <xdr:cNvPr id="120" name="Picture 119">
          <a:extLst>
            <a:ext uri="{FF2B5EF4-FFF2-40B4-BE49-F238E27FC236}">
              <a16:creationId xmlns:a16="http://schemas.microsoft.com/office/drawing/2014/main" id="{9FE81085-378E-42CF-8BD3-7B501F7D136C}"/>
            </a:ext>
          </a:extLst>
        </xdr:cNvPr>
        <xdr:cNvPicPr/>
      </xdr:nvPicPr>
      <xdr:blipFill>
        <a:blip xmlns:r="http://schemas.openxmlformats.org/officeDocument/2006/relationships" r:embed="rId115" cstate="print"/>
        <a:stretch>
          <a:fillRect/>
        </a:stretch>
      </xdr:blipFill>
      <xdr:spPr>
        <a:xfrm>
          <a:off x="4476750" y="267652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212</xdr:row>
      <xdr:rowOff>0</xdr:rowOff>
    </xdr:from>
    <xdr:to>
      <xdr:col>20</xdr:col>
      <xdr:colOff>431800</xdr:colOff>
      <xdr:row>212</xdr:row>
      <xdr:rowOff>25400</xdr:rowOff>
    </xdr:to>
    <xdr:pic>
      <xdr:nvPicPr>
        <xdr:cNvPr id="121" name="Picture 120">
          <a:extLst>
            <a:ext uri="{FF2B5EF4-FFF2-40B4-BE49-F238E27FC236}">
              <a16:creationId xmlns:a16="http://schemas.microsoft.com/office/drawing/2014/main" id="{6C0BCC53-FCE9-472F-8EA8-1EC6A1019911}"/>
            </a:ext>
          </a:extLst>
        </xdr:cNvPr>
        <xdr:cNvPicPr/>
      </xdr:nvPicPr>
      <xdr:blipFill>
        <a:blip xmlns:r="http://schemas.openxmlformats.org/officeDocument/2006/relationships" r:embed="rId116" cstate="print"/>
        <a:stretch>
          <a:fillRect/>
        </a:stretch>
      </xdr:blipFill>
      <xdr:spPr>
        <a:xfrm>
          <a:off x="7096125" y="267652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212</xdr:row>
      <xdr:rowOff>0</xdr:rowOff>
    </xdr:from>
    <xdr:to>
      <xdr:col>25</xdr:col>
      <xdr:colOff>431800</xdr:colOff>
      <xdr:row>212</xdr:row>
      <xdr:rowOff>25400</xdr:rowOff>
    </xdr:to>
    <xdr:pic>
      <xdr:nvPicPr>
        <xdr:cNvPr id="122" name="Picture 121">
          <a:extLst>
            <a:ext uri="{FF2B5EF4-FFF2-40B4-BE49-F238E27FC236}">
              <a16:creationId xmlns:a16="http://schemas.microsoft.com/office/drawing/2014/main" id="{489E16CA-193F-44AF-A91C-E8E8317A8814}"/>
            </a:ext>
          </a:extLst>
        </xdr:cNvPr>
        <xdr:cNvPicPr/>
      </xdr:nvPicPr>
      <xdr:blipFill>
        <a:blip xmlns:r="http://schemas.openxmlformats.org/officeDocument/2006/relationships" r:embed="rId117" cstate="print"/>
        <a:stretch>
          <a:fillRect/>
        </a:stretch>
      </xdr:blipFill>
      <xdr:spPr>
        <a:xfrm>
          <a:off x="8820150" y="267652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217</xdr:row>
      <xdr:rowOff>0</xdr:rowOff>
    </xdr:from>
    <xdr:to>
      <xdr:col>13</xdr:col>
      <xdr:colOff>431800</xdr:colOff>
      <xdr:row>217</xdr:row>
      <xdr:rowOff>25400</xdr:rowOff>
    </xdr:to>
    <xdr:pic>
      <xdr:nvPicPr>
        <xdr:cNvPr id="123" name="Picture 122">
          <a:extLst>
            <a:ext uri="{FF2B5EF4-FFF2-40B4-BE49-F238E27FC236}">
              <a16:creationId xmlns:a16="http://schemas.microsoft.com/office/drawing/2014/main" id="{A1934166-F4C2-4EF6-8D42-074C1A3542D2}"/>
            </a:ext>
          </a:extLst>
        </xdr:cNvPr>
        <xdr:cNvPicPr/>
      </xdr:nvPicPr>
      <xdr:blipFill>
        <a:blip xmlns:r="http://schemas.openxmlformats.org/officeDocument/2006/relationships" r:embed="rId118" cstate="print"/>
        <a:stretch>
          <a:fillRect/>
        </a:stretch>
      </xdr:blipFill>
      <xdr:spPr>
        <a:xfrm>
          <a:off x="4476750" y="273939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217</xdr:row>
      <xdr:rowOff>0</xdr:rowOff>
    </xdr:from>
    <xdr:to>
      <xdr:col>20</xdr:col>
      <xdr:colOff>431800</xdr:colOff>
      <xdr:row>217</xdr:row>
      <xdr:rowOff>25400</xdr:rowOff>
    </xdr:to>
    <xdr:pic>
      <xdr:nvPicPr>
        <xdr:cNvPr id="124" name="Picture 123">
          <a:extLst>
            <a:ext uri="{FF2B5EF4-FFF2-40B4-BE49-F238E27FC236}">
              <a16:creationId xmlns:a16="http://schemas.microsoft.com/office/drawing/2014/main" id="{1D21BD17-EC76-48CF-BD0F-7F9BB5D76F26}"/>
            </a:ext>
          </a:extLst>
        </xdr:cNvPr>
        <xdr:cNvPicPr/>
      </xdr:nvPicPr>
      <xdr:blipFill>
        <a:blip xmlns:r="http://schemas.openxmlformats.org/officeDocument/2006/relationships" r:embed="rId119" cstate="print"/>
        <a:stretch>
          <a:fillRect/>
        </a:stretch>
      </xdr:blipFill>
      <xdr:spPr>
        <a:xfrm>
          <a:off x="7096125" y="273939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217</xdr:row>
      <xdr:rowOff>0</xdr:rowOff>
    </xdr:from>
    <xdr:to>
      <xdr:col>25</xdr:col>
      <xdr:colOff>431800</xdr:colOff>
      <xdr:row>217</xdr:row>
      <xdr:rowOff>25400</xdr:rowOff>
    </xdr:to>
    <xdr:pic>
      <xdr:nvPicPr>
        <xdr:cNvPr id="125" name="Picture 124">
          <a:extLst>
            <a:ext uri="{FF2B5EF4-FFF2-40B4-BE49-F238E27FC236}">
              <a16:creationId xmlns:a16="http://schemas.microsoft.com/office/drawing/2014/main" id="{69670D9D-22FC-4AF1-BC06-38A962E97E17}"/>
            </a:ext>
          </a:extLst>
        </xdr:cNvPr>
        <xdr:cNvPicPr/>
      </xdr:nvPicPr>
      <xdr:blipFill>
        <a:blip xmlns:r="http://schemas.openxmlformats.org/officeDocument/2006/relationships" r:embed="rId120" cstate="print"/>
        <a:stretch>
          <a:fillRect/>
        </a:stretch>
      </xdr:blipFill>
      <xdr:spPr>
        <a:xfrm>
          <a:off x="8820150" y="273939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222</xdr:row>
      <xdr:rowOff>0</xdr:rowOff>
    </xdr:from>
    <xdr:to>
      <xdr:col>13</xdr:col>
      <xdr:colOff>431800</xdr:colOff>
      <xdr:row>222</xdr:row>
      <xdr:rowOff>25400</xdr:rowOff>
    </xdr:to>
    <xdr:pic>
      <xdr:nvPicPr>
        <xdr:cNvPr id="126" name="Picture 125">
          <a:extLst>
            <a:ext uri="{FF2B5EF4-FFF2-40B4-BE49-F238E27FC236}">
              <a16:creationId xmlns:a16="http://schemas.microsoft.com/office/drawing/2014/main" id="{CEFB29F5-4545-4A09-B223-847EB9A886B7}"/>
            </a:ext>
          </a:extLst>
        </xdr:cNvPr>
        <xdr:cNvPicPr/>
      </xdr:nvPicPr>
      <xdr:blipFill>
        <a:blip xmlns:r="http://schemas.openxmlformats.org/officeDocument/2006/relationships" r:embed="rId121" cstate="print"/>
        <a:stretch>
          <a:fillRect/>
        </a:stretch>
      </xdr:blipFill>
      <xdr:spPr>
        <a:xfrm>
          <a:off x="4476750" y="280225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222</xdr:row>
      <xdr:rowOff>0</xdr:rowOff>
    </xdr:from>
    <xdr:to>
      <xdr:col>20</xdr:col>
      <xdr:colOff>431800</xdr:colOff>
      <xdr:row>222</xdr:row>
      <xdr:rowOff>25400</xdr:rowOff>
    </xdr:to>
    <xdr:pic>
      <xdr:nvPicPr>
        <xdr:cNvPr id="127" name="Picture 126">
          <a:extLst>
            <a:ext uri="{FF2B5EF4-FFF2-40B4-BE49-F238E27FC236}">
              <a16:creationId xmlns:a16="http://schemas.microsoft.com/office/drawing/2014/main" id="{72B45DB9-C652-4E48-A16F-641DD9124D43}"/>
            </a:ext>
          </a:extLst>
        </xdr:cNvPr>
        <xdr:cNvPicPr/>
      </xdr:nvPicPr>
      <xdr:blipFill>
        <a:blip xmlns:r="http://schemas.openxmlformats.org/officeDocument/2006/relationships" r:embed="rId122" cstate="print"/>
        <a:stretch>
          <a:fillRect/>
        </a:stretch>
      </xdr:blipFill>
      <xdr:spPr>
        <a:xfrm>
          <a:off x="7096125" y="280225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222</xdr:row>
      <xdr:rowOff>0</xdr:rowOff>
    </xdr:from>
    <xdr:to>
      <xdr:col>25</xdr:col>
      <xdr:colOff>431800</xdr:colOff>
      <xdr:row>222</xdr:row>
      <xdr:rowOff>25400</xdr:rowOff>
    </xdr:to>
    <xdr:pic>
      <xdr:nvPicPr>
        <xdr:cNvPr id="128" name="Picture 127">
          <a:extLst>
            <a:ext uri="{FF2B5EF4-FFF2-40B4-BE49-F238E27FC236}">
              <a16:creationId xmlns:a16="http://schemas.microsoft.com/office/drawing/2014/main" id="{574704DC-DB55-46BB-A7AA-CE26617EF0E6}"/>
            </a:ext>
          </a:extLst>
        </xdr:cNvPr>
        <xdr:cNvPicPr/>
      </xdr:nvPicPr>
      <xdr:blipFill>
        <a:blip xmlns:r="http://schemas.openxmlformats.org/officeDocument/2006/relationships" r:embed="rId123" cstate="print"/>
        <a:stretch>
          <a:fillRect/>
        </a:stretch>
      </xdr:blipFill>
      <xdr:spPr>
        <a:xfrm>
          <a:off x="8820150" y="280225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227</xdr:row>
      <xdr:rowOff>0</xdr:rowOff>
    </xdr:from>
    <xdr:to>
      <xdr:col>13</xdr:col>
      <xdr:colOff>431800</xdr:colOff>
      <xdr:row>227</xdr:row>
      <xdr:rowOff>25400</xdr:rowOff>
    </xdr:to>
    <xdr:pic>
      <xdr:nvPicPr>
        <xdr:cNvPr id="129" name="Picture 128">
          <a:extLst>
            <a:ext uri="{FF2B5EF4-FFF2-40B4-BE49-F238E27FC236}">
              <a16:creationId xmlns:a16="http://schemas.microsoft.com/office/drawing/2014/main" id="{89771BD4-A665-44A9-8190-B63C42F57FD9}"/>
            </a:ext>
          </a:extLst>
        </xdr:cNvPr>
        <xdr:cNvPicPr/>
      </xdr:nvPicPr>
      <xdr:blipFill>
        <a:blip xmlns:r="http://schemas.openxmlformats.org/officeDocument/2006/relationships" r:embed="rId124" cstate="print"/>
        <a:stretch>
          <a:fillRect/>
        </a:stretch>
      </xdr:blipFill>
      <xdr:spPr>
        <a:xfrm>
          <a:off x="4476750" y="286512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227</xdr:row>
      <xdr:rowOff>0</xdr:rowOff>
    </xdr:from>
    <xdr:to>
      <xdr:col>20</xdr:col>
      <xdr:colOff>431800</xdr:colOff>
      <xdr:row>227</xdr:row>
      <xdr:rowOff>25400</xdr:rowOff>
    </xdr:to>
    <xdr:pic>
      <xdr:nvPicPr>
        <xdr:cNvPr id="130" name="Picture 129">
          <a:extLst>
            <a:ext uri="{FF2B5EF4-FFF2-40B4-BE49-F238E27FC236}">
              <a16:creationId xmlns:a16="http://schemas.microsoft.com/office/drawing/2014/main" id="{C2DAE57F-DC7F-41B9-A91E-9848FA00104D}"/>
            </a:ext>
          </a:extLst>
        </xdr:cNvPr>
        <xdr:cNvPicPr/>
      </xdr:nvPicPr>
      <xdr:blipFill>
        <a:blip xmlns:r="http://schemas.openxmlformats.org/officeDocument/2006/relationships" r:embed="rId125" cstate="print"/>
        <a:stretch>
          <a:fillRect/>
        </a:stretch>
      </xdr:blipFill>
      <xdr:spPr>
        <a:xfrm>
          <a:off x="7096125" y="286512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227</xdr:row>
      <xdr:rowOff>0</xdr:rowOff>
    </xdr:from>
    <xdr:to>
      <xdr:col>25</xdr:col>
      <xdr:colOff>431800</xdr:colOff>
      <xdr:row>227</xdr:row>
      <xdr:rowOff>25400</xdr:rowOff>
    </xdr:to>
    <xdr:pic>
      <xdr:nvPicPr>
        <xdr:cNvPr id="131" name="Picture 130">
          <a:extLst>
            <a:ext uri="{FF2B5EF4-FFF2-40B4-BE49-F238E27FC236}">
              <a16:creationId xmlns:a16="http://schemas.microsoft.com/office/drawing/2014/main" id="{C2255A30-758A-497F-A60C-E467ABCAD659}"/>
            </a:ext>
          </a:extLst>
        </xdr:cNvPr>
        <xdr:cNvPicPr/>
      </xdr:nvPicPr>
      <xdr:blipFill>
        <a:blip xmlns:r="http://schemas.openxmlformats.org/officeDocument/2006/relationships" r:embed="rId126" cstate="print"/>
        <a:stretch>
          <a:fillRect/>
        </a:stretch>
      </xdr:blipFill>
      <xdr:spPr>
        <a:xfrm>
          <a:off x="8820150" y="286512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232</xdr:row>
      <xdr:rowOff>0</xdr:rowOff>
    </xdr:from>
    <xdr:to>
      <xdr:col>13</xdr:col>
      <xdr:colOff>431800</xdr:colOff>
      <xdr:row>232</xdr:row>
      <xdr:rowOff>25400</xdr:rowOff>
    </xdr:to>
    <xdr:pic>
      <xdr:nvPicPr>
        <xdr:cNvPr id="132" name="Picture 131">
          <a:extLst>
            <a:ext uri="{FF2B5EF4-FFF2-40B4-BE49-F238E27FC236}">
              <a16:creationId xmlns:a16="http://schemas.microsoft.com/office/drawing/2014/main" id="{0C7E9369-92A0-4B35-B9A9-E9F03DCF0453}"/>
            </a:ext>
          </a:extLst>
        </xdr:cNvPr>
        <xdr:cNvPicPr/>
      </xdr:nvPicPr>
      <xdr:blipFill>
        <a:blip xmlns:r="http://schemas.openxmlformats.org/officeDocument/2006/relationships" r:embed="rId127" cstate="print"/>
        <a:stretch>
          <a:fillRect/>
        </a:stretch>
      </xdr:blipFill>
      <xdr:spPr>
        <a:xfrm>
          <a:off x="4476750" y="292798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232</xdr:row>
      <xdr:rowOff>0</xdr:rowOff>
    </xdr:from>
    <xdr:to>
      <xdr:col>20</xdr:col>
      <xdr:colOff>431800</xdr:colOff>
      <xdr:row>232</xdr:row>
      <xdr:rowOff>25400</xdr:rowOff>
    </xdr:to>
    <xdr:pic>
      <xdr:nvPicPr>
        <xdr:cNvPr id="133" name="Picture 132">
          <a:extLst>
            <a:ext uri="{FF2B5EF4-FFF2-40B4-BE49-F238E27FC236}">
              <a16:creationId xmlns:a16="http://schemas.microsoft.com/office/drawing/2014/main" id="{FA34C5DC-F62C-4408-8071-A9304D5023CD}"/>
            </a:ext>
          </a:extLst>
        </xdr:cNvPr>
        <xdr:cNvPicPr/>
      </xdr:nvPicPr>
      <xdr:blipFill>
        <a:blip xmlns:r="http://schemas.openxmlformats.org/officeDocument/2006/relationships" r:embed="rId128" cstate="print"/>
        <a:stretch>
          <a:fillRect/>
        </a:stretch>
      </xdr:blipFill>
      <xdr:spPr>
        <a:xfrm>
          <a:off x="7096125" y="292798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232</xdr:row>
      <xdr:rowOff>0</xdr:rowOff>
    </xdr:from>
    <xdr:to>
      <xdr:col>25</xdr:col>
      <xdr:colOff>431800</xdr:colOff>
      <xdr:row>232</xdr:row>
      <xdr:rowOff>25400</xdr:rowOff>
    </xdr:to>
    <xdr:pic>
      <xdr:nvPicPr>
        <xdr:cNvPr id="134" name="Picture 133">
          <a:extLst>
            <a:ext uri="{FF2B5EF4-FFF2-40B4-BE49-F238E27FC236}">
              <a16:creationId xmlns:a16="http://schemas.microsoft.com/office/drawing/2014/main" id="{7F376F64-738B-4344-B74E-6748313028CC}"/>
            </a:ext>
          </a:extLst>
        </xdr:cNvPr>
        <xdr:cNvPicPr/>
      </xdr:nvPicPr>
      <xdr:blipFill>
        <a:blip xmlns:r="http://schemas.openxmlformats.org/officeDocument/2006/relationships" r:embed="rId129" cstate="print"/>
        <a:stretch>
          <a:fillRect/>
        </a:stretch>
      </xdr:blipFill>
      <xdr:spPr>
        <a:xfrm>
          <a:off x="8820150" y="292798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237</xdr:row>
      <xdr:rowOff>0</xdr:rowOff>
    </xdr:from>
    <xdr:to>
      <xdr:col>13</xdr:col>
      <xdr:colOff>431800</xdr:colOff>
      <xdr:row>237</xdr:row>
      <xdr:rowOff>25400</xdr:rowOff>
    </xdr:to>
    <xdr:pic>
      <xdr:nvPicPr>
        <xdr:cNvPr id="135" name="Picture 134">
          <a:extLst>
            <a:ext uri="{FF2B5EF4-FFF2-40B4-BE49-F238E27FC236}">
              <a16:creationId xmlns:a16="http://schemas.microsoft.com/office/drawing/2014/main" id="{CB2BB0B8-ACA2-4B8A-8307-81E243C2B20A}"/>
            </a:ext>
          </a:extLst>
        </xdr:cNvPr>
        <xdr:cNvPicPr/>
      </xdr:nvPicPr>
      <xdr:blipFill>
        <a:blip xmlns:r="http://schemas.openxmlformats.org/officeDocument/2006/relationships" r:embed="rId86" cstate="print"/>
        <a:stretch>
          <a:fillRect/>
        </a:stretch>
      </xdr:blipFill>
      <xdr:spPr>
        <a:xfrm>
          <a:off x="4476750" y="299085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237</xdr:row>
      <xdr:rowOff>0</xdr:rowOff>
    </xdr:from>
    <xdr:to>
      <xdr:col>20</xdr:col>
      <xdr:colOff>431800</xdr:colOff>
      <xdr:row>237</xdr:row>
      <xdr:rowOff>25400</xdr:rowOff>
    </xdr:to>
    <xdr:pic>
      <xdr:nvPicPr>
        <xdr:cNvPr id="136" name="Picture 135">
          <a:extLst>
            <a:ext uri="{FF2B5EF4-FFF2-40B4-BE49-F238E27FC236}">
              <a16:creationId xmlns:a16="http://schemas.microsoft.com/office/drawing/2014/main" id="{4E0DE99A-3F46-4CA8-8208-409A20BAD612}"/>
            </a:ext>
          </a:extLst>
        </xdr:cNvPr>
        <xdr:cNvPicPr/>
      </xdr:nvPicPr>
      <xdr:blipFill>
        <a:blip xmlns:r="http://schemas.openxmlformats.org/officeDocument/2006/relationships" r:embed="rId86" cstate="print"/>
        <a:stretch>
          <a:fillRect/>
        </a:stretch>
      </xdr:blipFill>
      <xdr:spPr>
        <a:xfrm>
          <a:off x="7096125" y="299085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237</xdr:row>
      <xdr:rowOff>0</xdr:rowOff>
    </xdr:from>
    <xdr:to>
      <xdr:col>25</xdr:col>
      <xdr:colOff>431800</xdr:colOff>
      <xdr:row>237</xdr:row>
      <xdr:rowOff>25400</xdr:rowOff>
    </xdr:to>
    <xdr:pic>
      <xdr:nvPicPr>
        <xdr:cNvPr id="137" name="Picture 136">
          <a:extLst>
            <a:ext uri="{FF2B5EF4-FFF2-40B4-BE49-F238E27FC236}">
              <a16:creationId xmlns:a16="http://schemas.microsoft.com/office/drawing/2014/main" id="{CA6C5C4A-D795-4F75-9DE3-555895515D77}"/>
            </a:ext>
          </a:extLst>
        </xdr:cNvPr>
        <xdr:cNvPicPr/>
      </xdr:nvPicPr>
      <xdr:blipFill>
        <a:blip xmlns:r="http://schemas.openxmlformats.org/officeDocument/2006/relationships" r:embed="rId87" cstate="print"/>
        <a:stretch>
          <a:fillRect/>
        </a:stretch>
      </xdr:blipFill>
      <xdr:spPr>
        <a:xfrm>
          <a:off x="8820150" y="299085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242</xdr:row>
      <xdr:rowOff>0</xdr:rowOff>
    </xdr:from>
    <xdr:to>
      <xdr:col>13</xdr:col>
      <xdr:colOff>431800</xdr:colOff>
      <xdr:row>242</xdr:row>
      <xdr:rowOff>25400</xdr:rowOff>
    </xdr:to>
    <xdr:pic>
      <xdr:nvPicPr>
        <xdr:cNvPr id="138" name="Picture 137">
          <a:extLst>
            <a:ext uri="{FF2B5EF4-FFF2-40B4-BE49-F238E27FC236}">
              <a16:creationId xmlns:a16="http://schemas.microsoft.com/office/drawing/2014/main" id="{E583A153-AEDE-4B80-B459-2027C1181E18}"/>
            </a:ext>
          </a:extLst>
        </xdr:cNvPr>
        <xdr:cNvPicPr/>
      </xdr:nvPicPr>
      <xdr:blipFill>
        <a:blip xmlns:r="http://schemas.openxmlformats.org/officeDocument/2006/relationships" r:embed="rId130" cstate="print"/>
        <a:stretch>
          <a:fillRect/>
        </a:stretch>
      </xdr:blipFill>
      <xdr:spPr>
        <a:xfrm>
          <a:off x="4476750" y="305371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242</xdr:row>
      <xdr:rowOff>0</xdr:rowOff>
    </xdr:from>
    <xdr:to>
      <xdr:col>20</xdr:col>
      <xdr:colOff>431800</xdr:colOff>
      <xdr:row>242</xdr:row>
      <xdr:rowOff>25400</xdr:rowOff>
    </xdr:to>
    <xdr:pic>
      <xdr:nvPicPr>
        <xdr:cNvPr id="139" name="Picture 138">
          <a:extLst>
            <a:ext uri="{FF2B5EF4-FFF2-40B4-BE49-F238E27FC236}">
              <a16:creationId xmlns:a16="http://schemas.microsoft.com/office/drawing/2014/main" id="{E3FC952A-8324-4DB0-86CD-59FADDBF8A14}"/>
            </a:ext>
          </a:extLst>
        </xdr:cNvPr>
        <xdr:cNvPicPr/>
      </xdr:nvPicPr>
      <xdr:blipFill>
        <a:blip xmlns:r="http://schemas.openxmlformats.org/officeDocument/2006/relationships" r:embed="rId131" cstate="print"/>
        <a:stretch>
          <a:fillRect/>
        </a:stretch>
      </xdr:blipFill>
      <xdr:spPr>
        <a:xfrm>
          <a:off x="7096125" y="305371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242</xdr:row>
      <xdr:rowOff>0</xdr:rowOff>
    </xdr:from>
    <xdr:to>
      <xdr:col>25</xdr:col>
      <xdr:colOff>431800</xdr:colOff>
      <xdr:row>242</xdr:row>
      <xdr:rowOff>25400</xdr:rowOff>
    </xdr:to>
    <xdr:pic>
      <xdr:nvPicPr>
        <xdr:cNvPr id="140" name="Picture 139">
          <a:extLst>
            <a:ext uri="{FF2B5EF4-FFF2-40B4-BE49-F238E27FC236}">
              <a16:creationId xmlns:a16="http://schemas.microsoft.com/office/drawing/2014/main" id="{88ED7772-13BC-4444-98F7-B33E1AE9A13A}"/>
            </a:ext>
          </a:extLst>
        </xdr:cNvPr>
        <xdr:cNvPicPr/>
      </xdr:nvPicPr>
      <xdr:blipFill>
        <a:blip xmlns:r="http://schemas.openxmlformats.org/officeDocument/2006/relationships" r:embed="rId132" cstate="print"/>
        <a:stretch>
          <a:fillRect/>
        </a:stretch>
      </xdr:blipFill>
      <xdr:spPr>
        <a:xfrm>
          <a:off x="8820150" y="305371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247</xdr:row>
      <xdr:rowOff>0</xdr:rowOff>
    </xdr:from>
    <xdr:to>
      <xdr:col>13</xdr:col>
      <xdr:colOff>431800</xdr:colOff>
      <xdr:row>247</xdr:row>
      <xdr:rowOff>25400</xdr:rowOff>
    </xdr:to>
    <xdr:pic>
      <xdr:nvPicPr>
        <xdr:cNvPr id="141" name="Picture 140">
          <a:extLst>
            <a:ext uri="{FF2B5EF4-FFF2-40B4-BE49-F238E27FC236}">
              <a16:creationId xmlns:a16="http://schemas.microsoft.com/office/drawing/2014/main" id="{66BF4747-C78C-48E9-9CCE-0DCE6A93E8FC}"/>
            </a:ext>
          </a:extLst>
        </xdr:cNvPr>
        <xdr:cNvPicPr/>
      </xdr:nvPicPr>
      <xdr:blipFill>
        <a:blip xmlns:r="http://schemas.openxmlformats.org/officeDocument/2006/relationships" r:embed="rId133" cstate="print"/>
        <a:stretch>
          <a:fillRect/>
        </a:stretch>
      </xdr:blipFill>
      <xdr:spPr>
        <a:xfrm>
          <a:off x="4476750" y="311658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247</xdr:row>
      <xdr:rowOff>0</xdr:rowOff>
    </xdr:from>
    <xdr:to>
      <xdr:col>20</xdr:col>
      <xdr:colOff>431800</xdr:colOff>
      <xdr:row>247</xdr:row>
      <xdr:rowOff>25400</xdr:rowOff>
    </xdr:to>
    <xdr:pic>
      <xdr:nvPicPr>
        <xdr:cNvPr id="142" name="Picture 141">
          <a:extLst>
            <a:ext uri="{FF2B5EF4-FFF2-40B4-BE49-F238E27FC236}">
              <a16:creationId xmlns:a16="http://schemas.microsoft.com/office/drawing/2014/main" id="{6D84857E-9A5A-4331-A1E0-488C8EC67A51}"/>
            </a:ext>
          </a:extLst>
        </xdr:cNvPr>
        <xdr:cNvPicPr/>
      </xdr:nvPicPr>
      <xdr:blipFill>
        <a:blip xmlns:r="http://schemas.openxmlformats.org/officeDocument/2006/relationships" r:embed="rId134" cstate="print"/>
        <a:stretch>
          <a:fillRect/>
        </a:stretch>
      </xdr:blipFill>
      <xdr:spPr>
        <a:xfrm>
          <a:off x="7096125" y="311658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247</xdr:row>
      <xdr:rowOff>0</xdr:rowOff>
    </xdr:from>
    <xdr:to>
      <xdr:col>25</xdr:col>
      <xdr:colOff>431800</xdr:colOff>
      <xdr:row>247</xdr:row>
      <xdr:rowOff>25400</xdr:rowOff>
    </xdr:to>
    <xdr:pic>
      <xdr:nvPicPr>
        <xdr:cNvPr id="143" name="Picture 142">
          <a:extLst>
            <a:ext uri="{FF2B5EF4-FFF2-40B4-BE49-F238E27FC236}">
              <a16:creationId xmlns:a16="http://schemas.microsoft.com/office/drawing/2014/main" id="{3D3E9561-790B-4DD9-8600-561EDA3D2CC2}"/>
            </a:ext>
          </a:extLst>
        </xdr:cNvPr>
        <xdr:cNvPicPr/>
      </xdr:nvPicPr>
      <xdr:blipFill>
        <a:blip xmlns:r="http://schemas.openxmlformats.org/officeDocument/2006/relationships" r:embed="rId135" cstate="print"/>
        <a:stretch>
          <a:fillRect/>
        </a:stretch>
      </xdr:blipFill>
      <xdr:spPr>
        <a:xfrm>
          <a:off x="8820150" y="311658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252</xdr:row>
      <xdr:rowOff>0</xdr:rowOff>
    </xdr:from>
    <xdr:to>
      <xdr:col>13</xdr:col>
      <xdr:colOff>431800</xdr:colOff>
      <xdr:row>252</xdr:row>
      <xdr:rowOff>25400</xdr:rowOff>
    </xdr:to>
    <xdr:pic>
      <xdr:nvPicPr>
        <xdr:cNvPr id="144" name="Picture 143">
          <a:extLst>
            <a:ext uri="{FF2B5EF4-FFF2-40B4-BE49-F238E27FC236}">
              <a16:creationId xmlns:a16="http://schemas.microsoft.com/office/drawing/2014/main" id="{01BCD9D7-F227-4216-BBE0-44C8E0E37FA7}"/>
            </a:ext>
          </a:extLst>
        </xdr:cNvPr>
        <xdr:cNvPicPr/>
      </xdr:nvPicPr>
      <xdr:blipFill>
        <a:blip xmlns:r="http://schemas.openxmlformats.org/officeDocument/2006/relationships" r:embed="rId136" cstate="print"/>
        <a:stretch>
          <a:fillRect/>
        </a:stretch>
      </xdr:blipFill>
      <xdr:spPr>
        <a:xfrm>
          <a:off x="4476750" y="317944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252</xdr:row>
      <xdr:rowOff>0</xdr:rowOff>
    </xdr:from>
    <xdr:to>
      <xdr:col>20</xdr:col>
      <xdr:colOff>431800</xdr:colOff>
      <xdr:row>252</xdr:row>
      <xdr:rowOff>25400</xdr:rowOff>
    </xdr:to>
    <xdr:pic>
      <xdr:nvPicPr>
        <xdr:cNvPr id="145" name="Picture 144">
          <a:extLst>
            <a:ext uri="{FF2B5EF4-FFF2-40B4-BE49-F238E27FC236}">
              <a16:creationId xmlns:a16="http://schemas.microsoft.com/office/drawing/2014/main" id="{A24F7CDA-0A8D-4AC9-8238-9566B5E80A28}"/>
            </a:ext>
          </a:extLst>
        </xdr:cNvPr>
        <xdr:cNvPicPr/>
      </xdr:nvPicPr>
      <xdr:blipFill>
        <a:blip xmlns:r="http://schemas.openxmlformats.org/officeDocument/2006/relationships" r:embed="rId137" cstate="print"/>
        <a:stretch>
          <a:fillRect/>
        </a:stretch>
      </xdr:blipFill>
      <xdr:spPr>
        <a:xfrm>
          <a:off x="7096125" y="317944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252</xdr:row>
      <xdr:rowOff>0</xdr:rowOff>
    </xdr:from>
    <xdr:to>
      <xdr:col>25</xdr:col>
      <xdr:colOff>431800</xdr:colOff>
      <xdr:row>252</xdr:row>
      <xdr:rowOff>25400</xdr:rowOff>
    </xdr:to>
    <xdr:pic>
      <xdr:nvPicPr>
        <xdr:cNvPr id="146" name="Picture 145">
          <a:extLst>
            <a:ext uri="{FF2B5EF4-FFF2-40B4-BE49-F238E27FC236}">
              <a16:creationId xmlns:a16="http://schemas.microsoft.com/office/drawing/2014/main" id="{3EC204B6-0B0D-40C3-841F-089C95519DB2}"/>
            </a:ext>
          </a:extLst>
        </xdr:cNvPr>
        <xdr:cNvPicPr/>
      </xdr:nvPicPr>
      <xdr:blipFill>
        <a:blip xmlns:r="http://schemas.openxmlformats.org/officeDocument/2006/relationships" r:embed="rId138" cstate="print"/>
        <a:stretch>
          <a:fillRect/>
        </a:stretch>
      </xdr:blipFill>
      <xdr:spPr>
        <a:xfrm>
          <a:off x="8820150" y="317944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257</xdr:row>
      <xdr:rowOff>0</xdr:rowOff>
    </xdr:from>
    <xdr:to>
      <xdr:col>13</xdr:col>
      <xdr:colOff>431800</xdr:colOff>
      <xdr:row>257</xdr:row>
      <xdr:rowOff>25400</xdr:rowOff>
    </xdr:to>
    <xdr:pic>
      <xdr:nvPicPr>
        <xdr:cNvPr id="147" name="Picture 146">
          <a:extLst>
            <a:ext uri="{FF2B5EF4-FFF2-40B4-BE49-F238E27FC236}">
              <a16:creationId xmlns:a16="http://schemas.microsoft.com/office/drawing/2014/main" id="{CFBEDAB2-072B-4B2C-93B6-6552848D3FC6}"/>
            </a:ext>
          </a:extLst>
        </xdr:cNvPr>
        <xdr:cNvPicPr/>
      </xdr:nvPicPr>
      <xdr:blipFill>
        <a:blip xmlns:r="http://schemas.openxmlformats.org/officeDocument/2006/relationships" r:embed="rId139" cstate="print"/>
        <a:stretch>
          <a:fillRect/>
        </a:stretch>
      </xdr:blipFill>
      <xdr:spPr>
        <a:xfrm>
          <a:off x="4476750" y="324231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257</xdr:row>
      <xdr:rowOff>0</xdr:rowOff>
    </xdr:from>
    <xdr:to>
      <xdr:col>20</xdr:col>
      <xdr:colOff>431800</xdr:colOff>
      <xdr:row>257</xdr:row>
      <xdr:rowOff>25400</xdr:rowOff>
    </xdr:to>
    <xdr:pic>
      <xdr:nvPicPr>
        <xdr:cNvPr id="148" name="Picture 147">
          <a:extLst>
            <a:ext uri="{FF2B5EF4-FFF2-40B4-BE49-F238E27FC236}">
              <a16:creationId xmlns:a16="http://schemas.microsoft.com/office/drawing/2014/main" id="{485EA10F-B855-404D-8B25-D664EF12FBD2}"/>
            </a:ext>
          </a:extLst>
        </xdr:cNvPr>
        <xdr:cNvPicPr/>
      </xdr:nvPicPr>
      <xdr:blipFill>
        <a:blip xmlns:r="http://schemas.openxmlformats.org/officeDocument/2006/relationships" r:embed="rId140" cstate="print"/>
        <a:stretch>
          <a:fillRect/>
        </a:stretch>
      </xdr:blipFill>
      <xdr:spPr>
        <a:xfrm>
          <a:off x="7096125" y="324231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257</xdr:row>
      <xdr:rowOff>0</xdr:rowOff>
    </xdr:from>
    <xdr:to>
      <xdr:col>25</xdr:col>
      <xdr:colOff>431800</xdr:colOff>
      <xdr:row>257</xdr:row>
      <xdr:rowOff>25400</xdr:rowOff>
    </xdr:to>
    <xdr:pic>
      <xdr:nvPicPr>
        <xdr:cNvPr id="149" name="Picture 148">
          <a:extLst>
            <a:ext uri="{FF2B5EF4-FFF2-40B4-BE49-F238E27FC236}">
              <a16:creationId xmlns:a16="http://schemas.microsoft.com/office/drawing/2014/main" id="{3B095F82-AFEA-47B0-BC7F-9AF23A882DB5}"/>
            </a:ext>
          </a:extLst>
        </xdr:cNvPr>
        <xdr:cNvPicPr/>
      </xdr:nvPicPr>
      <xdr:blipFill>
        <a:blip xmlns:r="http://schemas.openxmlformats.org/officeDocument/2006/relationships" r:embed="rId141" cstate="print"/>
        <a:stretch>
          <a:fillRect/>
        </a:stretch>
      </xdr:blipFill>
      <xdr:spPr>
        <a:xfrm>
          <a:off x="8820150" y="32423100"/>
          <a:ext cx="860425" cy="2540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4</xdr:row>
      <xdr:rowOff>0</xdr:rowOff>
    </xdr:from>
    <xdr:to>
      <xdr:col>1</xdr:col>
      <xdr:colOff>354971</xdr:colOff>
      <xdr:row>4</xdr:row>
      <xdr:rowOff>354971</xdr:rowOff>
    </xdr:to>
    <xdr:pic>
      <xdr:nvPicPr>
        <xdr:cNvPr id="150" name="Picture 149">
          <a:extLst>
            <a:ext uri="{FF2B5EF4-FFF2-40B4-BE49-F238E27FC236}">
              <a16:creationId xmlns:a16="http://schemas.microsoft.com/office/drawing/2014/main" id="{0E008C49-EE65-4442-A8BE-157D69B9CC8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447675"/>
          <a:ext cx="354971" cy="354971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</xdr:row>
      <xdr:rowOff>0</xdr:rowOff>
    </xdr:from>
    <xdr:to>
      <xdr:col>13</xdr:col>
      <xdr:colOff>431800</xdr:colOff>
      <xdr:row>14</xdr:row>
      <xdr:rowOff>25400</xdr:rowOff>
    </xdr:to>
    <xdr:pic>
      <xdr:nvPicPr>
        <xdr:cNvPr id="151" name="Picture 150">
          <a:extLst>
            <a:ext uri="{FF2B5EF4-FFF2-40B4-BE49-F238E27FC236}">
              <a16:creationId xmlns:a16="http://schemas.microsoft.com/office/drawing/2014/main" id="{5A7FA972-ADE7-4862-AC54-280B8018B306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0" y="2162175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14</xdr:row>
      <xdr:rowOff>0</xdr:rowOff>
    </xdr:from>
    <xdr:to>
      <xdr:col>20</xdr:col>
      <xdr:colOff>431800</xdr:colOff>
      <xdr:row>14</xdr:row>
      <xdr:rowOff>25400</xdr:rowOff>
    </xdr:to>
    <xdr:pic>
      <xdr:nvPicPr>
        <xdr:cNvPr id="152" name="Picture 151">
          <a:extLst>
            <a:ext uri="{FF2B5EF4-FFF2-40B4-BE49-F238E27FC236}">
              <a16:creationId xmlns:a16="http://schemas.microsoft.com/office/drawing/2014/main" id="{224ADA8B-847A-4A6F-8D5C-640D2BCB5144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7096125" y="2162175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14</xdr:row>
      <xdr:rowOff>0</xdr:rowOff>
    </xdr:from>
    <xdr:to>
      <xdr:col>25</xdr:col>
      <xdr:colOff>431800</xdr:colOff>
      <xdr:row>14</xdr:row>
      <xdr:rowOff>25400</xdr:rowOff>
    </xdr:to>
    <xdr:pic>
      <xdr:nvPicPr>
        <xdr:cNvPr id="153" name="Picture 152">
          <a:extLst>
            <a:ext uri="{FF2B5EF4-FFF2-40B4-BE49-F238E27FC236}">
              <a16:creationId xmlns:a16="http://schemas.microsoft.com/office/drawing/2014/main" id="{A0E6DF88-A162-4FD2-A50C-6A49E5CC406C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820150" y="2162175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</xdr:row>
      <xdr:rowOff>0</xdr:rowOff>
    </xdr:from>
    <xdr:to>
      <xdr:col>13</xdr:col>
      <xdr:colOff>431800</xdr:colOff>
      <xdr:row>20</xdr:row>
      <xdr:rowOff>25400</xdr:rowOff>
    </xdr:to>
    <xdr:pic>
      <xdr:nvPicPr>
        <xdr:cNvPr id="154" name="Picture 153">
          <a:extLst>
            <a:ext uri="{FF2B5EF4-FFF2-40B4-BE49-F238E27FC236}">
              <a16:creationId xmlns:a16="http://schemas.microsoft.com/office/drawing/2014/main" id="{2A2AA102-BE4D-4619-82D0-3B12C511EA49}"/>
            </a:ext>
          </a:extLst>
        </xdr:cNvPr>
        <xdr:cNvPicPr/>
      </xdr:nvPicPr>
      <xdr:blipFill>
        <a:blip xmlns:r="http://schemas.openxmlformats.org/officeDocument/2006/relationships" r:embed="rId142" cstate="print"/>
        <a:stretch>
          <a:fillRect/>
        </a:stretch>
      </xdr:blipFill>
      <xdr:spPr>
        <a:xfrm>
          <a:off x="4476750" y="28194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20</xdr:row>
      <xdr:rowOff>0</xdr:rowOff>
    </xdr:from>
    <xdr:to>
      <xdr:col>20</xdr:col>
      <xdr:colOff>431800</xdr:colOff>
      <xdr:row>20</xdr:row>
      <xdr:rowOff>25400</xdr:rowOff>
    </xdr:to>
    <xdr:pic>
      <xdr:nvPicPr>
        <xdr:cNvPr id="155" name="Picture 154">
          <a:extLst>
            <a:ext uri="{FF2B5EF4-FFF2-40B4-BE49-F238E27FC236}">
              <a16:creationId xmlns:a16="http://schemas.microsoft.com/office/drawing/2014/main" id="{FD6DD465-DBDE-43CD-BAFF-8CE3CCC47617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096125" y="28194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20</xdr:row>
      <xdr:rowOff>0</xdr:rowOff>
    </xdr:from>
    <xdr:to>
      <xdr:col>25</xdr:col>
      <xdr:colOff>431800</xdr:colOff>
      <xdr:row>20</xdr:row>
      <xdr:rowOff>25400</xdr:rowOff>
    </xdr:to>
    <xdr:pic>
      <xdr:nvPicPr>
        <xdr:cNvPr id="156" name="Picture 155">
          <a:extLst>
            <a:ext uri="{FF2B5EF4-FFF2-40B4-BE49-F238E27FC236}">
              <a16:creationId xmlns:a16="http://schemas.microsoft.com/office/drawing/2014/main" id="{4F1FDDDA-FC2F-467A-A1D7-CEF6D6791EE8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8820150" y="28194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26</xdr:row>
      <xdr:rowOff>0</xdr:rowOff>
    </xdr:from>
    <xdr:to>
      <xdr:col>13</xdr:col>
      <xdr:colOff>431800</xdr:colOff>
      <xdr:row>26</xdr:row>
      <xdr:rowOff>25400</xdr:rowOff>
    </xdr:to>
    <xdr:pic>
      <xdr:nvPicPr>
        <xdr:cNvPr id="157" name="Picture 156">
          <a:extLst>
            <a:ext uri="{FF2B5EF4-FFF2-40B4-BE49-F238E27FC236}">
              <a16:creationId xmlns:a16="http://schemas.microsoft.com/office/drawing/2014/main" id="{97B5FF35-29BD-40DA-8912-9DDA521DE5F8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4476750" y="3476625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26</xdr:row>
      <xdr:rowOff>0</xdr:rowOff>
    </xdr:from>
    <xdr:to>
      <xdr:col>20</xdr:col>
      <xdr:colOff>431800</xdr:colOff>
      <xdr:row>26</xdr:row>
      <xdr:rowOff>25400</xdr:rowOff>
    </xdr:to>
    <xdr:pic>
      <xdr:nvPicPr>
        <xdr:cNvPr id="158" name="Picture 157">
          <a:extLst>
            <a:ext uri="{FF2B5EF4-FFF2-40B4-BE49-F238E27FC236}">
              <a16:creationId xmlns:a16="http://schemas.microsoft.com/office/drawing/2014/main" id="{EF75A8BC-9F96-4007-AD6D-4B23AC490DF8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7096125" y="3476625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26</xdr:row>
      <xdr:rowOff>0</xdr:rowOff>
    </xdr:from>
    <xdr:to>
      <xdr:col>25</xdr:col>
      <xdr:colOff>431800</xdr:colOff>
      <xdr:row>26</xdr:row>
      <xdr:rowOff>25400</xdr:rowOff>
    </xdr:to>
    <xdr:pic>
      <xdr:nvPicPr>
        <xdr:cNvPr id="159" name="Picture 158">
          <a:extLst>
            <a:ext uri="{FF2B5EF4-FFF2-40B4-BE49-F238E27FC236}">
              <a16:creationId xmlns:a16="http://schemas.microsoft.com/office/drawing/2014/main" id="{3D5742BA-0290-4113-B5A3-E2F14DF26639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8820150" y="3476625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32</xdr:row>
      <xdr:rowOff>0</xdr:rowOff>
    </xdr:from>
    <xdr:to>
      <xdr:col>13</xdr:col>
      <xdr:colOff>431800</xdr:colOff>
      <xdr:row>32</xdr:row>
      <xdr:rowOff>25400</xdr:rowOff>
    </xdr:to>
    <xdr:pic>
      <xdr:nvPicPr>
        <xdr:cNvPr id="160" name="Picture 159">
          <a:extLst>
            <a:ext uri="{FF2B5EF4-FFF2-40B4-BE49-F238E27FC236}">
              <a16:creationId xmlns:a16="http://schemas.microsoft.com/office/drawing/2014/main" id="{EFE0A78E-A76E-4E43-9788-73CC68C13B6E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476750" y="41338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32</xdr:row>
      <xdr:rowOff>0</xdr:rowOff>
    </xdr:from>
    <xdr:to>
      <xdr:col>20</xdr:col>
      <xdr:colOff>431800</xdr:colOff>
      <xdr:row>32</xdr:row>
      <xdr:rowOff>25400</xdr:rowOff>
    </xdr:to>
    <xdr:pic>
      <xdr:nvPicPr>
        <xdr:cNvPr id="161" name="Picture 160">
          <a:extLst>
            <a:ext uri="{FF2B5EF4-FFF2-40B4-BE49-F238E27FC236}">
              <a16:creationId xmlns:a16="http://schemas.microsoft.com/office/drawing/2014/main" id="{5F039FF8-7B54-4CA8-B045-AD1E8ED8829F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7096125" y="41338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32</xdr:row>
      <xdr:rowOff>0</xdr:rowOff>
    </xdr:from>
    <xdr:to>
      <xdr:col>25</xdr:col>
      <xdr:colOff>431800</xdr:colOff>
      <xdr:row>32</xdr:row>
      <xdr:rowOff>25400</xdr:rowOff>
    </xdr:to>
    <xdr:pic>
      <xdr:nvPicPr>
        <xdr:cNvPr id="162" name="Picture 161">
          <a:extLst>
            <a:ext uri="{FF2B5EF4-FFF2-40B4-BE49-F238E27FC236}">
              <a16:creationId xmlns:a16="http://schemas.microsoft.com/office/drawing/2014/main" id="{BA54D014-8CBF-4CEB-9B92-F64B5B3B383F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820150" y="41338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37</xdr:row>
      <xdr:rowOff>0</xdr:rowOff>
    </xdr:from>
    <xdr:to>
      <xdr:col>13</xdr:col>
      <xdr:colOff>431800</xdr:colOff>
      <xdr:row>37</xdr:row>
      <xdr:rowOff>25400</xdr:rowOff>
    </xdr:to>
    <xdr:pic>
      <xdr:nvPicPr>
        <xdr:cNvPr id="163" name="Picture 162">
          <a:extLst>
            <a:ext uri="{FF2B5EF4-FFF2-40B4-BE49-F238E27FC236}">
              <a16:creationId xmlns:a16="http://schemas.microsoft.com/office/drawing/2014/main" id="{F7B7FF6D-C9C9-4C15-8B2A-376C8118CF5F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4476750" y="47625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37</xdr:row>
      <xdr:rowOff>0</xdr:rowOff>
    </xdr:from>
    <xdr:to>
      <xdr:col>20</xdr:col>
      <xdr:colOff>431800</xdr:colOff>
      <xdr:row>37</xdr:row>
      <xdr:rowOff>25400</xdr:rowOff>
    </xdr:to>
    <xdr:pic>
      <xdr:nvPicPr>
        <xdr:cNvPr id="164" name="Picture 163">
          <a:extLst>
            <a:ext uri="{FF2B5EF4-FFF2-40B4-BE49-F238E27FC236}">
              <a16:creationId xmlns:a16="http://schemas.microsoft.com/office/drawing/2014/main" id="{1B4AFAF2-255D-4124-BC83-2C6E5B6A57A2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7096125" y="47625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37</xdr:row>
      <xdr:rowOff>0</xdr:rowOff>
    </xdr:from>
    <xdr:to>
      <xdr:col>25</xdr:col>
      <xdr:colOff>431800</xdr:colOff>
      <xdr:row>37</xdr:row>
      <xdr:rowOff>25400</xdr:rowOff>
    </xdr:to>
    <xdr:pic>
      <xdr:nvPicPr>
        <xdr:cNvPr id="165" name="Picture 164">
          <a:extLst>
            <a:ext uri="{FF2B5EF4-FFF2-40B4-BE49-F238E27FC236}">
              <a16:creationId xmlns:a16="http://schemas.microsoft.com/office/drawing/2014/main" id="{E02B1042-E650-40E7-8512-D125728DBFC2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8820150" y="47625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42</xdr:row>
      <xdr:rowOff>0</xdr:rowOff>
    </xdr:from>
    <xdr:to>
      <xdr:col>13</xdr:col>
      <xdr:colOff>431800</xdr:colOff>
      <xdr:row>42</xdr:row>
      <xdr:rowOff>25400</xdr:rowOff>
    </xdr:to>
    <xdr:pic>
      <xdr:nvPicPr>
        <xdr:cNvPr id="166" name="Picture 165">
          <a:extLst>
            <a:ext uri="{FF2B5EF4-FFF2-40B4-BE49-F238E27FC236}">
              <a16:creationId xmlns:a16="http://schemas.microsoft.com/office/drawing/2014/main" id="{5527A28B-5ACE-48EC-95C3-B2A3BFDBFE17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4476750" y="53911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42</xdr:row>
      <xdr:rowOff>0</xdr:rowOff>
    </xdr:from>
    <xdr:to>
      <xdr:col>20</xdr:col>
      <xdr:colOff>431800</xdr:colOff>
      <xdr:row>42</xdr:row>
      <xdr:rowOff>25400</xdr:rowOff>
    </xdr:to>
    <xdr:pic>
      <xdr:nvPicPr>
        <xdr:cNvPr id="167" name="Picture 166">
          <a:extLst>
            <a:ext uri="{FF2B5EF4-FFF2-40B4-BE49-F238E27FC236}">
              <a16:creationId xmlns:a16="http://schemas.microsoft.com/office/drawing/2014/main" id="{AFBFA0FB-D7A9-490F-81D9-6F481C2E7B95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7096125" y="53911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42</xdr:row>
      <xdr:rowOff>0</xdr:rowOff>
    </xdr:from>
    <xdr:to>
      <xdr:col>25</xdr:col>
      <xdr:colOff>431800</xdr:colOff>
      <xdr:row>42</xdr:row>
      <xdr:rowOff>25400</xdr:rowOff>
    </xdr:to>
    <xdr:pic>
      <xdr:nvPicPr>
        <xdr:cNvPr id="168" name="Picture 167">
          <a:extLst>
            <a:ext uri="{FF2B5EF4-FFF2-40B4-BE49-F238E27FC236}">
              <a16:creationId xmlns:a16="http://schemas.microsoft.com/office/drawing/2014/main" id="{BF8CBA34-AF08-480E-B042-A5DFE7F7B28F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8820150" y="53911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47</xdr:row>
      <xdr:rowOff>0</xdr:rowOff>
    </xdr:from>
    <xdr:to>
      <xdr:col>13</xdr:col>
      <xdr:colOff>431800</xdr:colOff>
      <xdr:row>47</xdr:row>
      <xdr:rowOff>25400</xdr:rowOff>
    </xdr:to>
    <xdr:pic>
      <xdr:nvPicPr>
        <xdr:cNvPr id="169" name="Picture 168">
          <a:extLst>
            <a:ext uri="{FF2B5EF4-FFF2-40B4-BE49-F238E27FC236}">
              <a16:creationId xmlns:a16="http://schemas.microsoft.com/office/drawing/2014/main" id="{C50769BD-2BF5-458A-B5B9-183BD3F0F30A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4476750" y="60198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47</xdr:row>
      <xdr:rowOff>0</xdr:rowOff>
    </xdr:from>
    <xdr:to>
      <xdr:col>20</xdr:col>
      <xdr:colOff>431800</xdr:colOff>
      <xdr:row>47</xdr:row>
      <xdr:rowOff>25400</xdr:rowOff>
    </xdr:to>
    <xdr:pic>
      <xdr:nvPicPr>
        <xdr:cNvPr id="170" name="Picture 169">
          <a:extLst>
            <a:ext uri="{FF2B5EF4-FFF2-40B4-BE49-F238E27FC236}">
              <a16:creationId xmlns:a16="http://schemas.microsoft.com/office/drawing/2014/main" id="{E3B0F168-5BE2-4DD4-9667-4D213E7CE99F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7096125" y="60198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47</xdr:row>
      <xdr:rowOff>0</xdr:rowOff>
    </xdr:from>
    <xdr:to>
      <xdr:col>25</xdr:col>
      <xdr:colOff>431800</xdr:colOff>
      <xdr:row>47</xdr:row>
      <xdr:rowOff>25400</xdr:rowOff>
    </xdr:to>
    <xdr:pic>
      <xdr:nvPicPr>
        <xdr:cNvPr id="171" name="Picture 170">
          <a:extLst>
            <a:ext uri="{FF2B5EF4-FFF2-40B4-BE49-F238E27FC236}">
              <a16:creationId xmlns:a16="http://schemas.microsoft.com/office/drawing/2014/main" id="{B9128B6C-9AC3-4D88-BCAB-3C5C54F83278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8820150" y="60198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52</xdr:row>
      <xdr:rowOff>0</xdr:rowOff>
    </xdr:from>
    <xdr:to>
      <xdr:col>13</xdr:col>
      <xdr:colOff>431800</xdr:colOff>
      <xdr:row>52</xdr:row>
      <xdr:rowOff>25400</xdr:rowOff>
    </xdr:to>
    <xdr:pic>
      <xdr:nvPicPr>
        <xdr:cNvPr id="172" name="Picture 171">
          <a:extLst>
            <a:ext uri="{FF2B5EF4-FFF2-40B4-BE49-F238E27FC236}">
              <a16:creationId xmlns:a16="http://schemas.microsoft.com/office/drawing/2014/main" id="{D556DF85-ADFB-43E7-AFFB-CD179F9424D6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476750" y="66484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52</xdr:row>
      <xdr:rowOff>0</xdr:rowOff>
    </xdr:from>
    <xdr:to>
      <xdr:col>20</xdr:col>
      <xdr:colOff>431800</xdr:colOff>
      <xdr:row>52</xdr:row>
      <xdr:rowOff>25400</xdr:rowOff>
    </xdr:to>
    <xdr:pic>
      <xdr:nvPicPr>
        <xdr:cNvPr id="173" name="Picture 172">
          <a:extLst>
            <a:ext uri="{FF2B5EF4-FFF2-40B4-BE49-F238E27FC236}">
              <a16:creationId xmlns:a16="http://schemas.microsoft.com/office/drawing/2014/main" id="{801ED367-450B-4AE4-B79F-887DC8A21D57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7096125" y="66484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52</xdr:row>
      <xdr:rowOff>0</xdr:rowOff>
    </xdr:from>
    <xdr:to>
      <xdr:col>25</xdr:col>
      <xdr:colOff>431800</xdr:colOff>
      <xdr:row>52</xdr:row>
      <xdr:rowOff>25400</xdr:rowOff>
    </xdr:to>
    <xdr:pic>
      <xdr:nvPicPr>
        <xdr:cNvPr id="174" name="Picture 173">
          <a:extLst>
            <a:ext uri="{FF2B5EF4-FFF2-40B4-BE49-F238E27FC236}">
              <a16:creationId xmlns:a16="http://schemas.microsoft.com/office/drawing/2014/main" id="{34D1E3CC-F3F4-455D-8339-0B7F33F6D7B9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8820150" y="66484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57</xdr:row>
      <xdr:rowOff>0</xdr:rowOff>
    </xdr:from>
    <xdr:to>
      <xdr:col>13</xdr:col>
      <xdr:colOff>431800</xdr:colOff>
      <xdr:row>57</xdr:row>
      <xdr:rowOff>25400</xdr:rowOff>
    </xdr:to>
    <xdr:pic>
      <xdr:nvPicPr>
        <xdr:cNvPr id="175" name="Picture 174">
          <a:extLst>
            <a:ext uri="{FF2B5EF4-FFF2-40B4-BE49-F238E27FC236}">
              <a16:creationId xmlns:a16="http://schemas.microsoft.com/office/drawing/2014/main" id="{D1FD73A6-196B-43EE-8BD7-C54CD68A6825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4476750" y="72771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57</xdr:row>
      <xdr:rowOff>0</xdr:rowOff>
    </xdr:from>
    <xdr:to>
      <xdr:col>20</xdr:col>
      <xdr:colOff>431800</xdr:colOff>
      <xdr:row>57</xdr:row>
      <xdr:rowOff>25400</xdr:rowOff>
    </xdr:to>
    <xdr:pic>
      <xdr:nvPicPr>
        <xdr:cNvPr id="176" name="Picture 175">
          <a:extLst>
            <a:ext uri="{FF2B5EF4-FFF2-40B4-BE49-F238E27FC236}">
              <a16:creationId xmlns:a16="http://schemas.microsoft.com/office/drawing/2014/main" id="{E1DE295D-A619-4D3A-87BE-F45D718F0B36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7096125" y="72771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57</xdr:row>
      <xdr:rowOff>0</xdr:rowOff>
    </xdr:from>
    <xdr:to>
      <xdr:col>25</xdr:col>
      <xdr:colOff>431800</xdr:colOff>
      <xdr:row>57</xdr:row>
      <xdr:rowOff>25400</xdr:rowOff>
    </xdr:to>
    <xdr:pic>
      <xdr:nvPicPr>
        <xdr:cNvPr id="177" name="Picture 176">
          <a:extLst>
            <a:ext uri="{FF2B5EF4-FFF2-40B4-BE49-F238E27FC236}">
              <a16:creationId xmlns:a16="http://schemas.microsoft.com/office/drawing/2014/main" id="{125BF68A-4D8E-4D56-9D01-787907A1A068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8820150" y="72771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62</xdr:row>
      <xdr:rowOff>0</xdr:rowOff>
    </xdr:from>
    <xdr:to>
      <xdr:col>13</xdr:col>
      <xdr:colOff>431800</xdr:colOff>
      <xdr:row>62</xdr:row>
      <xdr:rowOff>25400</xdr:rowOff>
    </xdr:to>
    <xdr:pic>
      <xdr:nvPicPr>
        <xdr:cNvPr id="178" name="Picture 177">
          <a:extLst>
            <a:ext uri="{FF2B5EF4-FFF2-40B4-BE49-F238E27FC236}">
              <a16:creationId xmlns:a16="http://schemas.microsoft.com/office/drawing/2014/main" id="{CAAD8FE9-66CE-4825-97E6-6A5D05D3344F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4476750" y="79057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62</xdr:row>
      <xdr:rowOff>0</xdr:rowOff>
    </xdr:from>
    <xdr:to>
      <xdr:col>20</xdr:col>
      <xdr:colOff>431800</xdr:colOff>
      <xdr:row>62</xdr:row>
      <xdr:rowOff>25400</xdr:rowOff>
    </xdr:to>
    <xdr:pic>
      <xdr:nvPicPr>
        <xdr:cNvPr id="179" name="Picture 178">
          <a:extLst>
            <a:ext uri="{FF2B5EF4-FFF2-40B4-BE49-F238E27FC236}">
              <a16:creationId xmlns:a16="http://schemas.microsoft.com/office/drawing/2014/main" id="{F3CF36BC-09E5-412E-A5BB-2906BC455BEF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7096125" y="79057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62</xdr:row>
      <xdr:rowOff>0</xdr:rowOff>
    </xdr:from>
    <xdr:to>
      <xdr:col>25</xdr:col>
      <xdr:colOff>431800</xdr:colOff>
      <xdr:row>62</xdr:row>
      <xdr:rowOff>25400</xdr:rowOff>
    </xdr:to>
    <xdr:pic>
      <xdr:nvPicPr>
        <xdr:cNvPr id="180" name="Picture 179">
          <a:extLst>
            <a:ext uri="{FF2B5EF4-FFF2-40B4-BE49-F238E27FC236}">
              <a16:creationId xmlns:a16="http://schemas.microsoft.com/office/drawing/2014/main" id="{3F66DE94-3B18-4575-B228-7F0C35B5C1F5}"/>
            </a:ext>
          </a:extLst>
        </xdr:cNvPr>
        <xdr:cNvPicPr/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8820150" y="79057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67</xdr:row>
      <xdr:rowOff>0</xdr:rowOff>
    </xdr:from>
    <xdr:to>
      <xdr:col>13</xdr:col>
      <xdr:colOff>431800</xdr:colOff>
      <xdr:row>67</xdr:row>
      <xdr:rowOff>25400</xdr:rowOff>
    </xdr:to>
    <xdr:pic>
      <xdr:nvPicPr>
        <xdr:cNvPr id="181" name="Picture 180">
          <a:extLst>
            <a:ext uri="{FF2B5EF4-FFF2-40B4-BE49-F238E27FC236}">
              <a16:creationId xmlns:a16="http://schemas.microsoft.com/office/drawing/2014/main" id="{B23A73B3-AE7E-4F92-BAD4-194337369565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4476750" y="85344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67</xdr:row>
      <xdr:rowOff>0</xdr:rowOff>
    </xdr:from>
    <xdr:to>
      <xdr:col>20</xdr:col>
      <xdr:colOff>431800</xdr:colOff>
      <xdr:row>67</xdr:row>
      <xdr:rowOff>25400</xdr:rowOff>
    </xdr:to>
    <xdr:pic>
      <xdr:nvPicPr>
        <xdr:cNvPr id="182" name="Picture 181">
          <a:extLst>
            <a:ext uri="{FF2B5EF4-FFF2-40B4-BE49-F238E27FC236}">
              <a16:creationId xmlns:a16="http://schemas.microsoft.com/office/drawing/2014/main" id="{C3346EF7-688F-48FB-892C-B9F3EBADCD71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7096125" y="85344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67</xdr:row>
      <xdr:rowOff>0</xdr:rowOff>
    </xdr:from>
    <xdr:to>
      <xdr:col>25</xdr:col>
      <xdr:colOff>431800</xdr:colOff>
      <xdr:row>67</xdr:row>
      <xdr:rowOff>25400</xdr:rowOff>
    </xdr:to>
    <xdr:pic>
      <xdr:nvPicPr>
        <xdr:cNvPr id="183" name="Picture 182">
          <a:extLst>
            <a:ext uri="{FF2B5EF4-FFF2-40B4-BE49-F238E27FC236}">
              <a16:creationId xmlns:a16="http://schemas.microsoft.com/office/drawing/2014/main" id="{853F6C4D-56B9-484A-8832-BE7D10676C9A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820150" y="85344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72</xdr:row>
      <xdr:rowOff>0</xdr:rowOff>
    </xdr:from>
    <xdr:to>
      <xdr:col>13</xdr:col>
      <xdr:colOff>431800</xdr:colOff>
      <xdr:row>72</xdr:row>
      <xdr:rowOff>25400</xdr:rowOff>
    </xdr:to>
    <xdr:pic>
      <xdr:nvPicPr>
        <xdr:cNvPr id="184" name="Picture 183">
          <a:extLst>
            <a:ext uri="{FF2B5EF4-FFF2-40B4-BE49-F238E27FC236}">
              <a16:creationId xmlns:a16="http://schemas.microsoft.com/office/drawing/2014/main" id="{40A2382A-A886-48E6-87FF-CCD3E5F909AF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4476750" y="91630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72</xdr:row>
      <xdr:rowOff>0</xdr:rowOff>
    </xdr:from>
    <xdr:to>
      <xdr:col>20</xdr:col>
      <xdr:colOff>431800</xdr:colOff>
      <xdr:row>72</xdr:row>
      <xdr:rowOff>25400</xdr:rowOff>
    </xdr:to>
    <xdr:pic>
      <xdr:nvPicPr>
        <xdr:cNvPr id="185" name="Picture 184">
          <a:extLst>
            <a:ext uri="{FF2B5EF4-FFF2-40B4-BE49-F238E27FC236}">
              <a16:creationId xmlns:a16="http://schemas.microsoft.com/office/drawing/2014/main" id="{005EF304-4555-4DE2-BED1-13F7A63E53E2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7096125" y="91630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72</xdr:row>
      <xdr:rowOff>0</xdr:rowOff>
    </xdr:from>
    <xdr:to>
      <xdr:col>25</xdr:col>
      <xdr:colOff>431800</xdr:colOff>
      <xdr:row>72</xdr:row>
      <xdr:rowOff>25400</xdr:rowOff>
    </xdr:to>
    <xdr:pic>
      <xdr:nvPicPr>
        <xdr:cNvPr id="186" name="Picture 185">
          <a:extLst>
            <a:ext uri="{FF2B5EF4-FFF2-40B4-BE49-F238E27FC236}">
              <a16:creationId xmlns:a16="http://schemas.microsoft.com/office/drawing/2014/main" id="{F5C60DF2-1DAE-4C4A-B22F-8A78EDDED4CE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8820150" y="91630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77</xdr:row>
      <xdr:rowOff>0</xdr:rowOff>
    </xdr:from>
    <xdr:to>
      <xdr:col>13</xdr:col>
      <xdr:colOff>431800</xdr:colOff>
      <xdr:row>77</xdr:row>
      <xdr:rowOff>25400</xdr:rowOff>
    </xdr:to>
    <xdr:pic>
      <xdr:nvPicPr>
        <xdr:cNvPr id="187" name="Picture 186">
          <a:extLst>
            <a:ext uri="{FF2B5EF4-FFF2-40B4-BE49-F238E27FC236}">
              <a16:creationId xmlns:a16="http://schemas.microsoft.com/office/drawing/2014/main" id="{FE64C094-DF22-4004-87BF-71B4AF554F1F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4476750" y="97917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77</xdr:row>
      <xdr:rowOff>0</xdr:rowOff>
    </xdr:from>
    <xdr:to>
      <xdr:col>20</xdr:col>
      <xdr:colOff>431800</xdr:colOff>
      <xdr:row>77</xdr:row>
      <xdr:rowOff>25400</xdr:rowOff>
    </xdr:to>
    <xdr:pic>
      <xdr:nvPicPr>
        <xdr:cNvPr id="188" name="Picture 187">
          <a:extLst>
            <a:ext uri="{FF2B5EF4-FFF2-40B4-BE49-F238E27FC236}">
              <a16:creationId xmlns:a16="http://schemas.microsoft.com/office/drawing/2014/main" id="{9BDB6925-AD60-4237-AA60-5F4F86EFDA04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7096125" y="97917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77</xdr:row>
      <xdr:rowOff>0</xdr:rowOff>
    </xdr:from>
    <xdr:to>
      <xdr:col>25</xdr:col>
      <xdr:colOff>431800</xdr:colOff>
      <xdr:row>77</xdr:row>
      <xdr:rowOff>25400</xdr:rowOff>
    </xdr:to>
    <xdr:pic>
      <xdr:nvPicPr>
        <xdr:cNvPr id="189" name="Picture 188">
          <a:extLst>
            <a:ext uri="{FF2B5EF4-FFF2-40B4-BE49-F238E27FC236}">
              <a16:creationId xmlns:a16="http://schemas.microsoft.com/office/drawing/2014/main" id="{4B57C6D7-2BE2-4C72-9FCE-719FE9E32259}"/>
            </a:ext>
          </a:extLst>
        </xdr:cNvPr>
        <xdr:cNvPicPr/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8820150" y="97917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82</xdr:row>
      <xdr:rowOff>0</xdr:rowOff>
    </xdr:from>
    <xdr:to>
      <xdr:col>13</xdr:col>
      <xdr:colOff>431800</xdr:colOff>
      <xdr:row>82</xdr:row>
      <xdr:rowOff>25400</xdr:rowOff>
    </xdr:to>
    <xdr:pic>
      <xdr:nvPicPr>
        <xdr:cNvPr id="190" name="Picture 189">
          <a:extLst>
            <a:ext uri="{FF2B5EF4-FFF2-40B4-BE49-F238E27FC236}">
              <a16:creationId xmlns:a16="http://schemas.microsoft.com/office/drawing/2014/main" id="{5DC30CF1-8FBD-4C9F-9F4C-AC166B5F1E87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4476750" y="104203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82</xdr:row>
      <xdr:rowOff>0</xdr:rowOff>
    </xdr:from>
    <xdr:to>
      <xdr:col>20</xdr:col>
      <xdr:colOff>431800</xdr:colOff>
      <xdr:row>82</xdr:row>
      <xdr:rowOff>25400</xdr:rowOff>
    </xdr:to>
    <xdr:pic>
      <xdr:nvPicPr>
        <xdr:cNvPr id="191" name="Picture 190">
          <a:extLst>
            <a:ext uri="{FF2B5EF4-FFF2-40B4-BE49-F238E27FC236}">
              <a16:creationId xmlns:a16="http://schemas.microsoft.com/office/drawing/2014/main" id="{37C96FC3-F22D-44FA-884F-A90638C06EF6}"/>
            </a:ext>
          </a:extLst>
        </xdr:cNvPr>
        <xdr:cNvPicPr/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7096125" y="104203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82</xdr:row>
      <xdr:rowOff>0</xdr:rowOff>
    </xdr:from>
    <xdr:to>
      <xdr:col>25</xdr:col>
      <xdr:colOff>431800</xdr:colOff>
      <xdr:row>82</xdr:row>
      <xdr:rowOff>25400</xdr:rowOff>
    </xdr:to>
    <xdr:pic>
      <xdr:nvPicPr>
        <xdr:cNvPr id="192" name="Picture 191">
          <a:extLst>
            <a:ext uri="{FF2B5EF4-FFF2-40B4-BE49-F238E27FC236}">
              <a16:creationId xmlns:a16="http://schemas.microsoft.com/office/drawing/2014/main" id="{CDE8EE86-E14B-4298-977D-23EB13C21ED4}"/>
            </a:ext>
          </a:extLst>
        </xdr:cNvPr>
        <xdr:cNvPicPr/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8820150" y="104203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87</xdr:row>
      <xdr:rowOff>0</xdr:rowOff>
    </xdr:from>
    <xdr:to>
      <xdr:col>13</xdr:col>
      <xdr:colOff>431800</xdr:colOff>
      <xdr:row>87</xdr:row>
      <xdr:rowOff>25400</xdr:rowOff>
    </xdr:to>
    <xdr:pic>
      <xdr:nvPicPr>
        <xdr:cNvPr id="193" name="Picture 192">
          <a:extLst>
            <a:ext uri="{FF2B5EF4-FFF2-40B4-BE49-F238E27FC236}">
              <a16:creationId xmlns:a16="http://schemas.microsoft.com/office/drawing/2014/main" id="{17D301C2-EDD9-455F-A615-E4FFB0440388}"/>
            </a:ext>
          </a:extLst>
        </xdr:cNvPr>
        <xdr:cNvPicPr/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4476750" y="110490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87</xdr:row>
      <xdr:rowOff>0</xdr:rowOff>
    </xdr:from>
    <xdr:to>
      <xdr:col>20</xdr:col>
      <xdr:colOff>431800</xdr:colOff>
      <xdr:row>87</xdr:row>
      <xdr:rowOff>25400</xdr:rowOff>
    </xdr:to>
    <xdr:pic>
      <xdr:nvPicPr>
        <xdr:cNvPr id="194" name="Picture 193">
          <a:extLst>
            <a:ext uri="{FF2B5EF4-FFF2-40B4-BE49-F238E27FC236}">
              <a16:creationId xmlns:a16="http://schemas.microsoft.com/office/drawing/2014/main" id="{425FCCA0-B629-4016-96FF-E6BC4E005333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7096125" y="110490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87</xdr:row>
      <xdr:rowOff>0</xdr:rowOff>
    </xdr:from>
    <xdr:to>
      <xdr:col>25</xdr:col>
      <xdr:colOff>431800</xdr:colOff>
      <xdr:row>87</xdr:row>
      <xdr:rowOff>25400</xdr:rowOff>
    </xdr:to>
    <xdr:pic>
      <xdr:nvPicPr>
        <xdr:cNvPr id="195" name="Picture 194">
          <a:extLst>
            <a:ext uri="{FF2B5EF4-FFF2-40B4-BE49-F238E27FC236}">
              <a16:creationId xmlns:a16="http://schemas.microsoft.com/office/drawing/2014/main" id="{54B50235-8D07-4206-AD7D-5530E3108E27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8820150" y="110490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92</xdr:row>
      <xdr:rowOff>0</xdr:rowOff>
    </xdr:from>
    <xdr:to>
      <xdr:col>13</xdr:col>
      <xdr:colOff>431800</xdr:colOff>
      <xdr:row>92</xdr:row>
      <xdr:rowOff>25400</xdr:rowOff>
    </xdr:to>
    <xdr:pic>
      <xdr:nvPicPr>
        <xdr:cNvPr id="196" name="Picture 195">
          <a:extLst>
            <a:ext uri="{FF2B5EF4-FFF2-40B4-BE49-F238E27FC236}">
              <a16:creationId xmlns:a16="http://schemas.microsoft.com/office/drawing/2014/main" id="{9B2FCF2E-596F-42E5-8E71-4216B828C1B3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4476750" y="116776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92</xdr:row>
      <xdr:rowOff>0</xdr:rowOff>
    </xdr:from>
    <xdr:to>
      <xdr:col>20</xdr:col>
      <xdr:colOff>431800</xdr:colOff>
      <xdr:row>92</xdr:row>
      <xdr:rowOff>25400</xdr:rowOff>
    </xdr:to>
    <xdr:pic>
      <xdr:nvPicPr>
        <xdr:cNvPr id="197" name="Picture 196">
          <a:extLst>
            <a:ext uri="{FF2B5EF4-FFF2-40B4-BE49-F238E27FC236}">
              <a16:creationId xmlns:a16="http://schemas.microsoft.com/office/drawing/2014/main" id="{7CD7F76D-A440-48EE-8AE3-996659A421FA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7096125" y="116776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92</xdr:row>
      <xdr:rowOff>0</xdr:rowOff>
    </xdr:from>
    <xdr:to>
      <xdr:col>25</xdr:col>
      <xdr:colOff>431800</xdr:colOff>
      <xdr:row>92</xdr:row>
      <xdr:rowOff>25400</xdr:rowOff>
    </xdr:to>
    <xdr:pic>
      <xdr:nvPicPr>
        <xdr:cNvPr id="198" name="Picture 197">
          <a:extLst>
            <a:ext uri="{FF2B5EF4-FFF2-40B4-BE49-F238E27FC236}">
              <a16:creationId xmlns:a16="http://schemas.microsoft.com/office/drawing/2014/main" id="{69D3C27A-9B12-46A5-A72D-8078F07C720D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8820150" y="116776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97</xdr:row>
      <xdr:rowOff>0</xdr:rowOff>
    </xdr:from>
    <xdr:to>
      <xdr:col>13</xdr:col>
      <xdr:colOff>431800</xdr:colOff>
      <xdr:row>97</xdr:row>
      <xdr:rowOff>25400</xdr:rowOff>
    </xdr:to>
    <xdr:pic>
      <xdr:nvPicPr>
        <xdr:cNvPr id="199" name="Picture 198">
          <a:extLst>
            <a:ext uri="{FF2B5EF4-FFF2-40B4-BE49-F238E27FC236}">
              <a16:creationId xmlns:a16="http://schemas.microsoft.com/office/drawing/2014/main" id="{16607753-F5F6-4D3F-9E7C-694781A42264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4476750" y="123063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97</xdr:row>
      <xdr:rowOff>0</xdr:rowOff>
    </xdr:from>
    <xdr:to>
      <xdr:col>20</xdr:col>
      <xdr:colOff>431800</xdr:colOff>
      <xdr:row>97</xdr:row>
      <xdr:rowOff>25400</xdr:rowOff>
    </xdr:to>
    <xdr:pic>
      <xdr:nvPicPr>
        <xdr:cNvPr id="200" name="Picture 199">
          <a:extLst>
            <a:ext uri="{FF2B5EF4-FFF2-40B4-BE49-F238E27FC236}">
              <a16:creationId xmlns:a16="http://schemas.microsoft.com/office/drawing/2014/main" id="{5FF6A4E7-E47B-435F-8E61-B4E75332C61E}"/>
            </a:ext>
          </a:extLst>
        </xdr:cNvPr>
        <xdr:cNvPicPr/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7096125" y="123063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97</xdr:row>
      <xdr:rowOff>0</xdr:rowOff>
    </xdr:from>
    <xdr:to>
      <xdr:col>25</xdr:col>
      <xdr:colOff>431800</xdr:colOff>
      <xdr:row>97</xdr:row>
      <xdr:rowOff>25400</xdr:rowOff>
    </xdr:to>
    <xdr:pic>
      <xdr:nvPicPr>
        <xdr:cNvPr id="201" name="Picture 200">
          <a:extLst>
            <a:ext uri="{FF2B5EF4-FFF2-40B4-BE49-F238E27FC236}">
              <a16:creationId xmlns:a16="http://schemas.microsoft.com/office/drawing/2014/main" id="{9B885965-1BF8-454E-83FA-0D0714E57C20}"/>
            </a:ext>
          </a:extLst>
        </xdr:cNvPr>
        <xdr:cNvPicPr/>
      </xdr:nvPicPr>
      <xdr:blipFill>
        <a:blip xmlns:r="http://schemas.openxmlformats.org/officeDocument/2006/relationships" r:embed="rId52" cstate="print"/>
        <a:stretch>
          <a:fillRect/>
        </a:stretch>
      </xdr:blipFill>
      <xdr:spPr>
        <a:xfrm>
          <a:off x="8820150" y="123063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102</xdr:row>
      <xdr:rowOff>0</xdr:rowOff>
    </xdr:from>
    <xdr:to>
      <xdr:col>13</xdr:col>
      <xdr:colOff>431800</xdr:colOff>
      <xdr:row>102</xdr:row>
      <xdr:rowOff>25400</xdr:rowOff>
    </xdr:to>
    <xdr:pic>
      <xdr:nvPicPr>
        <xdr:cNvPr id="202" name="Picture 201">
          <a:extLst>
            <a:ext uri="{FF2B5EF4-FFF2-40B4-BE49-F238E27FC236}">
              <a16:creationId xmlns:a16="http://schemas.microsoft.com/office/drawing/2014/main" id="{247EEB89-5F8C-4000-80F1-94C01775344B}"/>
            </a:ext>
          </a:extLst>
        </xdr:cNvPr>
        <xdr:cNvPicPr/>
      </xdr:nvPicPr>
      <xdr:blipFill>
        <a:blip xmlns:r="http://schemas.openxmlformats.org/officeDocument/2006/relationships" r:embed="rId53" cstate="print"/>
        <a:stretch>
          <a:fillRect/>
        </a:stretch>
      </xdr:blipFill>
      <xdr:spPr>
        <a:xfrm>
          <a:off x="4476750" y="129349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102</xdr:row>
      <xdr:rowOff>0</xdr:rowOff>
    </xdr:from>
    <xdr:to>
      <xdr:col>20</xdr:col>
      <xdr:colOff>431800</xdr:colOff>
      <xdr:row>102</xdr:row>
      <xdr:rowOff>25400</xdr:rowOff>
    </xdr:to>
    <xdr:pic>
      <xdr:nvPicPr>
        <xdr:cNvPr id="203" name="Picture 202">
          <a:extLst>
            <a:ext uri="{FF2B5EF4-FFF2-40B4-BE49-F238E27FC236}">
              <a16:creationId xmlns:a16="http://schemas.microsoft.com/office/drawing/2014/main" id="{E17388DC-6D03-4E7F-B826-A2ABC96C7A91}"/>
            </a:ext>
          </a:extLst>
        </xdr:cNvPr>
        <xdr:cNvPicPr/>
      </xdr:nvPicPr>
      <xdr:blipFill>
        <a:blip xmlns:r="http://schemas.openxmlformats.org/officeDocument/2006/relationships" r:embed="rId54" cstate="print"/>
        <a:stretch>
          <a:fillRect/>
        </a:stretch>
      </xdr:blipFill>
      <xdr:spPr>
        <a:xfrm>
          <a:off x="7096125" y="129349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102</xdr:row>
      <xdr:rowOff>0</xdr:rowOff>
    </xdr:from>
    <xdr:to>
      <xdr:col>25</xdr:col>
      <xdr:colOff>431800</xdr:colOff>
      <xdr:row>102</xdr:row>
      <xdr:rowOff>25400</xdr:rowOff>
    </xdr:to>
    <xdr:pic>
      <xdr:nvPicPr>
        <xdr:cNvPr id="204" name="Picture 203">
          <a:extLst>
            <a:ext uri="{FF2B5EF4-FFF2-40B4-BE49-F238E27FC236}">
              <a16:creationId xmlns:a16="http://schemas.microsoft.com/office/drawing/2014/main" id="{F22E8BF7-15C2-42D9-8A9F-26EA6D985684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8820150" y="129349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107</xdr:row>
      <xdr:rowOff>0</xdr:rowOff>
    </xdr:from>
    <xdr:to>
      <xdr:col>13</xdr:col>
      <xdr:colOff>431800</xdr:colOff>
      <xdr:row>107</xdr:row>
      <xdr:rowOff>25400</xdr:rowOff>
    </xdr:to>
    <xdr:pic>
      <xdr:nvPicPr>
        <xdr:cNvPr id="205" name="Picture 204">
          <a:extLst>
            <a:ext uri="{FF2B5EF4-FFF2-40B4-BE49-F238E27FC236}">
              <a16:creationId xmlns:a16="http://schemas.microsoft.com/office/drawing/2014/main" id="{FEE64F23-F408-43E3-8FB3-CE1B94685153}"/>
            </a:ext>
          </a:extLst>
        </xdr:cNvPr>
        <xdr:cNvPicPr/>
      </xdr:nvPicPr>
      <xdr:blipFill>
        <a:blip xmlns:r="http://schemas.openxmlformats.org/officeDocument/2006/relationships" r:embed="rId56" cstate="print"/>
        <a:stretch>
          <a:fillRect/>
        </a:stretch>
      </xdr:blipFill>
      <xdr:spPr>
        <a:xfrm>
          <a:off x="4476750" y="135636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107</xdr:row>
      <xdr:rowOff>0</xdr:rowOff>
    </xdr:from>
    <xdr:to>
      <xdr:col>20</xdr:col>
      <xdr:colOff>431800</xdr:colOff>
      <xdr:row>107</xdr:row>
      <xdr:rowOff>25400</xdr:rowOff>
    </xdr:to>
    <xdr:pic>
      <xdr:nvPicPr>
        <xdr:cNvPr id="206" name="Picture 205">
          <a:extLst>
            <a:ext uri="{FF2B5EF4-FFF2-40B4-BE49-F238E27FC236}">
              <a16:creationId xmlns:a16="http://schemas.microsoft.com/office/drawing/2014/main" id="{0C77C41E-2828-4072-A010-BC014ECAC4B9}"/>
            </a:ext>
          </a:extLst>
        </xdr:cNvPr>
        <xdr:cNvPicPr/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7096125" y="135636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107</xdr:row>
      <xdr:rowOff>0</xdr:rowOff>
    </xdr:from>
    <xdr:to>
      <xdr:col>25</xdr:col>
      <xdr:colOff>431800</xdr:colOff>
      <xdr:row>107</xdr:row>
      <xdr:rowOff>25400</xdr:rowOff>
    </xdr:to>
    <xdr:pic>
      <xdr:nvPicPr>
        <xdr:cNvPr id="207" name="Picture 206">
          <a:extLst>
            <a:ext uri="{FF2B5EF4-FFF2-40B4-BE49-F238E27FC236}">
              <a16:creationId xmlns:a16="http://schemas.microsoft.com/office/drawing/2014/main" id="{B51B4D8F-C17A-45EA-9204-7208A59154E4}"/>
            </a:ext>
          </a:extLst>
        </xdr:cNvPr>
        <xdr:cNvPicPr/>
      </xdr:nvPicPr>
      <xdr:blipFill>
        <a:blip xmlns:r="http://schemas.openxmlformats.org/officeDocument/2006/relationships" r:embed="rId58" cstate="print"/>
        <a:stretch>
          <a:fillRect/>
        </a:stretch>
      </xdr:blipFill>
      <xdr:spPr>
        <a:xfrm>
          <a:off x="8820150" y="135636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112</xdr:row>
      <xdr:rowOff>0</xdr:rowOff>
    </xdr:from>
    <xdr:to>
      <xdr:col>13</xdr:col>
      <xdr:colOff>431800</xdr:colOff>
      <xdr:row>112</xdr:row>
      <xdr:rowOff>25400</xdr:rowOff>
    </xdr:to>
    <xdr:pic>
      <xdr:nvPicPr>
        <xdr:cNvPr id="208" name="Picture 207">
          <a:extLst>
            <a:ext uri="{FF2B5EF4-FFF2-40B4-BE49-F238E27FC236}">
              <a16:creationId xmlns:a16="http://schemas.microsoft.com/office/drawing/2014/main" id="{48CE0AC7-4351-4D22-BB95-78A05D28CEC7}"/>
            </a:ext>
          </a:extLst>
        </xdr:cNvPr>
        <xdr:cNvPicPr/>
      </xdr:nvPicPr>
      <xdr:blipFill>
        <a:blip xmlns:r="http://schemas.openxmlformats.org/officeDocument/2006/relationships" r:embed="rId59" cstate="print"/>
        <a:stretch>
          <a:fillRect/>
        </a:stretch>
      </xdr:blipFill>
      <xdr:spPr>
        <a:xfrm>
          <a:off x="4476750" y="141922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112</xdr:row>
      <xdr:rowOff>0</xdr:rowOff>
    </xdr:from>
    <xdr:to>
      <xdr:col>20</xdr:col>
      <xdr:colOff>431800</xdr:colOff>
      <xdr:row>112</xdr:row>
      <xdr:rowOff>25400</xdr:rowOff>
    </xdr:to>
    <xdr:pic>
      <xdr:nvPicPr>
        <xdr:cNvPr id="209" name="Picture 208">
          <a:extLst>
            <a:ext uri="{FF2B5EF4-FFF2-40B4-BE49-F238E27FC236}">
              <a16:creationId xmlns:a16="http://schemas.microsoft.com/office/drawing/2014/main" id="{9953CA0C-6D20-4A5C-881C-1887410742E8}"/>
            </a:ext>
          </a:extLst>
        </xdr:cNvPr>
        <xdr:cNvPicPr/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7096125" y="141922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112</xdr:row>
      <xdr:rowOff>0</xdr:rowOff>
    </xdr:from>
    <xdr:to>
      <xdr:col>25</xdr:col>
      <xdr:colOff>431800</xdr:colOff>
      <xdr:row>112</xdr:row>
      <xdr:rowOff>25400</xdr:rowOff>
    </xdr:to>
    <xdr:pic>
      <xdr:nvPicPr>
        <xdr:cNvPr id="210" name="Picture 209">
          <a:extLst>
            <a:ext uri="{FF2B5EF4-FFF2-40B4-BE49-F238E27FC236}">
              <a16:creationId xmlns:a16="http://schemas.microsoft.com/office/drawing/2014/main" id="{2088E3BC-8008-4875-9CEB-C89E368614F0}"/>
            </a:ext>
          </a:extLst>
        </xdr:cNvPr>
        <xdr:cNvPicPr/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8820150" y="141922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117</xdr:row>
      <xdr:rowOff>0</xdr:rowOff>
    </xdr:from>
    <xdr:to>
      <xdr:col>13</xdr:col>
      <xdr:colOff>431800</xdr:colOff>
      <xdr:row>117</xdr:row>
      <xdr:rowOff>25400</xdr:rowOff>
    </xdr:to>
    <xdr:pic>
      <xdr:nvPicPr>
        <xdr:cNvPr id="211" name="Picture 210">
          <a:extLst>
            <a:ext uri="{FF2B5EF4-FFF2-40B4-BE49-F238E27FC236}">
              <a16:creationId xmlns:a16="http://schemas.microsoft.com/office/drawing/2014/main" id="{D5CB268B-8856-4087-BAE9-2720E86C98B5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4476750" y="148209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117</xdr:row>
      <xdr:rowOff>0</xdr:rowOff>
    </xdr:from>
    <xdr:to>
      <xdr:col>20</xdr:col>
      <xdr:colOff>431800</xdr:colOff>
      <xdr:row>117</xdr:row>
      <xdr:rowOff>25400</xdr:rowOff>
    </xdr:to>
    <xdr:pic>
      <xdr:nvPicPr>
        <xdr:cNvPr id="212" name="Picture 211">
          <a:extLst>
            <a:ext uri="{FF2B5EF4-FFF2-40B4-BE49-F238E27FC236}">
              <a16:creationId xmlns:a16="http://schemas.microsoft.com/office/drawing/2014/main" id="{C8403CCC-A236-42CE-940B-16841944544D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7096125" y="148209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25</xdr:col>
      <xdr:colOff>431800</xdr:colOff>
      <xdr:row>117</xdr:row>
      <xdr:rowOff>25400</xdr:rowOff>
    </xdr:to>
    <xdr:pic>
      <xdr:nvPicPr>
        <xdr:cNvPr id="213" name="Picture 212">
          <a:extLst>
            <a:ext uri="{FF2B5EF4-FFF2-40B4-BE49-F238E27FC236}">
              <a16:creationId xmlns:a16="http://schemas.microsoft.com/office/drawing/2014/main" id="{1E73B32B-DA74-4579-9E1F-46C949179F54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8820150" y="148209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122</xdr:row>
      <xdr:rowOff>0</xdr:rowOff>
    </xdr:from>
    <xdr:to>
      <xdr:col>13</xdr:col>
      <xdr:colOff>431800</xdr:colOff>
      <xdr:row>122</xdr:row>
      <xdr:rowOff>25400</xdr:rowOff>
    </xdr:to>
    <xdr:pic>
      <xdr:nvPicPr>
        <xdr:cNvPr id="214" name="Picture 213">
          <a:extLst>
            <a:ext uri="{FF2B5EF4-FFF2-40B4-BE49-F238E27FC236}">
              <a16:creationId xmlns:a16="http://schemas.microsoft.com/office/drawing/2014/main" id="{CE0790A1-B140-4026-AEBD-CD2ED7DB1085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4476750" y="154495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122</xdr:row>
      <xdr:rowOff>0</xdr:rowOff>
    </xdr:from>
    <xdr:to>
      <xdr:col>20</xdr:col>
      <xdr:colOff>431800</xdr:colOff>
      <xdr:row>122</xdr:row>
      <xdr:rowOff>25400</xdr:rowOff>
    </xdr:to>
    <xdr:pic>
      <xdr:nvPicPr>
        <xdr:cNvPr id="215" name="Picture 214">
          <a:extLst>
            <a:ext uri="{FF2B5EF4-FFF2-40B4-BE49-F238E27FC236}">
              <a16:creationId xmlns:a16="http://schemas.microsoft.com/office/drawing/2014/main" id="{99E2E11F-85F2-48FD-BF1F-E26ABEB61384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7096125" y="154495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122</xdr:row>
      <xdr:rowOff>0</xdr:rowOff>
    </xdr:from>
    <xdr:to>
      <xdr:col>25</xdr:col>
      <xdr:colOff>431800</xdr:colOff>
      <xdr:row>122</xdr:row>
      <xdr:rowOff>25400</xdr:rowOff>
    </xdr:to>
    <xdr:pic>
      <xdr:nvPicPr>
        <xdr:cNvPr id="216" name="Picture 215">
          <a:extLst>
            <a:ext uri="{FF2B5EF4-FFF2-40B4-BE49-F238E27FC236}">
              <a16:creationId xmlns:a16="http://schemas.microsoft.com/office/drawing/2014/main" id="{8D4B4DF8-A1F7-4AC9-BE9E-0493B24098BE}"/>
            </a:ext>
          </a:extLst>
        </xdr:cNvPr>
        <xdr:cNvPicPr/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8820150" y="154495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127</xdr:row>
      <xdr:rowOff>0</xdr:rowOff>
    </xdr:from>
    <xdr:to>
      <xdr:col>13</xdr:col>
      <xdr:colOff>431800</xdr:colOff>
      <xdr:row>127</xdr:row>
      <xdr:rowOff>25400</xdr:rowOff>
    </xdr:to>
    <xdr:pic>
      <xdr:nvPicPr>
        <xdr:cNvPr id="217" name="Picture 216">
          <a:extLst>
            <a:ext uri="{FF2B5EF4-FFF2-40B4-BE49-F238E27FC236}">
              <a16:creationId xmlns:a16="http://schemas.microsoft.com/office/drawing/2014/main" id="{506E9703-3C11-455E-8757-2BA923485603}"/>
            </a:ext>
          </a:extLst>
        </xdr:cNvPr>
        <xdr:cNvPicPr/>
      </xdr:nvPicPr>
      <xdr:blipFill>
        <a:blip xmlns:r="http://schemas.openxmlformats.org/officeDocument/2006/relationships" r:embed="rId67" cstate="print"/>
        <a:stretch>
          <a:fillRect/>
        </a:stretch>
      </xdr:blipFill>
      <xdr:spPr>
        <a:xfrm>
          <a:off x="4476750" y="160782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127</xdr:row>
      <xdr:rowOff>0</xdr:rowOff>
    </xdr:from>
    <xdr:to>
      <xdr:col>20</xdr:col>
      <xdr:colOff>431800</xdr:colOff>
      <xdr:row>127</xdr:row>
      <xdr:rowOff>25400</xdr:rowOff>
    </xdr:to>
    <xdr:pic>
      <xdr:nvPicPr>
        <xdr:cNvPr id="218" name="Picture 217">
          <a:extLst>
            <a:ext uri="{FF2B5EF4-FFF2-40B4-BE49-F238E27FC236}">
              <a16:creationId xmlns:a16="http://schemas.microsoft.com/office/drawing/2014/main" id="{E1515D52-DF32-4D65-880D-6F886FB03DE4}"/>
            </a:ext>
          </a:extLst>
        </xdr:cNvPr>
        <xdr:cNvPicPr/>
      </xdr:nvPicPr>
      <xdr:blipFill>
        <a:blip xmlns:r="http://schemas.openxmlformats.org/officeDocument/2006/relationships" r:embed="rId68" cstate="print"/>
        <a:stretch>
          <a:fillRect/>
        </a:stretch>
      </xdr:blipFill>
      <xdr:spPr>
        <a:xfrm>
          <a:off x="7096125" y="160782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127</xdr:row>
      <xdr:rowOff>0</xdr:rowOff>
    </xdr:from>
    <xdr:to>
      <xdr:col>25</xdr:col>
      <xdr:colOff>431800</xdr:colOff>
      <xdr:row>127</xdr:row>
      <xdr:rowOff>25400</xdr:rowOff>
    </xdr:to>
    <xdr:pic>
      <xdr:nvPicPr>
        <xdr:cNvPr id="219" name="Picture 218">
          <a:extLst>
            <a:ext uri="{FF2B5EF4-FFF2-40B4-BE49-F238E27FC236}">
              <a16:creationId xmlns:a16="http://schemas.microsoft.com/office/drawing/2014/main" id="{1CF3102F-307D-4E33-947A-D4691E2A16E1}"/>
            </a:ext>
          </a:extLst>
        </xdr:cNvPr>
        <xdr:cNvPicPr/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8820150" y="160782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132</xdr:row>
      <xdr:rowOff>0</xdr:rowOff>
    </xdr:from>
    <xdr:to>
      <xdr:col>13</xdr:col>
      <xdr:colOff>431800</xdr:colOff>
      <xdr:row>132</xdr:row>
      <xdr:rowOff>25400</xdr:rowOff>
    </xdr:to>
    <xdr:pic>
      <xdr:nvPicPr>
        <xdr:cNvPr id="220" name="Picture 219">
          <a:extLst>
            <a:ext uri="{FF2B5EF4-FFF2-40B4-BE49-F238E27FC236}">
              <a16:creationId xmlns:a16="http://schemas.microsoft.com/office/drawing/2014/main" id="{216DDD23-473E-40CD-B365-A7DEBA8B02DD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4476750" y="167068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132</xdr:row>
      <xdr:rowOff>0</xdr:rowOff>
    </xdr:from>
    <xdr:to>
      <xdr:col>20</xdr:col>
      <xdr:colOff>431800</xdr:colOff>
      <xdr:row>132</xdr:row>
      <xdr:rowOff>25400</xdr:rowOff>
    </xdr:to>
    <xdr:pic>
      <xdr:nvPicPr>
        <xdr:cNvPr id="221" name="Picture 220">
          <a:extLst>
            <a:ext uri="{FF2B5EF4-FFF2-40B4-BE49-F238E27FC236}">
              <a16:creationId xmlns:a16="http://schemas.microsoft.com/office/drawing/2014/main" id="{5E308688-038B-4BF8-8D34-03E42F535D77}"/>
            </a:ext>
          </a:extLst>
        </xdr:cNvPr>
        <xdr:cNvPicPr/>
      </xdr:nvPicPr>
      <xdr:blipFill>
        <a:blip xmlns:r="http://schemas.openxmlformats.org/officeDocument/2006/relationships" r:embed="rId71" cstate="print"/>
        <a:stretch>
          <a:fillRect/>
        </a:stretch>
      </xdr:blipFill>
      <xdr:spPr>
        <a:xfrm>
          <a:off x="7096125" y="167068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132</xdr:row>
      <xdr:rowOff>0</xdr:rowOff>
    </xdr:from>
    <xdr:to>
      <xdr:col>25</xdr:col>
      <xdr:colOff>431800</xdr:colOff>
      <xdr:row>132</xdr:row>
      <xdr:rowOff>25400</xdr:rowOff>
    </xdr:to>
    <xdr:pic>
      <xdr:nvPicPr>
        <xdr:cNvPr id="222" name="Picture 221">
          <a:extLst>
            <a:ext uri="{FF2B5EF4-FFF2-40B4-BE49-F238E27FC236}">
              <a16:creationId xmlns:a16="http://schemas.microsoft.com/office/drawing/2014/main" id="{B88FBF2D-410D-4033-8855-9D29B90B84C5}"/>
            </a:ext>
          </a:extLst>
        </xdr:cNvPr>
        <xdr:cNvPicPr/>
      </xdr:nvPicPr>
      <xdr:blipFill>
        <a:blip xmlns:r="http://schemas.openxmlformats.org/officeDocument/2006/relationships" r:embed="rId72" cstate="print"/>
        <a:stretch>
          <a:fillRect/>
        </a:stretch>
      </xdr:blipFill>
      <xdr:spPr>
        <a:xfrm>
          <a:off x="8820150" y="167068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137</xdr:row>
      <xdr:rowOff>0</xdr:rowOff>
    </xdr:from>
    <xdr:to>
      <xdr:col>13</xdr:col>
      <xdr:colOff>431800</xdr:colOff>
      <xdr:row>137</xdr:row>
      <xdr:rowOff>25400</xdr:rowOff>
    </xdr:to>
    <xdr:pic>
      <xdr:nvPicPr>
        <xdr:cNvPr id="223" name="Picture 222">
          <a:extLst>
            <a:ext uri="{FF2B5EF4-FFF2-40B4-BE49-F238E27FC236}">
              <a16:creationId xmlns:a16="http://schemas.microsoft.com/office/drawing/2014/main" id="{62FC713D-67EB-4B57-B6A2-D2E405D357F5}"/>
            </a:ext>
          </a:extLst>
        </xdr:cNvPr>
        <xdr:cNvPicPr/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4476750" y="173355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137</xdr:row>
      <xdr:rowOff>0</xdr:rowOff>
    </xdr:from>
    <xdr:to>
      <xdr:col>20</xdr:col>
      <xdr:colOff>431800</xdr:colOff>
      <xdr:row>137</xdr:row>
      <xdr:rowOff>25400</xdr:rowOff>
    </xdr:to>
    <xdr:pic>
      <xdr:nvPicPr>
        <xdr:cNvPr id="224" name="Picture 223">
          <a:extLst>
            <a:ext uri="{FF2B5EF4-FFF2-40B4-BE49-F238E27FC236}">
              <a16:creationId xmlns:a16="http://schemas.microsoft.com/office/drawing/2014/main" id="{38874FF4-4B46-4B13-A3E9-78E494F0E4C1}"/>
            </a:ext>
          </a:extLst>
        </xdr:cNvPr>
        <xdr:cNvPicPr/>
      </xdr:nvPicPr>
      <xdr:blipFill>
        <a:blip xmlns:r="http://schemas.openxmlformats.org/officeDocument/2006/relationships" r:embed="rId74" cstate="print"/>
        <a:stretch>
          <a:fillRect/>
        </a:stretch>
      </xdr:blipFill>
      <xdr:spPr>
        <a:xfrm>
          <a:off x="7096125" y="173355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137</xdr:row>
      <xdr:rowOff>0</xdr:rowOff>
    </xdr:from>
    <xdr:to>
      <xdr:col>25</xdr:col>
      <xdr:colOff>431800</xdr:colOff>
      <xdr:row>137</xdr:row>
      <xdr:rowOff>25400</xdr:rowOff>
    </xdr:to>
    <xdr:pic>
      <xdr:nvPicPr>
        <xdr:cNvPr id="225" name="Picture 224">
          <a:extLst>
            <a:ext uri="{FF2B5EF4-FFF2-40B4-BE49-F238E27FC236}">
              <a16:creationId xmlns:a16="http://schemas.microsoft.com/office/drawing/2014/main" id="{4FFF8AFC-E0ED-424C-9C2E-5D00D606AE27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8820150" y="173355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142</xdr:row>
      <xdr:rowOff>0</xdr:rowOff>
    </xdr:from>
    <xdr:to>
      <xdr:col>13</xdr:col>
      <xdr:colOff>431800</xdr:colOff>
      <xdr:row>142</xdr:row>
      <xdr:rowOff>25400</xdr:rowOff>
    </xdr:to>
    <xdr:pic>
      <xdr:nvPicPr>
        <xdr:cNvPr id="226" name="Picture 225">
          <a:extLst>
            <a:ext uri="{FF2B5EF4-FFF2-40B4-BE49-F238E27FC236}">
              <a16:creationId xmlns:a16="http://schemas.microsoft.com/office/drawing/2014/main" id="{E9251BD0-E19F-4107-BCAA-C6A593B596C3}"/>
            </a:ext>
          </a:extLst>
        </xdr:cNvPr>
        <xdr:cNvPicPr/>
      </xdr:nvPicPr>
      <xdr:blipFill>
        <a:blip xmlns:r="http://schemas.openxmlformats.org/officeDocument/2006/relationships" r:embed="rId75" cstate="print"/>
        <a:stretch>
          <a:fillRect/>
        </a:stretch>
      </xdr:blipFill>
      <xdr:spPr>
        <a:xfrm>
          <a:off x="4476750" y="179641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142</xdr:row>
      <xdr:rowOff>0</xdr:rowOff>
    </xdr:from>
    <xdr:to>
      <xdr:col>20</xdr:col>
      <xdr:colOff>431800</xdr:colOff>
      <xdr:row>142</xdr:row>
      <xdr:rowOff>25400</xdr:rowOff>
    </xdr:to>
    <xdr:pic>
      <xdr:nvPicPr>
        <xdr:cNvPr id="227" name="Picture 226">
          <a:extLst>
            <a:ext uri="{FF2B5EF4-FFF2-40B4-BE49-F238E27FC236}">
              <a16:creationId xmlns:a16="http://schemas.microsoft.com/office/drawing/2014/main" id="{6DF59335-E989-4CE5-8923-E1D1329793A5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096125" y="179641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142</xdr:row>
      <xdr:rowOff>0</xdr:rowOff>
    </xdr:from>
    <xdr:to>
      <xdr:col>25</xdr:col>
      <xdr:colOff>431800</xdr:colOff>
      <xdr:row>142</xdr:row>
      <xdr:rowOff>25400</xdr:rowOff>
    </xdr:to>
    <xdr:pic>
      <xdr:nvPicPr>
        <xdr:cNvPr id="228" name="Picture 227">
          <a:extLst>
            <a:ext uri="{FF2B5EF4-FFF2-40B4-BE49-F238E27FC236}">
              <a16:creationId xmlns:a16="http://schemas.microsoft.com/office/drawing/2014/main" id="{40CB901E-A0BE-48F6-B37E-17BD302EEB26}"/>
            </a:ext>
          </a:extLst>
        </xdr:cNvPr>
        <xdr:cNvPicPr/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8820150" y="179641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147</xdr:row>
      <xdr:rowOff>0</xdr:rowOff>
    </xdr:from>
    <xdr:to>
      <xdr:col>13</xdr:col>
      <xdr:colOff>431800</xdr:colOff>
      <xdr:row>147</xdr:row>
      <xdr:rowOff>25400</xdr:rowOff>
    </xdr:to>
    <xdr:pic>
      <xdr:nvPicPr>
        <xdr:cNvPr id="229" name="Picture 228">
          <a:extLst>
            <a:ext uri="{FF2B5EF4-FFF2-40B4-BE49-F238E27FC236}">
              <a16:creationId xmlns:a16="http://schemas.microsoft.com/office/drawing/2014/main" id="{E676DF95-767A-4541-B498-6F61FC5BFBB3}"/>
            </a:ext>
          </a:extLst>
        </xdr:cNvPr>
        <xdr:cNvPicPr/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4476750" y="185928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147</xdr:row>
      <xdr:rowOff>0</xdr:rowOff>
    </xdr:from>
    <xdr:to>
      <xdr:col>20</xdr:col>
      <xdr:colOff>431800</xdr:colOff>
      <xdr:row>147</xdr:row>
      <xdr:rowOff>25400</xdr:rowOff>
    </xdr:to>
    <xdr:pic>
      <xdr:nvPicPr>
        <xdr:cNvPr id="230" name="Picture 229">
          <a:extLst>
            <a:ext uri="{FF2B5EF4-FFF2-40B4-BE49-F238E27FC236}">
              <a16:creationId xmlns:a16="http://schemas.microsoft.com/office/drawing/2014/main" id="{282CF5B4-3BB2-4521-9DE2-B9AACB9772B1}"/>
            </a:ext>
          </a:extLst>
        </xdr:cNvPr>
        <xdr:cNvPicPr/>
      </xdr:nvPicPr>
      <xdr:blipFill>
        <a:blip xmlns:r="http://schemas.openxmlformats.org/officeDocument/2006/relationships" r:embed="rId78" cstate="print"/>
        <a:stretch>
          <a:fillRect/>
        </a:stretch>
      </xdr:blipFill>
      <xdr:spPr>
        <a:xfrm>
          <a:off x="7096125" y="185928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147</xdr:row>
      <xdr:rowOff>0</xdr:rowOff>
    </xdr:from>
    <xdr:to>
      <xdr:col>25</xdr:col>
      <xdr:colOff>431800</xdr:colOff>
      <xdr:row>147</xdr:row>
      <xdr:rowOff>25400</xdr:rowOff>
    </xdr:to>
    <xdr:pic>
      <xdr:nvPicPr>
        <xdr:cNvPr id="231" name="Picture 230">
          <a:extLst>
            <a:ext uri="{FF2B5EF4-FFF2-40B4-BE49-F238E27FC236}">
              <a16:creationId xmlns:a16="http://schemas.microsoft.com/office/drawing/2014/main" id="{1AC939C4-1E9B-40ED-AFEC-DBF11D531915}"/>
            </a:ext>
          </a:extLst>
        </xdr:cNvPr>
        <xdr:cNvPicPr/>
      </xdr:nvPicPr>
      <xdr:blipFill>
        <a:blip xmlns:r="http://schemas.openxmlformats.org/officeDocument/2006/relationships" r:embed="rId79" cstate="print"/>
        <a:stretch>
          <a:fillRect/>
        </a:stretch>
      </xdr:blipFill>
      <xdr:spPr>
        <a:xfrm>
          <a:off x="8820150" y="185928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152</xdr:row>
      <xdr:rowOff>0</xdr:rowOff>
    </xdr:from>
    <xdr:to>
      <xdr:col>13</xdr:col>
      <xdr:colOff>431800</xdr:colOff>
      <xdr:row>152</xdr:row>
      <xdr:rowOff>25400</xdr:rowOff>
    </xdr:to>
    <xdr:pic>
      <xdr:nvPicPr>
        <xdr:cNvPr id="232" name="Picture 231">
          <a:extLst>
            <a:ext uri="{FF2B5EF4-FFF2-40B4-BE49-F238E27FC236}">
              <a16:creationId xmlns:a16="http://schemas.microsoft.com/office/drawing/2014/main" id="{FD8CF779-E51A-4657-916D-8A918D146097}"/>
            </a:ext>
          </a:extLst>
        </xdr:cNvPr>
        <xdr:cNvPicPr/>
      </xdr:nvPicPr>
      <xdr:blipFill>
        <a:blip xmlns:r="http://schemas.openxmlformats.org/officeDocument/2006/relationships" r:embed="rId80" cstate="print"/>
        <a:stretch>
          <a:fillRect/>
        </a:stretch>
      </xdr:blipFill>
      <xdr:spPr>
        <a:xfrm>
          <a:off x="4476750" y="192214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152</xdr:row>
      <xdr:rowOff>0</xdr:rowOff>
    </xdr:from>
    <xdr:to>
      <xdr:col>20</xdr:col>
      <xdr:colOff>431800</xdr:colOff>
      <xdr:row>152</xdr:row>
      <xdr:rowOff>25400</xdr:rowOff>
    </xdr:to>
    <xdr:pic>
      <xdr:nvPicPr>
        <xdr:cNvPr id="233" name="Picture 232">
          <a:extLst>
            <a:ext uri="{FF2B5EF4-FFF2-40B4-BE49-F238E27FC236}">
              <a16:creationId xmlns:a16="http://schemas.microsoft.com/office/drawing/2014/main" id="{13537527-3BC4-48F5-AB1A-2F81891BD451}"/>
            </a:ext>
          </a:extLst>
        </xdr:cNvPr>
        <xdr:cNvPicPr/>
      </xdr:nvPicPr>
      <xdr:blipFill>
        <a:blip xmlns:r="http://schemas.openxmlformats.org/officeDocument/2006/relationships" r:embed="rId81" cstate="print"/>
        <a:stretch>
          <a:fillRect/>
        </a:stretch>
      </xdr:blipFill>
      <xdr:spPr>
        <a:xfrm>
          <a:off x="7096125" y="192214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152</xdr:row>
      <xdr:rowOff>0</xdr:rowOff>
    </xdr:from>
    <xdr:to>
      <xdr:col>25</xdr:col>
      <xdr:colOff>431800</xdr:colOff>
      <xdr:row>152</xdr:row>
      <xdr:rowOff>25400</xdr:rowOff>
    </xdr:to>
    <xdr:pic>
      <xdr:nvPicPr>
        <xdr:cNvPr id="234" name="Picture 233">
          <a:extLst>
            <a:ext uri="{FF2B5EF4-FFF2-40B4-BE49-F238E27FC236}">
              <a16:creationId xmlns:a16="http://schemas.microsoft.com/office/drawing/2014/main" id="{414C75A8-6790-4862-A877-EAED6F8F4CF4}"/>
            </a:ext>
          </a:extLst>
        </xdr:cNvPr>
        <xdr:cNvPicPr/>
      </xdr:nvPicPr>
      <xdr:blipFill>
        <a:blip xmlns:r="http://schemas.openxmlformats.org/officeDocument/2006/relationships" r:embed="rId82" cstate="print"/>
        <a:stretch>
          <a:fillRect/>
        </a:stretch>
      </xdr:blipFill>
      <xdr:spPr>
        <a:xfrm>
          <a:off x="8820150" y="192214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157</xdr:row>
      <xdr:rowOff>0</xdr:rowOff>
    </xdr:from>
    <xdr:to>
      <xdr:col>13</xdr:col>
      <xdr:colOff>431800</xdr:colOff>
      <xdr:row>157</xdr:row>
      <xdr:rowOff>25400</xdr:rowOff>
    </xdr:to>
    <xdr:pic>
      <xdr:nvPicPr>
        <xdr:cNvPr id="235" name="Picture 234">
          <a:extLst>
            <a:ext uri="{FF2B5EF4-FFF2-40B4-BE49-F238E27FC236}">
              <a16:creationId xmlns:a16="http://schemas.microsoft.com/office/drawing/2014/main" id="{085A462D-3639-466C-91CE-64B1353C1613}"/>
            </a:ext>
          </a:extLst>
        </xdr:cNvPr>
        <xdr:cNvPicPr/>
      </xdr:nvPicPr>
      <xdr:blipFill>
        <a:blip xmlns:r="http://schemas.openxmlformats.org/officeDocument/2006/relationships" r:embed="rId83" cstate="print"/>
        <a:stretch>
          <a:fillRect/>
        </a:stretch>
      </xdr:blipFill>
      <xdr:spPr>
        <a:xfrm>
          <a:off x="4476750" y="198501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157</xdr:row>
      <xdr:rowOff>0</xdr:rowOff>
    </xdr:from>
    <xdr:to>
      <xdr:col>20</xdr:col>
      <xdr:colOff>431800</xdr:colOff>
      <xdr:row>157</xdr:row>
      <xdr:rowOff>25400</xdr:rowOff>
    </xdr:to>
    <xdr:pic>
      <xdr:nvPicPr>
        <xdr:cNvPr id="236" name="Picture 235">
          <a:extLst>
            <a:ext uri="{FF2B5EF4-FFF2-40B4-BE49-F238E27FC236}">
              <a16:creationId xmlns:a16="http://schemas.microsoft.com/office/drawing/2014/main" id="{5A5832B9-B300-4F19-A4C2-096ECECC3654}"/>
            </a:ext>
          </a:extLst>
        </xdr:cNvPr>
        <xdr:cNvPicPr/>
      </xdr:nvPicPr>
      <xdr:blipFill>
        <a:blip xmlns:r="http://schemas.openxmlformats.org/officeDocument/2006/relationships" r:embed="rId84" cstate="print"/>
        <a:stretch>
          <a:fillRect/>
        </a:stretch>
      </xdr:blipFill>
      <xdr:spPr>
        <a:xfrm>
          <a:off x="7096125" y="198501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157</xdr:row>
      <xdr:rowOff>0</xdr:rowOff>
    </xdr:from>
    <xdr:to>
      <xdr:col>25</xdr:col>
      <xdr:colOff>431800</xdr:colOff>
      <xdr:row>157</xdr:row>
      <xdr:rowOff>25400</xdr:rowOff>
    </xdr:to>
    <xdr:pic>
      <xdr:nvPicPr>
        <xdr:cNvPr id="237" name="Picture 236">
          <a:extLst>
            <a:ext uri="{FF2B5EF4-FFF2-40B4-BE49-F238E27FC236}">
              <a16:creationId xmlns:a16="http://schemas.microsoft.com/office/drawing/2014/main" id="{ACD42445-AF57-4AD8-8532-506468B164B4}"/>
            </a:ext>
          </a:extLst>
        </xdr:cNvPr>
        <xdr:cNvPicPr/>
      </xdr:nvPicPr>
      <xdr:blipFill>
        <a:blip xmlns:r="http://schemas.openxmlformats.org/officeDocument/2006/relationships" r:embed="rId85" cstate="print"/>
        <a:stretch>
          <a:fillRect/>
        </a:stretch>
      </xdr:blipFill>
      <xdr:spPr>
        <a:xfrm>
          <a:off x="8820150" y="198501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162</xdr:row>
      <xdr:rowOff>0</xdr:rowOff>
    </xdr:from>
    <xdr:to>
      <xdr:col>13</xdr:col>
      <xdr:colOff>431800</xdr:colOff>
      <xdr:row>162</xdr:row>
      <xdr:rowOff>25400</xdr:rowOff>
    </xdr:to>
    <xdr:pic>
      <xdr:nvPicPr>
        <xdr:cNvPr id="238" name="Picture 237">
          <a:extLst>
            <a:ext uri="{FF2B5EF4-FFF2-40B4-BE49-F238E27FC236}">
              <a16:creationId xmlns:a16="http://schemas.microsoft.com/office/drawing/2014/main" id="{5D474581-0E5D-4508-9AC9-A37989F8F9C8}"/>
            </a:ext>
          </a:extLst>
        </xdr:cNvPr>
        <xdr:cNvPicPr/>
      </xdr:nvPicPr>
      <xdr:blipFill>
        <a:blip xmlns:r="http://schemas.openxmlformats.org/officeDocument/2006/relationships" r:embed="rId86" cstate="print"/>
        <a:stretch>
          <a:fillRect/>
        </a:stretch>
      </xdr:blipFill>
      <xdr:spPr>
        <a:xfrm>
          <a:off x="4476750" y="204787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162</xdr:row>
      <xdr:rowOff>0</xdr:rowOff>
    </xdr:from>
    <xdr:to>
      <xdr:col>20</xdr:col>
      <xdr:colOff>431800</xdr:colOff>
      <xdr:row>162</xdr:row>
      <xdr:rowOff>25400</xdr:rowOff>
    </xdr:to>
    <xdr:pic>
      <xdr:nvPicPr>
        <xdr:cNvPr id="239" name="Picture 238">
          <a:extLst>
            <a:ext uri="{FF2B5EF4-FFF2-40B4-BE49-F238E27FC236}">
              <a16:creationId xmlns:a16="http://schemas.microsoft.com/office/drawing/2014/main" id="{84D89A4C-429B-4990-9DE9-D9082F0BE9A9}"/>
            </a:ext>
          </a:extLst>
        </xdr:cNvPr>
        <xdr:cNvPicPr/>
      </xdr:nvPicPr>
      <xdr:blipFill>
        <a:blip xmlns:r="http://schemas.openxmlformats.org/officeDocument/2006/relationships" r:embed="rId86" cstate="print"/>
        <a:stretch>
          <a:fillRect/>
        </a:stretch>
      </xdr:blipFill>
      <xdr:spPr>
        <a:xfrm>
          <a:off x="7096125" y="204787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162</xdr:row>
      <xdr:rowOff>0</xdr:rowOff>
    </xdr:from>
    <xdr:to>
      <xdr:col>25</xdr:col>
      <xdr:colOff>431800</xdr:colOff>
      <xdr:row>162</xdr:row>
      <xdr:rowOff>25400</xdr:rowOff>
    </xdr:to>
    <xdr:pic>
      <xdr:nvPicPr>
        <xdr:cNvPr id="240" name="Picture 239">
          <a:extLst>
            <a:ext uri="{FF2B5EF4-FFF2-40B4-BE49-F238E27FC236}">
              <a16:creationId xmlns:a16="http://schemas.microsoft.com/office/drawing/2014/main" id="{6D051A0F-16A6-422E-BDC5-E8D07587A999}"/>
            </a:ext>
          </a:extLst>
        </xdr:cNvPr>
        <xdr:cNvPicPr/>
      </xdr:nvPicPr>
      <xdr:blipFill>
        <a:blip xmlns:r="http://schemas.openxmlformats.org/officeDocument/2006/relationships" r:embed="rId87" cstate="print"/>
        <a:stretch>
          <a:fillRect/>
        </a:stretch>
      </xdr:blipFill>
      <xdr:spPr>
        <a:xfrm>
          <a:off x="8820150" y="204787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167</xdr:row>
      <xdr:rowOff>0</xdr:rowOff>
    </xdr:from>
    <xdr:to>
      <xdr:col>13</xdr:col>
      <xdr:colOff>431800</xdr:colOff>
      <xdr:row>167</xdr:row>
      <xdr:rowOff>25400</xdr:rowOff>
    </xdr:to>
    <xdr:pic>
      <xdr:nvPicPr>
        <xdr:cNvPr id="241" name="Picture 240">
          <a:extLst>
            <a:ext uri="{FF2B5EF4-FFF2-40B4-BE49-F238E27FC236}">
              <a16:creationId xmlns:a16="http://schemas.microsoft.com/office/drawing/2014/main" id="{165080EC-E323-4B61-B16A-0AEE90616C05}"/>
            </a:ext>
          </a:extLst>
        </xdr:cNvPr>
        <xdr:cNvPicPr/>
      </xdr:nvPicPr>
      <xdr:blipFill>
        <a:blip xmlns:r="http://schemas.openxmlformats.org/officeDocument/2006/relationships" r:embed="rId88" cstate="print"/>
        <a:stretch>
          <a:fillRect/>
        </a:stretch>
      </xdr:blipFill>
      <xdr:spPr>
        <a:xfrm>
          <a:off x="4476750" y="211074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167</xdr:row>
      <xdr:rowOff>0</xdr:rowOff>
    </xdr:from>
    <xdr:to>
      <xdr:col>20</xdr:col>
      <xdr:colOff>431800</xdr:colOff>
      <xdr:row>167</xdr:row>
      <xdr:rowOff>25400</xdr:rowOff>
    </xdr:to>
    <xdr:pic>
      <xdr:nvPicPr>
        <xdr:cNvPr id="242" name="Picture 241">
          <a:extLst>
            <a:ext uri="{FF2B5EF4-FFF2-40B4-BE49-F238E27FC236}">
              <a16:creationId xmlns:a16="http://schemas.microsoft.com/office/drawing/2014/main" id="{AA34DB7C-2563-4319-8A35-18674CE879F9}"/>
            </a:ext>
          </a:extLst>
        </xdr:cNvPr>
        <xdr:cNvPicPr/>
      </xdr:nvPicPr>
      <xdr:blipFill>
        <a:blip xmlns:r="http://schemas.openxmlformats.org/officeDocument/2006/relationships" r:embed="rId89" cstate="print"/>
        <a:stretch>
          <a:fillRect/>
        </a:stretch>
      </xdr:blipFill>
      <xdr:spPr>
        <a:xfrm>
          <a:off x="7096125" y="211074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167</xdr:row>
      <xdr:rowOff>0</xdr:rowOff>
    </xdr:from>
    <xdr:to>
      <xdr:col>25</xdr:col>
      <xdr:colOff>431800</xdr:colOff>
      <xdr:row>167</xdr:row>
      <xdr:rowOff>25400</xdr:rowOff>
    </xdr:to>
    <xdr:pic>
      <xdr:nvPicPr>
        <xdr:cNvPr id="243" name="Picture 242">
          <a:extLst>
            <a:ext uri="{FF2B5EF4-FFF2-40B4-BE49-F238E27FC236}">
              <a16:creationId xmlns:a16="http://schemas.microsoft.com/office/drawing/2014/main" id="{0794A133-12A4-4D1F-9FB7-D14942A97B8C}"/>
            </a:ext>
          </a:extLst>
        </xdr:cNvPr>
        <xdr:cNvPicPr/>
      </xdr:nvPicPr>
      <xdr:blipFill>
        <a:blip xmlns:r="http://schemas.openxmlformats.org/officeDocument/2006/relationships" r:embed="rId90" cstate="print"/>
        <a:stretch>
          <a:fillRect/>
        </a:stretch>
      </xdr:blipFill>
      <xdr:spPr>
        <a:xfrm>
          <a:off x="8820150" y="211074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172</xdr:row>
      <xdr:rowOff>0</xdr:rowOff>
    </xdr:from>
    <xdr:to>
      <xdr:col>13</xdr:col>
      <xdr:colOff>431800</xdr:colOff>
      <xdr:row>172</xdr:row>
      <xdr:rowOff>25400</xdr:rowOff>
    </xdr:to>
    <xdr:pic>
      <xdr:nvPicPr>
        <xdr:cNvPr id="244" name="Picture 243">
          <a:extLst>
            <a:ext uri="{FF2B5EF4-FFF2-40B4-BE49-F238E27FC236}">
              <a16:creationId xmlns:a16="http://schemas.microsoft.com/office/drawing/2014/main" id="{E9F828F6-1FB7-4EEB-B2D0-44734F5E94BD}"/>
            </a:ext>
          </a:extLst>
        </xdr:cNvPr>
        <xdr:cNvPicPr/>
      </xdr:nvPicPr>
      <xdr:blipFill>
        <a:blip xmlns:r="http://schemas.openxmlformats.org/officeDocument/2006/relationships" r:embed="rId91" cstate="print"/>
        <a:stretch>
          <a:fillRect/>
        </a:stretch>
      </xdr:blipFill>
      <xdr:spPr>
        <a:xfrm>
          <a:off x="4476750" y="217360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172</xdr:row>
      <xdr:rowOff>0</xdr:rowOff>
    </xdr:from>
    <xdr:to>
      <xdr:col>20</xdr:col>
      <xdr:colOff>431800</xdr:colOff>
      <xdr:row>172</xdr:row>
      <xdr:rowOff>25400</xdr:rowOff>
    </xdr:to>
    <xdr:pic>
      <xdr:nvPicPr>
        <xdr:cNvPr id="245" name="Picture 244">
          <a:extLst>
            <a:ext uri="{FF2B5EF4-FFF2-40B4-BE49-F238E27FC236}">
              <a16:creationId xmlns:a16="http://schemas.microsoft.com/office/drawing/2014/main" id="{6A76B7AE-3048-46A9-96EF-1B4D6807EA52}"/>
            </a:ext>
          </a:extLst>
        </xdr:cNvPr>
        <xdr:cNvPicPr/>
      </xdr:nvPicPr>
      <xdr:blipFill>
        <a:blip xmlns:r="http://schemas.openxmlformats.org/officeDocument/2006/relationships" r:embed="rId92" cstate="print"/>
        <a:stretch>
          <a:fillRect/>
        </a:stretch>
      </xdr:blipFill>
      <xdr:spPr>
        <a:xfrm>
          <a:off x="7096125" y="217360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172</xdr:row>
      <xdr:rowOff>0</xdr:rowOff>
    </xdr:from>
    <xdr:to>
      <xdr:col>25</xdr:col>
      <xdr:colOff>431800</xdr:colOff>
      <xdr:row>172</xdr:row>
      <xdr:rowOff>25400</xdr:rowOff>
    </xdr:to>
    <xdr:pic>
      <xdr:nvPicPr>
        <xdr:cNvPr id="246" name="Picture 245">
          <a:extLst>
            <a:ext uri="{FF2B5EF4-FFF2-40B4-BE49-F238E27FC236}">
              <a16:creationId xmlns:a16="http://schemas.microsoft.com/office/drawing/2014/main" id="{E35500E3-A514-4FAA-9DEE-9F7842129A6D}"/>
            </a:ext>
          </a:extLst>
        </xdr:cNvPr>
        <xdr:cNvPicPr/>
      </xdr:nvPicPr>
      <xdr:blipFill>
        <a:blip xmlns:r="http://schemas.openxmlformats.org/officeDocument/2006/relationships" r:embed="rId93" cstate="print"/>
        <a:stretch>
          <a:fillRect/>
        </a:stretch>
      </xdr:blipFill>
      <xdr:spPr>
        <a:xfrm>
          <a:off x="8820150" y="217360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177</xdr:row>
      <xdr:rowOff>0</xdr:rowOff>
    </xdr:from>
    <xdr:to>
      <xdr:col>13</xdr:col>
      <xdr:colOff>431800</xdr:colOff>
      <xdr:row>177</xdr:row>
      <xdr:rowOff>25400</xdr:rowOff>
    </xdr:to>
    <xdr:pic>
      <xdr:nvPicPr>
        <xdr:cNvPr id="247" name="Picture 246">
          <a:extLst>
            <a:ext uri="{FF2B5EF4-FFF2-40B4-BE49-F238E27FC236}">
              <a16:creationId xmlns:a16="http://schemas.microsoft.com/office/drawing/2014/main" id="{265931B7-6B9D-4FB5-AFE9-DF21B2723B36}"/>
            </a:ext>
          </a:extLst>
        </xdr:cNvPr>
        <xdr:cNvPicPr/>
      </xdr:nvPicPr>
      <xdr:blipFill>
        <a:blip xmlns:r="http://schemas.openxmlformats.org/officeDocument/2006/relationships" r:embed="rId94" cstate="print"/>
        <a:stretch>
          <a:fillRect/>
        </a:stretch>
      </xdr:blipFill>
      <xdr:spPr>
        <a:xfrm>
          <a:off x="4476750" y="223647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177</xdr:row>
      <xdr:rowOff>0</xdr:rowOff>
    </xdr:from>
    <xdr:to>
      <xdr:col>20</xdr:col>
      <xdr:colOff>431800</xdr:colOff>
      <xdr:row>177</xdr:row>
      <xdr:rowOff>25400</xdr:rowOff>
    </xdr:to>
    <xdr:pic>
      <xdr:nvPicPr>
        <xdr:cNvPr id="248" name="Picture 247">
          <a:extLst>
            <a:ext uri="{FF2B5EF4-FFF2-40B4-BE49-F238E27FC236}">
              <a16:creationId xmlns:a16="http://schemas.microsoft.com/office/drawing/2014/main" id="{6BC559DD-B105-4D15-B81D-FEAD4ECB1C4F}"/>
            </a:ext>
          </a:extLst>
        </xdr:cNvPr>
        <xdr:cNvPicPr/>
      </xdr:nvPicPr>
      <xdr:blipFill>
        <a:blip xmlns:r="http://schemas.openxmlformats.org/officeDocument/2006/relationships" r:embed="rId95" cstate="print"/>
        <a:stretch>
          <a:fillRect/>
        </a:stretch>
      </xdr:blipFill>
      <xdr:spPr>
        <a:xfrm>
          <a:off x="7096125" y="223647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177</xdr:row>
      <xdr:rowOff>0</xdr:rowOff>
    </xdr:from>
    <xdr:to>
      <xdr:col>25</xdr:col>
      <xdr:colOff>431800</xdr:colOff>
      <xdr:row>177</xdr:row>
      <xdr:rowOff>25400</xdr:rowOff>
    </xdr:to>
    <xdr:pic>
      <xdr:nvPicPr>
        <xdr:cNvPr id="249" name="Picture 248">
          <a:extLst>
            <a:ext uri="{FF2B5EF4-FFF2-40B4-BE49-F238E27FC236}">
              <a16:creationId xmlns:a16="http://schemas.microsoft.com/office/drawing/2014/main" id="{2B2E990F-63FD-44CE-86BF-708656A18924}"/>
            </a:ext>
          </a:extLst>
        </xdr:cNvPr>
        <xdr:cNvPicPr/>
      </xdr:nvPicPr>
      <xdr:blipFill>
        <a:blip xmlns:r="http://schemas.openxmlformats.org/officeDocument/2006/relationships" r:embed="rId96" cstate="print"/>
        <a:stretch>
          <a:fillRect/>
        </a:stretch>
      </xdr:blipFill>
      <xdr:spPr>
        <a:xfrm>
          <a:off x="8820150" y="223647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182</xdr:row>
      <xdr:rowOff>0</xdr:rowOff>
    </xdr:from>
    <xdr:to>
      <xdr:col>13</xdr:col>
      <xdr:colOff>431800</xdr:colOff>
      <xdr:row>182</xdr:row>
      <xdr:rowOff>25400</xdr:rowOff>
    </xdr:to>
    <xdr:pic>
      <xdr:nvPicPr>
        <xdr:cNvPr id="250" name="Picture 249">
          <a:extLst>
            <a:ext uri="{FF2B5EF4-FFF2-40B4-BE49-F238E27FC236}">
              <a16:creationId xmlns:a16="http://schemas.microsoft.com/office/drawing/2014/main" id="{B55EA9E1-4A1A-4F8B-828C-0B75324A9987}"/>
            </a:ext>
          </a:extLst>
        </xdr:cNvPr>
        <xdr:cNvPicPr/>
      </xdr:nvPicPr>
      <xdr:blipFill>
        <a:blip xmlns:r="http://schemas.openxmlformats.org/officeDocument/2006/relationships" r:embed="rId97" cstate="print"/>
        <a:stretch>
          <a:fillRect/>
        </a:stretch>
      </xdr:blipFill>
      <xdr:spPr>
        <a:xfrm>
          <a:off x="4476750" y="229933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182</xdr:row>
      <xdr:rowOff>0</xdr:rowOff>
    </xdr:from>
    <xdr:to>
      <xdr:col>20</xdr:col>
      <xdr:colOff>431800</xdr:colOff>
      <xdr:row>182</xdr:row>
      <xdr:rowOff>25400</xdr:rowOff>
    </xdr:to>
    <xdr:pic>
      <xdr:nvPicPr>
        <xdr:cNvPr id="251" name="Picture 250">
          <a:extLst>
            <a:ext uri="{FF2B5EF4-FFF2-40B4-BE49-F238E27FC236}">
              <a16:creationId xmlns:a16="http://schemas.microsoft.com/office/drawing/2014/main" id="{E2FC6B2B-4631-48EC-AA54-202B06B1B498}"/>
            </a:ext>
          </a:extLst>
        </xdr:cNvPr>
        <xdr:cNvPicPr/>
      </xdr:nvPicPr>
      <xdr:blipFill>
        <a:blip xmlns:r="http://schemas.openxmlformats.org/officeDocument/2006/relationships" r:embed="rId98" cstate="print"/>
        <a:stretch>
          <a:fillRect/>
        </a:stretch>
      </xdr:blipFill>
      <xdr:spPr>
        <a:xfrm>
          <a:off x="7096125" y="229933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182</xdr:row>
      <xdr:rowOff>0</xdr:rowOff>
    </xdr:from>
    <xdr:to>
      <xdr:col>25</xdr:col>
      <xdr:colOff>431800</xdr:colOff>
      <xdr:row>182</xdr:row>
      <xdr:rowOff>25400</xdr:rowOff>
    </xdr:to>
    <xdr:pic>
      <xdr:nvPicPr>
        <xdr:cNvPr id="252" name="Picture 251">
          <a:extLst>
            <a:ext uri="{FF2B5EF4-FFF2-40B4-BE49-F238E27FC236}">
              <a16:creationId xmlns:a16="http://schemas.microsoft.com/office/drawing/2014/main" id="{F592EA97-3296-4A6D-9D11-5AD6B753F776}"/>
            </a:ext>
          </a:extLst>
        </xdr:cNvPr>
        <xdr:cNvPicPr/>
      </xdr:nvPicPr>
      <xdr:blipFill>
        <a:blip xmlns:r="http://schemas.openxmlformats.org/officeDocument/2006/relationships" r:embed="rId99" cstate="print"/>
        <a:stretch>
          <a:fillRect/>
        </a:stretch>
      </xdr:blipFill>
      <xdr:spPr>
        <a:xfrm>
          <a:off x="8820150" y="229933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187</xdr:row>
      <xdr:rowOff>0</xdr:rowOff>
    </xdr:from>
    <xdr:to>
      <xdr:col>13</xdr:col>
      <xdr:colOff>431800</xdr:colOff>
      <xdr:row>187</xdr:row>
      <xdr:rowOff>25400</xdr:rowOff>
    </xdr:to>
    <xdr:pic>
      <xdr:nvPicPr>
        <xdr:cNvPr id="253" name="Picture 252">
          <a:extLst>
            <a:ext uri="{FF2B5EF4-FFF2-40B4-BE49-F238E27FC236}">
              <a16:creationId xmlns:a16="http://schemas.microsoft.com/office/drawing/2014/main" id="{30B2B815-023D-4E4F-8E7F-F8A6725740DF}"/>
            </a:ext>
          </a:extLst>
        </xdr:cNvPr>
        <xdr:cNvPicPr/>
      </xdr:nvPicPr>
      <xdr:blipFill>
        <a:blip xmlns:r="http://schemas.openxmlformats.org/officeDocument/2006/relationships" r:embed="rId100" cstate="print"/>
        <a:stretch>
          <a:fillRect/>
        </a:stretch>
      </xdr:blipFill>
      <xdr:spPr>
        <a:xfrm>
          <a:off x="4476750" y="236220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187</xdr:row>
      <xdr:rowOff>0</xdr:rowOff>
    </xdr:from>
    <xdr:to>
      <xdr:col>20</xdr:col>
      <xdr:colOff>431800</xdr:colOff>
      <xdr:row>187</xdr:row>
      <xdr:rowOff>25400</xdr:rowOff>
    </xdr:to>
    <xdr:pic>
      <xdr:nvPicPr>
        <xdr:cNvPr id="254" name="Picture 253">
          <a:extLst>
            <a:ext uri="{FF2B5EF4-FFF2-40B4-BE49-F238E27FC236}">
              <a16:creationId xmlns:a16="http://schemas.microsoft.com/office/drawing/2014/main" id="{3C541C9D-FBFF-4C09-BF12-F241517920BC}"/>
            </a:ext>
          </a:extLst>
        </xdr:cNvPr>
        <xdr:cNvPicPr/>
      </xdr:nvPicPr>
      <xdr:blipFill>
        <a:blip xmlns:r="http://schemas.openxmlformats.org/officeDocument/2006/relationships" r:embed="rId101" cstate="print"/>
        <a:stretch>
          <a:fillRect/>
        </a:stretch>
      </xdr:blipFill>
      <xdr:spPr>
        <a:xfrm>
          <a:off x="7096125" y="236220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187</xdr:row>
      <xdr:rowOff>0</xdr:rowOff>
    </xdr:from>
    <xdr:to>
      <xdr:col>25</xdr:col>
      <xdr:colOff>431800</xdr:colOff>
      <xdr:row>187</xdr:row>
      <xdr:rowOff>25400</xdr:rowOff>
    </xdr:to>
    <xdr:pic>
      <xdr:nvPicPr>
        <xdr:cNvPr id="255" name="Picture 254">
          <a:extLst>
            <a:ext uri="{FF2B5EF4-FFF2-40B4-BE49-F238E27FC236}">
              <a16:creationId xmlns:a16="http://schemas.microsoft.com/office/drawing/2014/main" id="{242076A2-665F-40BD-8D26-647C4EF24221}"/>
            </a:ext>
          </a:extLst>
        </xdr:cNvPr>
        <xdr:cNvPicPr/>
      </xdr:nvPicPr>
      <xdr:blipFill>
        <a:blip xmlns:r="http://schemas.openxmlformats.org/officeDocument/2006/relationships" r:embed="rId102" cstate="print"/>
        <a:stretch>
          <a:fillRect/>
        </a:stretch>
      </xdr:blipFill>
      <xdr:spPr>
        <a:xfrm>
          <a:off x="8820150" y="236220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192</xdr:row>
      <xdr:rowOff>0</xdr:rowOff>
    </xdr:from>
    <xdr:to>
      <xdr:col>13</xdr:col>
      <xdr:colOff>431800</xdr:colOff>
      <xdr:row>192</xdr:row>
      <xdr:rowOff>25400</xdr:rowOff>
    </xdr:to>
    <xdr:pic>
      <xdr:nvPicPr>
        <xdr:cNvPr id="256" name="Picture 255">
          <a:extLst>
            <a:ext uri="{FF2B5EF4-FFF2-40B4-BE49-F238E27FC236}">
              <a16:creationId xmlns:a16="http://schemas.microsoft.com/office/drawing/2014/main" id="{A8D355B9-4959-4F9D-91CF-A0DBDFC78CDD}"/>
            </a:ext>
          </a:extLst>
        </xdr:cNvPr>
        <xdr:cNvPicPr/>
      </xdr:nvPicPr>
      <xdr:blipFill>
        <a:blip xmlns:r="http://schemas.openxmlformats.org/officeDocument/2006/relationships" r:embed="rId103" cstate="print"/>
        <a:stretch>
          <a:fillRect/>
        </a:stretch>
      </xdr:blipFill>
      <xdr:spPr>
        <a:xfrm>
          <a:off x="4476750" y="242506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192</xdr:row>
      <xdr:rowOff>0</xdr:rowOff>
    </xdr:from>
    <xdr:to>
      <xdr:col>20</xdr:col>
      <xdr:colOff>431800</xdr:colOff>
      <xdr:row>192</xdr:row>
      <xdr:rowOff>25400</xdr:rowOff>
    </xdr:to>
    <xdr:pic>
      <xdr:nvPicPr>
        <xdr:cNvPr id="257" name="Picture 256">
          <a:extLst>
            <a:ext uri="{FF2B5EF4-FFF2-40B4-BE49-F238E27FC236}">
              <a16:creationId xmlns:a16="http://schemas.microsoft.com/office/drawing/2014/main" id="{3B63CA35-371D-424F-8E77-8A06D1FADB3D}"/>
            </a:ext>
          </a:extLst>
        </xdr:cNvPr>
        <xdr:cNvPicPr/>
      </xdr:nvPicPr>
      <xdr:blipFill>
        <a:blip xmlns:r="http://schemas.openxmlformats.org/officeDocument/2006/relationships" r:embed="rId104" cstate="print"/>
        <a:stretch>
          <a:fillRect/>
        </a:stretch>
      </xdr:blipFill>
      <xdr:spPr>
        <a:xfrm>
          <a:off x="7096125" y="242506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192</xdr:row>
      <xdr:rowOff>0</xdr:rowOff>
    </xdr:from>
    <xdr:to>
      <xdr:col>25</xdr:col>
      <xdr:colOff>431800</xdr:colOff>
      <xdr:row>192</xdr:row>
      <xdr:rowOff>25400</xdr:rowOff>
    </xdr:to>
    <xdr:pic>
      <xdr:nvPicPr>
        <xdr:cNvPr id="258" name="Picture 257">
          <a:extLst>
            <a:ext uri="{FF2B5EF4-FFF2-40B4-BE49-F238E27FC236}">
              <a16:creationId xmlns:a16="http://schemas.microsoft.com/office/drawing/2014/main" id="{6FEB3964-CD73-4821-8256-07A7625B48C6}"/>
            </a:ext>
          </a:extLst>
        </xdr:cNvPr>
        <xdr:cNvPicPr/>
      </xdr:nvPicPr>
      <xdr:blipFill>
        <a:blip xmlns:r="http://schemas.openxmlformats.org/officeDocument/2006/relationships" r:embed="rId105" cstate="print"/>
        <a:stretch>
          <a:fillRect/>
        </a:stretch>
      </xdr:blipFill>
      <xdr:spPr>
        <a:xfrm>
          <a:off x="8820150" y="242506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197</xdr:row>
      <xdr:rowOff>0</xdr:rowOff>
    </xdr:from>
    <xdr:to>
      <xdr:col>13</xdr:col>
      <xdr:colOff>431800</xdr:colOff>
      <xdr:row>197</xdr:row>
      <xdr:rowOff>25400</xdr:rowOff>
    </xdr:to>
    <xdr:pic>
      <xdr:nvPicPr>
        <xdr:cNvPr id="259" name="Picture 258">
          <a:extLst>
            <a:ext uri="{FF2B5EF4-FFF2-40B4-BE49-F238E27FC236}">
              <a16:creationId xmlns:a16="http://schemas.microsoft.com/office/drawing/2014/main" id="{06B6AFEE-7835-4532-AE28-47FA6A153F14}"/>
            </a:ext>
          </a:extLst>
        </xdr:cNvPr>
        <xdr:cNvPicPr/>
      </xdr:nvPicPr>
      <xdr:blipFill>
        <a:blip xmlns:r="http://schemas.openxmlformats.org/officeDocument/2006/relationships" r:embed="rId106" cstate="print"/>
        <a:stretch>
          <a:fillRect/>
        </a:stretch>
      </xdr:blipFill>
      <xdr:spPr>
        <a:xfrm>
          <a:off x="4476750" y="248793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197</xdr:row>
      <xdr:rowOff>0</xdr:rowOff>
    </xdr:from>
    <xdr:to>
      <xdr:col>20</xdr:col>
      <xdr:colOff>431800</xdr:colOff>
      <xdr:row>197</xdr:row>
      <xdr:rowOff>25400</xdr:rowOff>
    </xdr:to>
    <xdr:pic>
      <xdr:nvPicPr>
        <xdr:cNvPr id="260" name="Picture 259">
          <a:extLst>
            <a:ext uri="{FF2B5EF4-FFF2-40B4-BE49-F238E27FC236}">
              <a16:creationId xmlns:a16="http://schemas.microsoft.com/office/drawing/2014/main" id="{122F1A2B-7D2D-4015-92F3-D19F0517D233}"/>
            </a:ext>
          </a:extLst>
        </xdr:cNvPr>
        <xdr:cNvPicPr/>
      </xdr:nvPicPr>
      <xdr:blipFill>
        <a:blip xmlns:r="http://schemas.openxmlformats.org/officeDocument/2006/relationships" r:embed="rId107" cstate="print"/>
        <a:stretch>
          <a:fillRect/>
        </a:stretch>
      </xdr:blipFill>
      <xdr:spPr>
        <a:xfrm>
          <a:off x="7096125" y="248793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197</xdr:row>
      <xdr:rowOff>0</xdr:rowOff>
    </xdr:from>
    <xdr:to>
      <xdr:col>25</xdr:col>
      <xdr:colOff>431800</xdr:colOff>
      <xdr:row>197</xdr:row>
      <xdr:rowOff>25400</xdr:rowOff>
    </xdr:to>
    <xdr:pic>
      <xdr:nvPicPr>
        <xdr:cNvPr id="261" name="Picture 260">
          <a:extLst>
            <a:ext uri="{FF2B5EF4-FFF2-40B4-BE49-F238E27FC236}">
              <a16:creationId xmlns:a16="http://schemas.microsoft.com/office/drawing/2014/main" id="{70E0E267-4F39-4831-8ABF-BB6B34F02BD1}"/>
            </a:ext>
          </a:extLst>
        </xdr:cNvPr>
        <xdr:cNvPicPr/>
      </xdr:nvPicPr>
      <xdr:blipFill>
        <a:blip xmlns:r="http://schemas.openxmlformats.org/officeDocument/2006/relationships" r:embed="rId108" cstate="print"/>
        <a:stretch>
          <a:fillRect/>
        </a:stretch>
      </xdr:blipFill>
      <xdr:spPr>
        <a:xfrm>
          <a:off x="8820150" y="248793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202</xdr:row>
      <xdr:rowOff>0</xdr:rowOff>
    </xdr:from>
    <xdr:to>
      <xdr:col>13</xdr:col>
      <xdr:colOff>431800</xdr:colOff>
      <xdr:row>202</xdr:row>
      <xdr:rowOff>25400</xdr:rowOff>
    </xdr:to>
    <xdr:pic>
      <xdr:nvPicPr>
        <xdr:cNvPr id="262" name="Picture 261">
          <a:extLst>
            <a:ext uri="{FF2B5EF4-FFF2-40B4-BE49-F238E27FC236}">
              <a16:creationId xmlns:a16="http://schemas.microsoft.com/office/drawing/2014/main" id="{54688421-56D8-479F-90A2-BD6867F68E8B}"/>
            </a:ext>
          </a:extLst>
        </xdr:cNvPr>
        <xdr:cNvPicPr/>
      </xdr:nvPicPr>
      <xdr:blipFill>
        <a:blip xmlns:r="http://schemas.openxmlformats.org/officeDocument/2006/relationships" r:embed="rId109" cstate="print"/>
        <a:stretch>
          <a:fillRect/>
        </a:stretch>
      </xdr:blipFill>
      <xdr:spPr>
        <a:xfrm>
          <a:off x="4476750" y="255079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202</xdr:row>
      <xdr:rowOff>0</xdr:rowOff>
    </xdr:from>
    <xdr:to>
      <xdr:col>20</xdr:col>
      <xdr:colOff>431800</xdr:colOff>
      <xdr:row>202</xdr:row>
      <xdr:rowOff>25400</xdr:rowOff>
    </xdr:to>
    <xdr:pic>
      <xdr:nvPicPr>
        <xdr:cNvPr id="263" name="Picture 262">
          <a:extLst>
            <a:ext uri="{FF2B5EF4-FFF2-40B4-BE49-F238E27FC236}">
              <a16:creationId xmlns:a16="http://schemas.microsoft.com/office/drawing/2014/main" id="{93526701-AD52-4481-8229-8390E480D0A2}"/>
            </a:ext>
          </a:extLst>
        </xdr:cNvPr>
        <xdr:cNvPicPr/>
      </xdr:nvPicPr>
      <xdr:blipFill>
        <a:blip xmlns:r="http://schemas.openxmlformats.org/officeDocument/2006/relationships" r:embed="rId110" cstate="print"/>
        <a:stretch>
          <a:fillRect/>
        </a:stretch>
      </xdr:blipFill>
      <xdr:spPr>
        <a:xfrm>
          <a:off x="7096125" y="255079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202</xdr:row>
      <xdr:rowOff>0</xdr:rowOff>
    </xdr:from>
    <xdr:to>
      <xdr:col>25</xdr:col>
      <xdr:colOff>431800</xdr:colOff>
      <xdr:row>202</xdr:row>
      <xdr:rowOff>25400</xdr:rowOff>
    </xdr:to>
    <xdr:pic>
      <xdr:nvPicPr>
        <xdr:cNvPr id="264" name="Picture 263">
          <a:extLst>
            <a:ext uri="{FF2B5EF4-FFF2-40B4-BE49-F238E27FC236}">
              <a16:creationId xmlns:a16="http://schemas.microsoft.com/office/drawing/2014/main" id="{5595ED30-C622-44B3-98DD-B48B42AA89BA}"/>
            </a:ext>
          </a:extLst>
        </xdr:cNvPr>
        <xdr:cNvPicPr/>
      </xdr:nvPicPr>
      <xdr:blipFill>
        <a:blip xmlns:r="http://schemas.openxmlformats.org/officeDocument/2006/relationships" r:embed="rId111" cstate="print"/>
        <a:stretch>
          <a:fillRect/>
        </a:stretch>
      </xdr:blipFill>
      <xdr:spPr>
        <a:xfrm>
          <a:off x="8820150" y="255079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207</xdr:row>
      <xdr:rowOff>0</xdr:rowOff>
    </xdr:from>
    <xdr:to>
      <xdr:col>13</xdr:col>
      <xdr:colOff>431800</xdr:colOff>
      <xdr:row>207</xdr:row>
      <xdr:rowOff>25400</xdr:rowOff>
    </xdr:to>
    <xdr:pic>
      <xdr:nvPicPr>
        <xdr:cNvPr id="265" name="Picture 264">
          <a:extLst>
            <a:ext uri="{FF2B5EF4-FFF2-40B4-BE49-F238E27FC236}">
              <a16:creationId xmlns:a16="http://schemas.microsoft.com/office/drawing/2014/main" id="{83067D3F-91A2-42E6-8E44-EA3081DB0BFE}"/>
            </a:ext>
          </a:extLst>
        </xdr:cNvPr>
        <xdr:cNvPicPr/>
      </xdr:nvPicPr>
      <xdr:blipFill>
        <a:blip xmlns:r="http://schemas.openxmlformats.org/officeDocument/2006/relationships" r:embed="rId112" cstate="print"/>
        <a:stretch>
          <a:fillRect/>
        </a:stretch>
      </xdr:blipFill>
      <xdr:spPr>
        <a:xfrm>
          <a:off x="4476750" y="261366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207</xdr:row>
      <xdr:rowOff>0</xdr:rowOff>
    </xdr:from>
    <xdr:to>
      <xdr:col>20</xdr:col>
      <xdr:colOff>431800</xdr:colOff>
      <xdr:row>207</xdr:row>
      <xdr:rowOff>25400</xdr:rowOff>
    </xdr:to>
    <xdr:pic>
      <xdr:nvPicPr>
        <xdr:cNvPr id="266" name="Picture 265">
          <a:extLst>
            <a:ext uri="{FF2B5EF4-FFF2-40B4-BE49-F238E27FC236}">
              <a16:creationId xmlns:a16="http://schemas.microsoft.com/office/drawing/2014/main" id="{A3AE2C80-B7EC-4CB6-A126-724358BF3745}"/>
            </a:ext>
          </a:extLst>
        </xdr:cNvPr>
        <xdr:cNvPicPr/>
      </xdr:nvPicPr>
      <xdr:blipFill>
        <a:blip xmlns:r="http://schemas.openxmlformats.org/officeDocument/2006/relationships" r:embed="rId113" cstate="print"/>
        <a:stretch>
          <a:fillRect/>
        </a:stretch>
      </xdr:blipFill>
      <xdr:spPr>
        <a:xfrm>
          <a:off x="7096125" y="261366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207</xdr:row>
      <xdr:rowOff>0</xdr:rowOff>
    </xdr:from>
    <xdr:to>
      <xdr:col>25</xdr:col>
      <xdr:colOff>431800</xdr:colOff>
      <xdr:row>207</xdr:row>
      <xdr:rowOff>25400</xdr:rowOff>
    </xdr:to>
    <xdr:pic>
      <xdr:nvPicPr>
        <xdr:cNvPr id="267" name="Picture 266">
          <a:extLst>
            <a:ext uri="{FF2B5EF4-FFF2-40B4-BE49-F238E27FC236}">
              <a16:creationId xmlns:a16="http://schemas.microsoft.com/office/drawing/2014/main" id="{217B21DD-F1F7-4254-AAC7-1AFE679E54EF}"/>
            </a:ext>
          </a:extLst>
        </xdr:cNvPr>
        <xdr:cNvPicPr/>
      </xdr:nvPicPr>
      <xdr:blipFill>
        <a:blip xmlns:r="http://schemas.openxmlformats.org/officeDocument/2006/relationships" r:embed="rId114" cstate="print"/>
        <a:stretch>
          <a:fillRect/>
        </a:stretch>
      </xdr:blipFill>
      <xdr:spPr>
        <a:xfrm>
          <a:off x="8820150" y="261366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212</xdr:row>
      <xdr:rowOff>0</xdr:rowOff>
    </xdr:from>
    <xdr:to>
      <xdr:col>13</xdr:col>
      <xdr:colOff>431800</xdr:colOff>
      <xdr:row>212</xdr:row>
      <xdr:rowOff>25400</xdr:rowOff>
    </xdr:to>
    <xdr:pic>
      <xdr:nvPicPr>
        <xdr:cNvPr id="268" name="Picture 267">
          <a:extLst>
            <a:ext uri="{FF2B5EF4-FFF2-40B4-BE49-F238E27FC236}">
              <a16:creationId xmlns:a16="http://schemas.microsoft.com/office/drawing/2014/main" id="{3120C3F8-22F9-42AC-8B62-85A91352AB25}"/>
            </a:ext>
          </a:extLst>
        </xdr:cNvPr>
        <xdr:cNvPicPr/>
      </xdr:nvPicPr>
      <xdr:blipFill>
        <a:blip xmlns:r="http://schemas.openxmlformats.org/officeDocument/2006/relationships" r:embed="rId115" cstate="print"/>
        <a:stretch>
          <a:fillRect/>
        </a:stretch>
      </xdr:blipFill>
      <xdr:spPr>
        <a:xfrm>
          <a:off x="4476750" y="267652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212</xdr:row>
      <xdr:rowOff>0</xdr:rowOff>
    </xdr:from>
    <xdr:to>
      <xdr:col>20</xdr:col>
      <xdr:colOff>431800</xdr:colOff>
      <xdr:row>212</xdr:row>
      <xdr:rowOff>25400</xdr:rowOff>
    </xdr:to>
    <xdr:pic>
      <xdr:nvPicPr>
        <xdr:cNvPr id="269" name="Picture 268">
          <a:extLst>
            <a:ext uri="{FF2B5EF4-FFF2-40B4-BE49-F238E27FC236}">
              <a16:creationId xmlns:a16="http://schemas.microsoft.com/office/drawing/2014/main" id="{3A81DF95-B155-46E3-ADFE-6EBBEC63E3F6}"/>
            </a:ext>
          </a:extLst>
        </xdr:cNvPr>
        <xdr:cNvPicPr/>
      </xdr:nvPicPr>
      <xdr:blipFill>
        <a:blip xmlns:r="http://schemas.openxmlformats.org/officeDocument/2006/relationships" r:embed="rId116" cstate="print"/>
        <a:stretch>
          <a:fillRect/>
        </a:stretch>
      </xdr:blipFill>
      <xdr:spPr>
        <a:xfrm>
          <a:off x="7096125" y="267652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212</xdr:row>
      <xdr:rowOff>0</xdr:rowOff>
    </xdr:from>
    <xdr:to>
      <xdr:col>25</xdr:col>
      <xdr:colOff>431800</xdr:colOff>
      <xdr:row>212</xdr:row>
      <xdr:rowOff>25400</xdr:rowOff>
    </xdr:to>
    <xdr:pic>
      <xdr:nvPicPr>
        <xdr:cNvPr id="270" name="Picture 269">
          <a:extLst>
            <a:ext uri="{FF2B5EF4-FFF2-40B4-BE49-F238E27FC236}">
              <a16:creationId xmlns:a16="http://schemas.microsoft.com/office/drawing/2014/main" id="{2DCF501D-85A2-4918-9D0A-FF8521D993B7}"/>
            </a:ext>
          </a:extLst>
        </xdr:cNvPr>
        <xdr:cNvPicPr/>
      </xdr:nvPicPr>
      <xdr:blipFill>
        <a:blip xmlns:r="http://schemas.openxmlformats.org/officeDocument/2006/relationships" r:embed="rId117" cstate="print"/>
        <a:stretch>
          <a:fillRect/>
        </a:stretch>
      </xdr:blipFill>
      <xdr:spPr>
        <a:xfrm>
          <a:off x="8820150" y="267652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217</xdr:row>
      <xdr:rowOff>0</xdr:rowOff>
    </xdr:from>
    <xdr:to>
      <xdr:col>13</xdr:col>
      <xdr:colOff>431800</xdr:colOff>
      <xdr:row>217</xdr:row>
      <xdr:rowOff>25400</xdr:rowOff>
    </xdr:to>
    <xdr:pic>
      <xdr:nvPicPr>
        <xdr:cNvPr id="271" name="Picture 270">
          <a:extLst>
            <a:ext uri="{FF2B5EF4-FFF2-40B4-BE49-F238E27FC236}">
              <a16:creationId xmlns:a16="http://schemas.microsoft.com/office/drawing/2014/main" id="{64CB5A7F-EE52-4B36-A0AE-DD594FBD637F}"/>
            </a:ext>
          </a:extLst>
        </xdr:cNvPr>
        <xdr:cNvPicPr/>
      </xdr:nvPicPr>
      <xdr:blipFill>
        <a:blip xmlns:r="http://schemas.openxmlformats.org/officeDocument/2006/relationships" r:embed="rId118" cstate="print"/>
        <a:stretch>
          <a:fillRect/>
        </a:stretch>
      </xdr:blipFill>
      <xdr:spPr>
        <a:xfrm>
          <a:off x="4476750" y="273939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217</xdr:row>
      <xdr:rowOff>0</xdr:rowOff>
    </xdr:from>
    <xdr:to>
      <xdr:col>20</xdr:col>
      <xdr:colOff>431800</xdr:colOff>
      <xdr:row>217</xdr:row>
      <xdr:rowOff>25400</xdr:rowOff>
    </xdr:to>
    <xdr:pic>
      <xdr:nvPicPr>
        <xdr:cNvPr id="272" name="Picture 271">
          <a:extLst>
            <a:ext uri="{FF2B5EF4-FFF2-40B4-BE49-F238E27FC236}">
              <a16:creationId xmlns:a16="http://schemas.microsoft.com/office/drawing/2014/main" id="{5B09E794-64B0-4CB8-A920-D85E4E724496}"/>
            </a:ext>
          </a:extLst>
        </xdr:cNvPr>
        <xdr:cNvPicPr/>
      </xdr:nvPicPr>
      <xdr:blipFill>
        <a:blip xmlns:r="http://schemas.openxmlformats.org/officeDocument/2006/relationships" r:embed="rId119" cstate="print"/>
        <a:stretch>
          <a:fillRect/>
        </a:stretch>
      </xdr:blipFill>
      <xdr:spPr>
        <a:xfrm>
          <a:off x="7096125" y="273939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217</xdr:row>
      <xdr:rowOff>0</xdr:rowOff>
    </xdr:from>
    <xdr:to>
      <xdr:col>25</xdr:col>
      <xdr:colOff>431800</xdr:colOff>
      <xdr:row>217</xdr:row>
      <xdr:rowOff>25400</xdr:rowOff>
    </xdr:to>
    <xdr:pic>
      <xdr:nvPicPr>
        <xdr:cNvPr id="273" name="Picture 272">
          <a:extLst>
            <a:ext uri="{FF2B5EF4-FFF2-40B4-BE49-F238E27FC236}">
              <a16:creationId xmlns:a16="http://schemas.microsoft.com/office/drawing/2014/main" id="{C4ACDD39-6987-4EE0-BF5B-060E81DDFA06}"/>
            </a:ext>
          </a:extLst>
        </xdr:cNvPr>
        <xdr:cNvPicPr/>
      </xdr:nvPicPr>
      <xdr:blipFill>
        <a:blip xmlns:r="http://schemas.openxmlformats.org/officeDocument/2006/relationships" r:embed="rId120" cstate="print"/>
        <a:stretch>
          <a:fillRect/>
        </a:stretch>
      </xdr:blipFill>
      <xdr:spPr>
        <a:xfrm>
          <a:off x="8820150" y="273939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222</xdr:row>
      <xdr:rowOff>0</xdr:rowOff>
    </xdr:from>
    <xdr:to>
      <xdr:col>13</xdr:col>
      <xdr:colOff>431800</xdr:colOff>
      <xdr:row>222</xdr:row>
      <xdr:rowOff>25400</xdr:rowOff>
    </xdr:to>
    <xdr:pic>
      <xdr:nvPicPr>
        <xdr:cNvPr id="274" name="Picture 273">
          <a:extLst>
            <a:ext uri="{FF2B5EF4-FFF2-40B4-BE49-F238E27FC236}">
              <a16:creationId xmlns:a16="http://schemas.microsoft.com/office/drawing/2014/main" id="{74330FBE-AD27-4972-8B39-C099D3D95319}"/>
            </a:ext>
          </a:extLst>
        </xdr:cNvPr>
        <xdr:cNvPicPr/>
      </xdr:nvPicPr>
      <xdr:blipFill>
        <a:blip xmlns:r="http://schemas.openxmlformats.org/officeDocument/2006/relationships" r:embed="rId121" cstate="print"/>
        <a:stretch>
          <a:fillRect/>
        </a:stretch>
      </xdr:blipFill>
      <xdr:spPr>
        <a:xfrm>
          <a:off x="4476750" y="280225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222</xdr:row>
      <xdr:rowOff>0</xdr:rowOff>
    </xdr:from>
    <xdr:to>
      <xdr:col>20</xdr:col>
      <xdr:colOff>431800</xdr:colOff>
      <xdr:row>222</xdr:row>
      <xdr:rowOff>25400</xdr:rowOff>
    </xdr:to>
    <xdr:pic>
      <xdr:nvPicPr>
        <xdr:cNvPr id="275" name="Picture 274">
          <a:extLst>
            <a:ext uri="{FF2B5EF4-FFF2-40B4-BE49-F238E27FC236}">
              <a16:creationId xmlns:a16="http://schemas.microsoft.com/office/drawing/2014/main" id="{689681E3-A3E8-4717-9DAA-9E1C66500ABF}"/>
            </a:ext>
          </a:extLst>
        </xdr:cNvPr>
        <xdr:cNvPicPr/>
      </xdr:nvPicPr>
      <xdr:blipFill>
        <a:blip xmlns:r="http://schemas.openxmlformats.org/officeDocument/2006/relationships" r:embed="rId122" cstate="print"/>
        <a:stretch>
          <a:fillRect/>
        </a:stretch>
      </xdr:blipFill>
      <xdr:spPr>
        <a:xfrm>
          <a:off x="7096125" y="280225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222</xdr:row>
      <xdr:rowOff>0</xdr:rowOff>
    </xdr:from>
    <xdr:to>
      <xdr:col>25</xdr:col>
      <xdr:colOff>431800</xdr:colOff>
      <xdr:row>222</xdr:row>
      <xdr:rowOff>25400</xdr:rowOff>
    </xdr:to>
    <xdr:pic>
      <xdr:nvPicPr>
        <xdr:cNvPr id="276" name="Picture 275">
          <a:extLst>
            <a:ext uri="{FF2B5EF4-FFF2-40B4-BE49-F238E27FC236}">
              <a16:creationId xmlns:a16="http://schemas.microsoft.com/office/drawing/2014/main" id="{1D005D61-675D-4271-B0BF-D0F228F65EFF}"/>
            </a:ext>
          </a:extLst>
        </xdr:cNvPr>
        <xdr:cNvPicPr/>
      </xdr:nvPicPr>
      <xdr:blipFill>
        <a:blip xmlns:r="http://schemas.openxmlformats.org/officeDocument/2006/relationships" r:embed="rId123" cstate="print"/>
        <a:stretch>
          <a:fillRect/>
        </a:stretch>
      </xdr:blipFill>
      <xdr:spPr>
        <a:xfrm>
          <a:off x="8820150" y="280225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227</xdr:row>
      <xdr:rowOff>0</xdr:rowOff>
    </xdr:from>
    <xdr:to>
      <xdr:col>13</xdr:col>
      <xdr:colOff>431800</xdr:colOff>
      <xdr:row>227</xdr:row>
      <xdr:rowOff>25400</xdr:rowOff>
    </xdr:to>
    <xdr:pic>
      <xdr:nvPicPr>
        <xdr:cNvPr id="277" name="Picture 276">
          <a:extLst>
            <a:ext uri="{FF2B5EF4-FFF2-40B4-BE49-F238E27FC236}">
              <a16:creationId xmlns:a16="http://schemas.microsoft.com/office/drawing/2014/main" id="{9E2F3705-2C76-46FB-9B26-3E11BC13B152}"/>
            </a:ext>
          </a:extLst>
        </xdr:cNvPr>
        <xdr:cNvPicPr/>
      </xdr:nvPicPr>
      <xdr:blipFill>
        <a:blip xmlns:r="http://schemas.openxmlformats.org/officeDocument/2006/relationships" r:embed="rId124" cstate="print"/>
        <a:stretch>
          <a:fillRect/>
        </a:stretch>
      </xdr:blipFill>
      <xdr:spPr>
        <a:xfrm>
          <a:off x="4476750" y="286512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227</xdr:row>
      <xdr:rowOff>0</xdr:rowOff>
    </xdr:from>
    <xdr:to>
      <xdr:col>20</xdr:col>
      <xdr:colOff>431800</xdr:colOff>
      <xdr:row>227</xdr:row>
      <xdr:rowOff>25400</xdr:rowOff>
    </xdr:to>
    <xdr:pic>
      <xdr:nvPicPr>
        <xdr:cNvPr id="278" name="Picture 277">
          <a:extLst>
            <a:ext uri="{FF2B5EF4-FFF2-40B4-BE49-F238E27FC236}">
              <a16:creationId xmlns:a16="http://schemas.microsoft.com/office/drawing/2014/main" id="{28CD372B-43E3-44EA-8766-B71F36326AB3}"/>
            </a:ext>
          </a:extLst>
        </xdr:cNvPr>
        <xdr:cNvPicPr/>
      </xdr:nvPicPr>
      <xdr:blipFill>
        <a:blip xmlns:r="http://schemas.openxmlformats.org/officeDocument/2006/relationships" r:embed="rId125" cstate="print"/>
        <a:stretch>
          <a:fillRect/>
        </a:stretch>
      </xdr:blipFill>
      <xdr:spPr>
        <a:xfrm>
          <a:off x="7096125" y="286512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227</xdr:row>
      <xdr:rowOff>0</xdr:rowOff>
    </xdr:from>
    <xdr:to>
      <xdr:col>25</xdr:col>
      <xdr:colOff>431800</xdr:colOff>
      <xdr:row>227</xdr:row>
      <xdr:rowOff>25400</xdr:rowOff>
    </xdr:to>
    <xdr:pic>
      <xdr:nvPicPr>
        <xdr:cNvPr id="279" name="Picture 278">
          <a:extLst>
            <a:ext uri="{FF2B5EF4-FFF2-40B4-BE49-F238E27FC236}">
              <a16:creationId xmlns:a16="http://schemas.microsoft.com/office/drawing/2014/main" id="{38A66F2B-D86F-4099-8B34-EE99B9C07308}"/>
            </a:ext>
          </a:extLst>
        </xdr:cNvPr>
        <xdr:cNvPicPr/>
      </xdr:nvPicPr>
      <xdr:blipFill>
        <a:blip xmlns:r="http://schemas.openxmlformats.org/officeDocument/2006/relationships" r:embed="rId126" cstate="print"/>
        <a:stretch>
          <a:fillRect/>
        </a:stretch>
      </xdr:blipFill>
      <xdr:spPr>
        <a:xfrm>
          <a:off x="8820150" y="286512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232</xdr:row>
      <xdr:rowOff>0</xdr:rowOff>
    </xdr:from>
    <xdr:to>
      <xdr:col>13</xdr:col>
      <xdr:colOff>431800</xdr:colOff>
      <xdr:row>232</xdr:row>
      <xdr:rowOff>25400</xdr:rowOff>
    </xdr:to>
    <xdr:pic>
      <xdr:nvPicPr>
        <xdr:cNvPr id="280" name="Picture 279">
          <a:extLst>
            <a:ext uri="{FF2B5EF4-FFF2-40B4-BE49-F238E27FC236}">
              <a16:creationId xmlns:a16="http://schemas.microsoft.com/office/drawing/2014/main" id="{0624D440-FBD1-4D4E-A40F-CD492D1FF186}"/>
            </a:ext>
          </a:extLst>
        </xdr:cNvPr>
        <xdr:cNvPicPr/>
      </xdr:nvPicPr>
      <xdr:blipFill>
        <a:blip xmlns:r="http://schemas.openxmlformats.org/officeDocument/2006/relationships" r:embed="rId127" cstate="print"/>
        <a:stretch>
          <a:fillRect/>
        </a:stretch>
      </xdr:blipFill>
      <xdr:spPr>
        <a:xfrm>
          <a:off x="4476750" y="292798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232</xdr:row>
      <xdr:rowOff>0</xdr:rowOff>
    </xdr:from>
    <xdr:to>
      <xdr:col>20</xdr:col>
      <xdr:colOff>431800</xdr:colOff>
      <xdr:row>232</xdr:row>
      <xdr:rowOff>25400</xdr:rowOff>
    </xdr:to>
    <xdr:pic>
      <xdr:nvPicPr>
        <xdr:cNvPr id="281" name="Picture 280">
          <a:extLst>
            <a:ext uri="{FF2B5EF4-FFF2-40B4-BE49-F238E27FC236}">
              <a16:creationId xmlns:a16="http://schemas.microsoft.com/office/drawing/2014/main" id="{4BC4C21B-D142-41A0-BF8F-C809B8A59EC2}"/>
            </a:ext>
          </a:extLst>
        </xdr:cNvPr>
        <xdr:cNvPicPr/>
      </xdr:nvPicPr>
      <xdr:blipFill>
        <a:blip xmlns:r="http://schemas.openxmlformats.org/officeDocument/2006/relationships" r:embed="rId128" cstate="print"/>
        <a:stretch>
          <a:fillRect/>
        </a:stretch>
      </xdr:blipFill>
      <xdr:spPr>
        <a:xfrm>
          <a:off x="7096125" y="292798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232</xdr:row>
      <xdr:rowOff>0</xdr:rowOff>
    </xdr:from>
    <xdr:to>
      <xdr:col>25</xdr:col>
      <xdr:colOff>431800</xdr:colOff>
      <xdr:row>232</xdr:row>
      <xdr:rowOff>25400</xdr:rowOff>
    </xdr:to>
    <xdr:pic>
      <xdr:nvPicPr>
        <xdr:cNvPr id="282" name="Picture 281">
          <a:extLst>
            <a:ext uri="{FF2B5EF4-FFF2-40B4-BE49-F238E27FC236}">
              <a16:creationId xmlns:a16="http://schemas.microsoft.com/office/drawing/2014/main" id="{389C57A7-AFD0-441C-8A56-673A67B20BC1}"/>
            </a:ext>
          </a:extLst>
        </xdr:cNvPr>
        <xdr:cNvPicPr/>
      </xdr:nvPicPr>
      <xdr:blipFill>
        <a:blip xmlns:r="http://schemas.openxmlformats.org/officeDocument/2006/relationships" r:embed="rId129" cstate="print"/>
        <a:stretch>
          <a:fillRect/>
        </a:stretch>
      </xdr:blipFill>
      <xdr:spPr>
        <a:xfrm>
          <a:off x="8820150" y="292798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237</xdr:row>
      <xdr:rowOff>0</xdr:rowOff>
    </xdr:from>
    <xdr:to>
      <xdr:col>13</xdr:col>
      <xdr:colOff>431800</xdr:colOff>
      <xdr:row>237</xdr:row>
      <xdr:rowOff>25400</xdr:rowOff>
    </xdr:to>
    <xdr:pic>
      <xdr:nvPicPr>
        <xdr:cNvPr id="283" name="Picture 282">
          <a:extLst>
            <a:ext uri="{FF2B5EF4-FFF2-40B4-BE49-F238E27FC236}">
              <a16:creationId xmlns:a16="http://schemas.microsoft.com/office/drawing/2014/main" id="{9D725145-E1F4-4023-91F7-2960A433C0E0}"/>
            </a:ext>
          </a:extLst>
        </xdr:cNvPr>
        <xdr:cNvPicPr/>
      </xdr:nvPicPr>
      <xdr:blipFill>
        <a:blip xmlns:r="http://schemas.openxmlformats.org/officeDocument/2006/relationships" r:embed="rId86" cstate="print"/>
        <a:stretch>
          <a:fillRect/>
        </a:stretch>
      </xdr:blipFill>
      <xdr:spPr>
        <a:xfrm>
          <a:off x="4476750" y="299085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237</xdr:row>
      <xdr:rowOff>0</xdr:rowOff>
    </xdr:from>
    <xdr:to>
      <xdr:col>20</xdr:col>
      <xdr:colOff>431800</xdr:colOff>
      <xdr:row>237</xdr:row>
      <xdr:rowOff>25400</xdr:rowOff>
    </xdr:to>
    <xdr:pic>
      <xdr:nvPicPr>
        <xdr:cNvPr id="284" name="Picture 283">
          <a:extLst>
            <a:ext uri="{FF2B5EF4-FFF2-40B4-BE49-F238E27FC236}">
              <a16:creationId xmlns:a16="http://schemas.microsoft.com/office/drawing/2014/main" id="{32D2E2EE-402E-4F2A-B57B-F8C74B803292}"/>
            </a:ext>
          </a:extLst>
        </xdr:cNvPr>
        <xdr:cNvPicPr/>
      </xdr:nvPicPr>
      <xdr:blipFill>
        <a:blip xmlns:r="http://schemas.openxmlformats.org/officeDocument/2006/relationships" r:embed="rId86" cstate="print"/>
        <a:stretch>
          <a:fillRect/>
        </a:stretch>
      </xdr:blipFill>
      <xdr:spPr>
        <a:xfrm>
          <a:off x="7096125" y="299085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237</xdr:row>
      <xdr:rowOff>0</xdr:rowOff>
    </xdr:from>
    <xdr:to>
      <xdr:col>25</xdr:col>
      <xdr:colOff>431800</xdr:colOff>
      <xdr:row>237</xdr:row>
      <xdr:rowOff>25400</xdr:rowOff>
    </xdr:to>
    <xdr:pic>
      <xdr:nvPicPr>
        <xdr:cNvPr id="285" name="Picture 284">
          <a:extLst>
            <a:ext uri="{FF2B5EF4-FFF2-40B4-BE49-F238E27FC236}">
              <a16:creationId xmlns:a16="http://schemas.microsoft.com/office/drawing/2014/main" id="{D7440E5B-C856-4FCD-8CC0-E518211EE2C4}"/>
            </a:ext>
          </a:extLst>
        </xdr:cNvPr>
        <xdr:cNvPicPr/>
      </xdr:nvPicPr>
      <xdr:blipFill>
        <a:blip xmlns:r="http://schemas.openxmlformats.org/officeDocument/2006/relationships" r:embed="rId87" cstate="print"/>
        <a:stretch>
          <a:fillRect/>
        </a:stretch>
      </xdr:blipFill>
      <xdr:spPr>
        <a:xfrm>
          <a:off x="8820150" y="299085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242</xdr:row>
      <xdr:rowOff>0</xdr:rowOff>
    </xdr:from>
    <xdr:to>
      <xdr:col>13</xdr:col>
      <xdr:colOff>431800</xdr:colOff>
      <xdr:row>242</xdr:row>
      <xdr:rowOff>25400</xdr:rowOff>
    </xdr:to>
    <xdr:pic>
      <xdr:nvPicPr>
        <xdr:cNvPr id="286" name="Picture 285">
          <a:extLst>
            <a:ext uri="{FF2B5EF4-FFF2-40B4-BE49-F238E27FC236}">
              <a16:creationId xmlns:a16="http://schemas.microsoft.com/office/drawing/2014/main" id="{E14B44CD-9A43-4FFF-9788-457BC2417710}"/>
            </a:ext>
          </a:extLst>
        </xdr:cNvPr>
        <xdr:cNvPicPr/>
      </xdr:nvPicPr>
      <xdr:blipFill>
        <a:blip xmlns:r="http://schemas.openxmlformats.org/officeDocument/2006/relationships" r:embed="rId130" cstate="print"/>
        <a:stretch>
          <a:fillRect/>
        </a:stretch>
      </xdr:blipFill>
      <xdr:spPr>
        <a:xfrm>
          <a:off x="4476750" y="305371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242</xdr:row>
      <xdr:rowOff>0</xdr:rowOff>
    </xdr:from>
    <xdr:to>
      <xdr:col>20</xdr:col>
      <xdr:colOff>431800</xdr:colOff>
      <xdr:row>242</xdr:row>
      <xdr:rowOff>25400</xdr:rowOff>
    </xdr:to>
    <xdr:pic>
      <xdr:nvPicPr>
        <xdr:cNvPr id="287" name="Picture 286">
          <a:extLst>
            <a:ext uri="{FF2B5EF4-FFF2-40B4-BE49-F238E27FC236}">
              <a16:creationId xmlns:a16="http://schemas.microsoft.com/office/drawing/2014/main" id="{A2BE4F41-EFEE-4EB7-8DA2-AD5009650B91}"/>
            </a:ext>
          </a:extLst>
        </xdr:cNvPr>
        <xdr:cNvPicPr/>
      </xdr:nvPicPr>
      <xdr:blipFill>
        <a:blip xmlns:r="http://schemas.openxmlformats.org/officeDocument/2006/relationships" r:embed="rId131" cstate="print"/>
        <a:stretch>
          <a:fillRect/>
        </a:stretch>
      </xdr:blipFill>
      <xdr:spPr>
        <a:xfrm>
          <a:off x="7096125" y="305371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242</xdr:row>
      <xdr:rowOff>0</xdr:rowOff>
    </xdr:from>
    <xdr:to>
      <xdr:col>25</xdr:col>
      <xdr:colOff>431800</xdr:colOff>
      <xdr:row>242</xdr:row>
      <xdr:rowOff>25400</xdr:rowOff>
    </xdr:to>
    <xdr:pic>
      <xdr:nvPicPr>
        <xdr:cNvPr id="288" name="Picture 287">
          <a:extLst>
            <a:ext uri="{FF2B5EF4-FFF2-40B4-BE49-F238E27FC236}">
              <a16:creationId xmlns:a16="http://schemas.microsoft.com/office/drawing/2014/main" id="{4C43D026-9BAB-4343-832B-AB356C522655}"/>
            </a:ext>
          </a:extLst>
        </xdr:cNvPr>
        <xdr:cNvPicPr/>
      </xdr:nvPicPr>
      <xdr:blipFill>
        <a:blip xmlns:r="http://schemas.openxmlformats.org/officeDocument/2006/relationships" r:embed="rId132" cstate="print"/>
        <a:stretch>
          <a:fillRect/>
        </a:stretch>
      </xdr:blipFill>
      <xdr:spPr>
        <a:xfrm>
          <a:off x="8820150" y="305371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247</xdr:row>
      <xdr:rowOff>0</xdr:rowOff>
    </xdr:from>
    <xdr:to>
      <xdr:col>13</xdr:col>
      <xdr:colOff>431800</xdr:colOff>
      <xdr:row>247</xdr:row>
      <xdr:rowOff>25400</xdr:rowOff>
    </xdr:to>
    <xdr:pic>
      <xdr:nvPicPr>
        <xdr:cNvPr id="289" name="Picture 288">
          <a:extLst>
            <a:ext uri="{FF2B5EF4-FFF2-40B4-BE49-F238E27FC236}">
              <a16:creationId xmlns:a16="http://schemas.microsoft.com/office/drawing/2014/main" id="{819B52A4-52D0-4A25-9DFF-B64D995C8F72}"/>
            </a:ext>
          </a:extLst>
        </xdr:cNvPr>
        <xdr:cNvPicPr/>
      </xdr:nvPicPr>
      <xdr:blipFill>
        <a:blip xmlns:r="http://schemas.openxmlformats.org/officeDocument/2006/relationships" r:embed="rId133" cstate="print"/>
        <a:stretch>
          <a:fillRect/>
        </a:stretch>
      </xdr:blipFill>
      <xdr:spPr>
        <a:xfrm>
          <a:off x="4476750" y="311658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247</xdr:row>
      <xdr:rowOff>0</xdr:rowOff>
    </xdr:from>
    <xdr:to>
      <xdr:col>20</xdr:col>
      <xdr:colOff>431800</xdr:colOff>
      <xdr:row>247</xdr:row>
      <xdr:rowOff>25400</xdr:rowOff>
    </xdr:to>
    <xdr:pic>
      <xdr:nvPicPr>
        <xdr:cNvPr id="290" name="Picture 289">
          <a:extLst>
            <a:ext uri="{FF2B5EF4-FFF2-40B4-BE49-F238E27FC236}">
              <a16:creationId xmlns:a16="http://schemas.microsoft.com/office/drawing/2014/main" id="{BE9438CD-8F73-41C5-847A-A0BE0DB6E921}"/>
            </a:ext>
          </a:extLst>
        </xdr:cNvPr>
        <xdr:cNvPicPr/>
      </xdr:nvPicPr>
      <xdr:blipFill>
        <a:blip xmlns:r="http://schemas.openxmlformats.org/officeDocument/2006/relationships" r:embed="rId134" cstate="print"/>
        <a:stretch>
          <a:fillRect/>
        </a:stretch>
      </xdr:blipFill>
      <xdr:spPr>
        <a:xfrm>
          <a:off x="7096125" y="311658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247</xdr:row>
      <xdr:rowOff>0</xdr:rowOff>
    </xdr:from>
    <xdr:to>
      <xdr:col>25</xdr:col>
      <xdr:colOff>431800</xdr:colOff>
      <xdr:row>247</xdr:row>
      <xdr:rowOff>25400</xdr:rowOff>
    </xdr:to>
    <xdr:pic>
      <xdr:nvPicPr>
        <xdr:cNvPr id="291" name="Picture 290">
          <a:extLst>
            <a:ext uri="{FF2B5EF4-FFF2-40B4-BE49-F238E27FC236}">
              <a16:creationId xmlns:a16="http://schemas.microsoft.com/office/drawing/2014/main" id="{F1D79A13-5D41-4237-9923-0B63B1E722F3}"/>
            </a:ext>
          </a:extLst>
        </xdr:cNvPr>
        <xdr:cNvPicPr/>
      </xdr:nvPicPr>
      <xdr:blipFill>
        <a:blip xmlns:r="http://schemas.openxmlformats.org/officeDocument/2006/relationships" r:embed="rId135" cstate="print"/>
        <a:stretch>
          <a:fillRect/>
        </a:stretch>
      </xdr:blipFill>
      <xdr:spPr>
        <a:xfrm>
          <a:off x="8820150" y="311658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252</xdr:row>
      <xdr:rowOff>0</xdr:rowOff>
    </xdr:from>
    <xdr:to>
      <xdr:col>13</xdr:col>
      <xdr:colOff>431800</xdr:colOff>
      <xdr:row>252</xdr:row>
      <xdr:rowOff>25400</xdr:rowOff>
    </xdr:to>
    <xdr:pic>
      <xdr:nvPicPr>
        <xdr:cNvPr id="292" name="Picture 291">
          <a:extLst>
            <a:ext uri="{FF2B5EF4-FFF2-40B4-BE49-F238E27FC236}">
              <a16:creationId xmlns:a16="http://schemas.microsoft.com/office/drawing/2014/main" id="{11BBE9CE-4879-47F9-9FBC-929AB918CC36}"/>
            </a:ext>
          </a:extLst>
        </xdr:cNvPr>
        <xdr:cNvPicPr/>
      </xdr:nvPicPr>
      <xdr:blipFill>
        <a:blip xmlns:r="http://schemas.openxmlformats.org/officeDocument/2006/relationships" r:embed="rId136" cstate="print"/>
        <a:stretch>
          <a:fillRect/>
        </a:stretch>
      </xdr:blipFill>
      <xdr:spPr>
        <a:xfrm>
          <a:off x="4476750" y="317944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252</xdr:row>
      <xdr:rowOff>0</xdr:rowOff>
    </xdr:from>
    <xdr:to>
      <xdr:col>20</xdr:col>
      <xdr:colOff>431800</xdr:colOff>
      <xdr:row>252</xdr:row>
      <xdr:rowOff>25400</xdr:rowOff>
    </xdr:to>
    <xdr:pic>
      <xdr:nvPicPr>
        <xdr:cNvPr id="293" name="Picture 292">
          <a:extLst>
            <a:ext uri="{FF2B5EF4-FFF2-40B4-BE49-F238E27FC236}">
              <a16:creationId xmlns:a16="http://schemas.microsoft.com/office/drawing/2014/main" id="{6AC339BA-40EC-4388-986F-22A55B23CEEB}"/>
            </a:ext>
          </a:extLst>
        </xdr:cNvPr>
        <xdr:cNvPicPr/>
      </xdr:nvPicPr>
      <xdr:blipFill>
        <a:blip xmlns:r="http://schemas.openxmlformats.org/officeDocument/2006/relationships" r:embed="rId137" cstate="print"/>
        <a:stretch>
          <a:fillRect/>
        </a:stretch>
      </xdr:blipFill>
      <xdr:spPr>
        <a:xfrm>
          <a:off x="7096125" y="317944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252</xdr:row>
      <xdr:rowOff>0</xdr:rowOff>
    </xdr:from>
    <xdr:to>
      <xdr:col>25</xdr:col>
      <xdr:colOff>431800</xdr:colOff>
      <xdr:row>252</xdr:row>
      <xdr:rowOff>25400</xdr:rowOff>
    </xdr:to>
    <xdr:pic>
      <xdr:nvPicPr>
        <xdr:cNvPr id="294" name="Picture 293">
          <a:extLst>
            <a:ext uri="{FF2B5EF4-FFF2-40B4-BE49-F238E27FC236}">
              <a16:creationId xmlns:a16="http://schemas.microsoft.com/office/drawing/2014/main" id="{4E2AC938-8D5C-416A-8FD7-8C5EB132B807}"/>
            </a:ext>
          </a:extLst>
        </xdr:cNvPr>
        <xdr:cNvPicPr/>
      </xdr:nvPicPr>
      <xdr:blipFill>
        <a:blip xmlns:r="http://schemas.openxmlformats.org/officeDocument/2006/relationships" r:embed="rId138" cstate="print"/>
        <a:stretch>
          <a:fillRect/>
        </a:stretch>
      </xdr:blipFill>
      <xdr:spPr>
        <a:xfrm>
          <a:off x="8820150" y="317944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257</xdr:row>
      <xdr:rowOff>0</xdr:rowOff>
    </xdr:from>
    <xdr:to>
      <xdr:col>13</xdr:col>
      <xdr:colOff>431800</xdr:colOff>
      <xdr:row>257</xdr:row>
      <xdr:rowOff>25400</xdr:rowOff>
    </xdr:to>
    <xdr:pic>
      <xdr:nvPicPr>
        <xdr:cNvPr id="295" name="Picture 294">
          <a:extLst>
            <a:ext uri="{FF2B5EF4-FFF2-40B4-BE49-F238E27FC236}">
              <a16:creationId xmlns:a16="http://schemas.microsoft.com/office/drawing/2014/main" id="{AC060545-4139-4554-9F31-99AD4C478332}"/>
            </a:ext>
          </a:extLst>
        </xdr:cNvPr>
        <xdr:cNvPicPr/>
      </xdr:nvPicPr>
      <xdr:blipFill>
        <a:blip xmlns:r="http://schemas.openxmlformats.org/officeDocument/2006/relationships" r:embed="rId139" cstate="print"/>
        <a:stretch>
          <a:fillRect/>
        </a:stretch>
      </xdr:blipFill>
      <xdr:spPr>
        <a:xfrm>
          <a:off x="4476750" y="324231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257</xdr:row>
      <xdr:rowOff>0</xdr:rowOff>
    </xdr:from>
    <xdr:to>
      <xdr:col>20</xdr:col>
      <xdr:colOff>431800</xdr:colOff>
      <xdr:row>257</xdr:row>
      <xdr:rowOff>25400</xdr:rowOff>
    </xdr:to>
    <xdr:pic>
      <xdr:nvPicPr>
        <xdr:cNvPr id="296" name="Picture 295">
          <a:extLst>
            <a:ext uri="{FF2B5EF4-FFF2-40B4-BE49-F238E27FC236}">
              <a16:creationId xmlns:a16="http://schemas.microsoft.com/office/drawing/2014/main" id="{21AA9504-B660-4CAA-BC6E-84C9EDC0E9A1}"/>
            </a:ext>
          </a:extLst>
        </xdr:cNvPr>
        <xdr:cNvPicPr/>
      </xdr:nvPicPr>
      <xdr:blipFill>
        <a:blip xmlns:r="http://schemas.openxmlformats.org/officeDocument/2006/relationships" r:embed="rId140" cstate="print"/>
        <a:stretch>
          <a:fillRect/>
        </a:stretch>
      </xdr:blipFill>
      <xdr:spPr>
        <a:xfrm>
          <a:off x="7096125" y="324231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257</xdr:row>
      <xdr:rowOff>0</xdr:rowOff>
    </xdr:from>
    <xdr:to>
      <xdr:col>25</xdr:col>
      <xdr:colOff>431800</xdr:colOff>
      <xdr:row>257</xdr:row>
      <xdr:rowOff>25400</xdr:rowOff>
    </xdr:to>
    <xdr:pic>
      <xdr:nvPicPr>
        <xdr:cNvPr id="297" name="Picture 296">
          <a:extLst>
            <a:ext uri="{FF2B5EF4-FFF2-40B4-BE49-F238E27FC236}">
              <a16:creationId xmlns:a16="http://schemas.microsoft.com/office/drawing/2014/main" id="{E17CBB15-E219-427F-986D-868B95E8D367}"/>
            </a:ext>
          </a:extLst>
        </xdr:cNvPr>
        <xdr:cNvPicPr/>
      </xdr:nvPicPr>
      <xdr:blipFill>
        <a:blip xmlns:r="http://schemas.openxmlformats.org/officeDocument/2006/relationships" r:embed="rId141" cstate="print"/>
        <a:stretch>
          <a:fillRect/>
        </a:stretch>
      </xdr:blipFill>
      <xdr:spPr>
        <a:xfrm>
          <a:off x="8820150" y="32423100"/>
          <a:ext cx="860425" cy="25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2</xdr:col>
      <xdr:colOff>0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763393-91BB-4EAD-819F-33C79E11752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276225"/>
          <a:ext cx="352425" cy="352425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13</xdr:row>
      <xdr:rowOff>0</xdr:rowOff>
    </xdr:from>
    <xdr:to>
      <xdr:col>23</xdr:col>
      <xdr:colOff>609600</xdr:colOff>
      <xdr:row>14</xdr:row>
      <xdr:rowOff>165100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BA64E9B-C103-456D-8950-9475C86CBADD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038850" y="1162050"/>
          <a:ext cx="609600" cy="37465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18</xdr:row>
      <xdr:rowOff>0</xdr:rowOff>
    </xdr:from>
    <xdr:to>
      <xdr:col>23</xdr:col>
      <xdr:colOff>609600</xdr:colOff>
      <xdr:row>19</xdr:row>
      <xdr:rowOff>165100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0829337-51CD-4841-A896-BCBC09B627A8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038850" y="1590675"/>
          <a:ext cx="609600" cy="37465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23</xdr:row>
      <xdr:rowOff>0</xdr:rowOff>
    </xdr:from>
    <xdr:to>
      <xdr:col>23</xdr:col>
      <xdr:colOff>609600</xdr:colOff>
      <xdr:row>26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7B28ABC-7238-4F9A-A627-6B8E07245B4C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038850" y="20193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25</xdr:row>
      <xdr:rowOff>0</xdr:rowOff>
    </xdr:from>
    <xdr:to>
      <xdr:col>25</xdr:col>
      <xdr:colOff>609600</xdr:colOff>
      <xdr:row>25</xdr:row>
      <xdr:rowOff>139700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3A83C31E-F719-4508-BBC2-DCF5BC5D12B0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686550" y="22288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25</xdr:row>
      <xdr:rowOff>0</xdr:rowOff>
    </xdr:from>
    <xdr:to>
      <xdr:col>28</xdr:col>
      <xdr:colOff>609600</xdr:colOff>
      <xdr:row>25</xdr:row>
      <xdr:rowOff>139700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9D44C348-3610-4604-8BDB-5634E203DA04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334250" y="22288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25</xdr:row>
      <xdr:rowOff>0</xdr:rowOff>
    </xdr:from>
    <xdr:to>
      <xdr:col>30</xdr:col>
      <xdr:colOff>609600</xdr:colOff>
      <xdr:row>25</xdr:row>
      <xdr:rowOff>139700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6F44F37C-9484-4412-B409-6C3FD5CE96E7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981950" y="22288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609600</xdr:colOff>
      <xdr:row>32</xdr:row>
      <xdr:rowOff>12700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2F4E83D7-809B-4886-8FC3-0A721E2CB3C8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6038850" y="24193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31</xdr:row>
      <xdr:rowOff>0</xdr:rowOff>
    </xdr:from>
    <xdr:to>
      <xdr:col>25</xdr:col>
      <xdr:colOff>609600</xdr:colOff>
      <xdr:row>31</xdr:row>
      <xdr:rowOff>139700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774C1D45-375A-445D-BCE2-67124594AF35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686550" y="26289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31</xdr:row>
      <xdr:rowOff>0</xdr:rowOff>
    </xdr:from>
    <xdr:to>
      <xdr:col>28</xdr:col>
      <xdr:colOff>609600</xdr:colOff>
      <xdr:row>31</xdr:row>
      <xdr:rowOff>139700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456B9746-D05B-4465-88C9-5AF142520F78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7334250" y="26289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31</xdr:row>
      <xdr:rowOff>0</xdr:rowOff>
    </xdr:from>
    <xdr:to>
      <xdr:col>30</xdr:col>
      <xdr:colOff>609600</xdr:colOff>
      <xdr:row>31</xdr:row>
      <xdr:rowOff>139700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FC8D9124-893E-469C-8201-903C4790C4FA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7981950" y="26289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35</xdr:row>
      <xdr:rowOff>0</xdr:rowOff>
    </xdr:from>
    <xdr:to>
      <xdr:col>23</xdr:col>
      <xdr:colOff>609600</xdr:colOff>
      <xdr:row>38</xdr:row>
      <xdr:rowOff>12700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71491BB-F86F-48DD-B30F-18ED16A641CC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6038850" y="28194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37</xdr:row>
      <xdr:rowOff>0</xdr:rowOff>
    </xdr:from>
    <xdr:to>
      <xdr:col>25</xdr:col>
      <xdr:colOff>609600</xdr:colOff>
      <xdr:row>37</xdr:row>
      <xdr:rowOff>139700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1C0A6BB9-DA4A-4A8B-90CD-DA684F5726CB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6686550" y="30289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37</xdr:row>
      <xdr:rowOff>0</xdr:rowOff>
    </xdr:from>
    <xdr:to>
      <xdr:col>28</xdr:col>
      <xdr:colOff>609600</xdr:colOff>
      <xdr:row>37</xdr:row>
      <xdr:rowOff>139700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F33D4F27-C036-47FE-BB2E-1BB092B743A4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7334250" y="30289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37</xdr:row>
      <xdr:rowOff>0</xdr:rowOff>
    </xdr:from>
    <xdr:to>
      <xdr:col>30</xdr:col>
      <xdr:colOff>609600</xdr:colOff>
      <xdr:row>37</xdr:row>
      <xdr:rowOff>139700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C9FBD717-DDC5-4999-867B-22FD2DC6C616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981950" y="30289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41</xdr:row>
      <xdr:rowOff>0</xdr:rowOff>
    </xdr:from>
    <xdr:to>
      <xdr:col>23</xdr:col>
      <xdr:colOff>609600</xdr:colOff>
      <xdr:row>44</xdr:row>
      <xdr:rowOff>12700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DC1A8C4E-1807-48C8-96A7-6A0EB1910B58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6038850" y="32194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43</xdr:row>
      <xdr:rowOff>0</xdr:rowOff>
    </xdr:from>
    <xdr:to>
      <xdr:col>25</xdr:col>
      <xdr:colOff>609600</xdr:colOff>
      <xdr:row>43</xdr:row>
      <xdr:rowOff>139700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7CD9B721-92A7-426C-A44D-F599B94EF836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6686550" y="34290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43</xdr:row>
      <xdr:rowOff>0</xdr:rowOff>
    </xdr:from>
    <xdr:to>
      <xdr:col>28</xdr:col>
      <xdr:colOff>609600</xdr:colOff>
      <xdr:row>43</xdr:row>
      <xdr:rowOff>139700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DB771EB7-7606-495A-91B9-18A0AB7DAA56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7334250" y="34290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43</xdr:row>
      <xdr:rowOff>0</xdr:rowOff>
    </xdr:from>
    <xdr:to>
      <xdr:col>30</xdr:col>
      <xdr:colOff>609600</xdr:colOff>
      <xdr:row>43</xdr:row>
      <xdr:rowOff>139700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48948387-35F5-4E8B-91B6-847556BBECF2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7981950" y="34290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47</xdr:row>
      <xdr:rowOff>0</xdr:rowOff>
    </xdr:from>
    <xdr:to>
      <xdr:col>23</xdr:col>
      <xdr:colOff>609600</xdr:colOff>
      <xdr:row>50</xdr:row>
      <xdr:rowOff>12700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81F07227-0680-4BDF-8BCD-EAD2D6D901E3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6038850" y="36195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49</xdr:row>
      <xdr:rowOff>0</xdr:rowOff>
    </xdr:from>
    <xdr:to>
      <xdr:col>25</xdr:col>
      <xdr:colOff>609600</xdr:colOff>
      <xdr:row>49</xdr:row>
      <xdr:rowOff>139700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3234F79B-4CC2-4C79-A4CE-C68B2AE5CABF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6686550" y="38290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49</xdr:row>
      <xdr:rowOff>0</xdr:rowOff>
    </xdr:from>
    <xdr:to>
      <xdr:col>28</xdr:col>
      <xdr:colOff>609600</xdr:colOff>
      <xdr:row>49</xdr:row>
      <xdr:rowOff>139700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C81A57AF-E6C9-4263-9508-4DFF38F18B73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7334250" y="38290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49</xdr:row>
      <xdr:rowOff>0</xdr:rowOff>
    </xdr:from>
    <xdr:to>
      <xdr:col>30</xdr:col>
      <xdr:colOff>609600</xdr:colOff>
      <xdr:row>49</xdr:row>
      <xdr:rowOff>139700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620F0065-926D-43DF-9CE2-4196B52CF78A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981950" y="38290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53</xdr:row>
      <xdr:rowOff>0</xdr:rowOff>
    </xdr:from>
    <xdr:to>
      <xdr:col>23</xdr:col>
      <xdr:colOff>609600</xdr:colOff>
      <xdr:row>56</xdr:row>
      <xdr:rowOff>12700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AE079214-5EBE-49F7-AE68-367FEDDB87AB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038850" y="40195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55</xdr:row>
      <xdr:rowOff>0</xdr:rowOff>
    </xdr:from>
    <xdr:to>
      <xdr:col>25</xdr:col>
      <xdr:colOff>609600</xdr:colOff>
      <xdr:row>55</xdr:row>
      <xdr:rowOff>139700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ED9FD31F-1F8C-41DC-A54B-7B62D971D5DD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6686550" y="42291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55</xdr:row>
      <xdr:rowOff>0</xdr:rowOff>
    </xdr:from>
    <xdr:to>
      <xdr:col>28</xdr:col>
      <xdr:colOff>609600</xdr:colOff>
      <xdr:row>55</xdr:row>
      <xdr:rowOff>139700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4243F10-DFFA-4BEA-9350-4789F0BC2D32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7334250" y="42291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55</xdr:row>
      <xdr:rowOff>0</xdr:rowOff>
    </xdr:from>
    <xdr:to>
      <xdr:col>30</xdr:col>
      <xdr:colOff>609600</xdr:colOff>
      <xdr:row>55</xdr:row>
      <xdr:rowOff>139700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5C2D3AF1-7EB7-4D42-BD15-5CC3C22ABA39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7981950" y="42291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59</xdr:row>
      <xdr:rowOff>0</xdr:rowOff>
    </xdr:from>
    <xdr:to>
      <xdr:col>23</xdr:col>
      <xdr:colOff>609600</xdr:colOff>
      <xdr:row>62</xdr:row>
      <xdr:rowOff>12700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FBBC86A0-6D54-4FB5-8918-E83BEFA3AE3C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6038850" y="44196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61</xdr:row>
      <xdr:rowOff>0</xdr:rowOff>
    </xdr:from>
    <xdr:to>
      <xdr:col>25</xdr:col>
      <xdr:colOff>609600</xdr:colOff>
      <xdr:row>61</xdr:row>
      <xdr:rowOff>139700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2CF8927E-8A76-4DAE-8EFE-D3C349E2306D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686550" y="46291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61</xdr:row>
      <xdr:rowOff>0</xdr:rowOff>
    </xdr:from>
    <xdr:to>
      <xdr:col>28</xdr:col>
      <xdr:colOff>609600</xdr:colOff>
      <xdr:row>61</xdr:row>
      <xdr:rowOff>139700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A7A73C6D-35ED-450A-84C5-11831934F918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7334250" y="46291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61</xdr:row>
      <xdr:rowOff>0</xdr:rowOff>
    </xdr:from>
    <xdr:to>
      <xdr:col>30</xdr:col>
      <xdr:colOff>609600</xdr:colOff>
      <xdr:row>61</xdr:row>
      <xdr:rowOff>139700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C726162A-429D-4E35-B078-7A8A2C1B6C09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7981950" y="46291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65</xdr:row>
      <xdr:rowOff>0</xdr:rowOff>
    </xdr:from>
    <xdr:to>
      <xdr:col>23</xdr:col>
      <xdr:colOff>609600</xdr:colOff>
      <xdr:row>68</xdr:row>
      <xdr:rowOff>12700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16BC7D40-E674-4481-AF4D-05E195F27CF7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6038850" y="48196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67</xdr:row>
      <xdr:rowOff>0</xdr:rowOff>
    </xdr:from>
    <xdr:to>
      <xdr:col>25</xdr:col>
      <xdr:colOff>609600</xdr:colOff>
      <xdr:row>67</xdr:row>
      <xdr:rowOff>139700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54BDC705-C392-4EB8-94D6-7EB2ADD4C55A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6686550" y="50292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67</xdr:row>
      <xdr:rowOff>0</xdr:rowOff>
    </xdr:from>
    <xdr:to>
      <xdr:col>28</xdr:col>
      <xdr:colOff>609600</xdr:colOff>
      <xdr:row>67</xdr:row>
      <xdr:rowOff>139700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id="{58AD3827-09E5-47C2-90CF-C2F9457894B5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334250" y="50292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67</xdr:row>
      <xdr:rowOff>0</xdr:rowOff>
    </xdr:from>
    <xdr:to>
      <xdr:col>30</xdr:col>
      <xdr:colOff>609600</xdr:colOff>
      <xdr:row>67</xdr:row>
      <xdr:rowOff>139700</xdr:rowOff>
    </xdr:to>
    <xdr:pic>
      <xdr:nvPicPr>
        <xdr:cNvPr id="36" name="Picture 35">
          <a:extLst>
            <a:ext uri="{FF2B5EF4-FFF2-40B4-BE49-F238E27FC236}">
              <a16:creationId xmlns:a16="http://schemas.microsoft.com/office/drawing/2014/main" id="{951818F8-62FB-460C-99CB-30564BE48C32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7981950" y="50292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71</xdr:row>
      <xdr:rowOff>0</xdr:rowOff>
    </xdr:from>
    <xdr:to>
      <xdr:col>23</xdr:col>
      <xdr:colOff>609600</xdr:colOff>
      <xdr:row>74</xdr:row>
      <xdr:rowOff>12700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id="{1D5350BC-6F47-455B-AE1D-AF1DA05A0ECE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6038850" y="52197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73</xdr:row>
      <xdr:rowOff>0</xdr:rowOff>
    </xdr:from>
    <xdr:to>
      <xdr:col>25</xdr:col>
      <xdr:colOff>609600</xdr:colOff>
      <xdr:row>73</xdr:row>
      <xdr:rowOff>139700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AF8C3C0D-73D5-435C-A0A1-EF08244D578A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6686550" y="54292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73</xdr:row>
      <xdr:rowOff>0</xdr:rowOff>
    </xdr:from>
    <xdr:to>
      <xdr:col>28</xdr:col>
      <xdr:colOff>609600</xdr:colOff>
      <xdr:row>73</xdr:row>
      <xdr:rowOff>139700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id="{EF76317F-949E-40CD-857A-17376C7B1499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7334250" y="54292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73</xdr:row>
      <xdr:rowOff>0</xdr:rowOff>
    </xdr:from>
    <xdr:to>
      <xdr:col>30</xdr:col>
      <xdr:colOff>609600</xdr:colOff>
      <xdr:row>73</xdr:row>
      <xdr:rowOff>139700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C6F310B4-5A22-4E62-94A6-7124ABA0F6A6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7981950" y="54292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77</xdr:row>
      <xdr:rowOff>0</xdr:rowOff>
    </xdr:from>
    <xdr:to>
      <xdr:col>23</xdr:col>
      <xdr:colOff>609600</xdr:colOff>
      <xdr:row>80</xdr:row>
      <xdr:rowOff>12700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id="{78BA0955-43B6-4772-95D4-0F915EEFC649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6038850" y="56197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79</xdr:row>
      <xdr:rowOff>0</xdr:rowOff>
    </xdr:from>
    <xdr:to>
      <xdr:col>25</xdr:col>
      <xdr:colOff>609600</xdr:colOff>
      <xdr:row>79</xdr:row>
      <xdr:rowOff>139700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4BA9F316-4332-489A-8C34-37A40544389C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6686550" y="58293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79</xdr:row>
      <xdr:rowOff>0</xdr:rowOff>
    </xdr:from>
    <xdr:to>
      <xdr:col>28</xdr:col>
      <xdr:colOff>609600</xdr:colOff>
      <xdr:row>79</xdr:row>
      <xdr:rowOff>139700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id="{D57A3A8B-DC11-4B4B-A5CB-AE589280BEED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334250" y="58293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79</xdr:row>
      <xdr:rowOff>0</xdr:rowOff>
    </xdr:from>
    <xdr:to>
      <xdr:col>30</xdr:col>
      <xdr:colOff>609600</xdr:colOff>
      <xdr:row>79</xdr:row>
      <xdr:rowOff>139700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B122CACE-8754-40C9-8DDF-FFBE241D4AEF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7981950" y="58293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82</xdr:row>
      <xdr:rowOff>0</xdr:rowOff>
    </xdr:from>
    <xdr:to>
      <xdr:col>23</xdr:col>
      <xdr:colOff>609600</xdr:colOff>
      <xdr:row>85</xdr:row>
      <xdr:rowOff>12700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id="{7614DB77-8F0D-46DA-AF08-0A7860DA3D6D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6038850" y="60198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84</xdr:row>
      <xdr:rowOff>0</xdr:rowOff>
    </xdr:from>
    <xdr:to>
      <xdr:col>25</xdr:col>
      <xdr:colOff>609600</xdr:colOff>
      <xdr:row>84</xdr:row>
      <xdr:rowOff>139700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id="{398E4A69-F829-4C2E-BF42-625CC4942F09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686550" y="62293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84</xdr:row>
      <xdr:rowOff>0</xdr:rowOff>
    </xdr:from>
    <xdr:to>
      <xdr:col>28</xdr:col>
      <xdr:colOff>609600</xdr:colOff>
      <xdr:row>84</xdr:row>
      <xdr:rowOff>139700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id="{63AF13EC-A6F6-4CE9-A357-8D67FC2C63E3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7334250" y="62293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84</xdr:row>
      <xdr:rowOff>0</xdr:rowOff>
    </xdr:from>
    <xdr:to>
      <xdr:col>30</xdr:col>
      <xdr:colOff>609600</xdr:colOff>
      <xdr:row>84</xdr:row>
      <xdr:rowOff>139700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id="{BC60B0F3-F28C-41D4-B695-6C57C933FAA2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7981950" y="62293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88</xdr:row>
      <xdr:rowOff>0</xdr:rowOff>
    </xdr:from>
    <xdr:to>
      <xdr:col>23</xdr:col>
      <xdr:colOff>609600</xdr:colOff>
      <xdr:row>91</xdr:row>
      <xdr:rowOff>12700</xdr:rowOff>
    </xdr:to>
    <xdr:pic>
      <xdr:nvPicPr>
        <xdr:cNvPr id="49" name="Picture 48">
          <a:extLst>
            <a:ext uri="{FF2B5EF4-FFF2-40B4-BE49-F238E27FC236}">
              <a16:creationId xmlns:a16="http://schemas.microsoft.com/office/drawing/2014/main" id="{92A469DF-895C-4984-8AC6-6F416F9576E0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6038850" y="64198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90</xdr:row>
      <xdr:rowOff>0</xdr:rowOff>
    </xdr:from>
    <xdr:to>
      <xdr:col>25</xdr:col>
      <xdr:colOff>609600</xdr:colOff>
      <xdr:row>90</xdr:row>
      <xdr:rowOff>139700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id="{C2F37C9A-7A1D-480B-A275-1BBAF01FA61E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6686550" y="66294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90</xdr:row>
      <xdr:rowOff>0</xdr:rowOff>
    </xdr:from>
    <xdr:to>
      <xdr:col>28</xdr:col>
      <xdr:colOff>609600</xdr:colOff>
      <xdr:row>90</xdr:row>
      <xdr:rowOff>139700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id="{7BE2AC4E-3121-4FF5-9D52-3BC79138465A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7334250" y="66294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90</xdr:row>
      <xdr:rowOff>0</xdr:rowOff>
    </xdr:from>
    <xdr:to>
      <xdr:col>30</xdr:col>
      <xdr:colOff>609600</xdr:colOff>
      <xdr:row>90</xdr:row>
      <xdr:rowOff>139700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id="{2E87BE9C-2986-4D1D-8CD9-4EA5CA42329D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981950" y="66294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94</xdr:row>
      <xdr:rowOff>0</xdr:rowOff>
    </xdr:from>
    <xdr:to>
      <xdr:col>23</xdr:col>
      <xdr:colOff>609600</xdr:colOff>
      <xdr:row>97</xdr:row>
      <xdr:rowOff>12700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id="{2BE91E08-8912-4386-919B-FF45BBFD01AF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6038850" y="68199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96</xdr:row>
      <xdr:rowOff>0</xdr:rowOff>
    </xdr:from>
    <xdr:to>
      <xdr:col>25</xdr:col>
      <xdr:colOff>609600</xdr:colOff>
      <xdr:row>96</xdr:row>
      <xdr:rowOff>139700</xdr:rowOff>
    </xdr:to>
    <xdr:pic>
      <xdr:nvPicPr>
        <xdr:cNvPr id="54" name="Picture 53">
          <a:extLst>
            <a:ext uri="{FF2B5EF4-FFF2-40B4-BE49-F238E27FC236}">
              <a16:creationId xmlns:a16="http://schemas.microsoft.com/office/drawing/2014/main" id="{9F951ECC-B429-4963-9417-EF69C0BAE924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686550" y="70294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96</xdr:row>
      <xdr:rowOff>0</xdr:rowOff>
    </xdr:from>
    <xdr:to>
      <xdr:col>28</xdr:col>
      <xdr:colOff>609600</xdr:colOff>
      <xdr:row>96</xdr:row>
      <xdr:rowOff>139700</xdr:rowOff>
    </xdr:to>
    <xdr:pic>
      <xdr:nvPicPr>
        <xdr:cNvPr id="55" name="Picture 54">
          <a:extLst>
            <a:ext uri="{FF2B5EF4-FFF2-40B4-BE49-F238E27FC236}">
              <a16:creationId xmlns:a16="http://schemas.microsoft.com/office/drawing/2014/main" id="{EC3270D2-FB45-455C-84D7-D6B370CEEDD5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334250" y="70294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96</xdr:row>
      <xdr:rowOff>0</xdr:rowOff>
    </xdr:from>
    <xdr:to>
      <xdr:col>30</xdr:col>
      <xdr:colOff>609600</xdr:colOff>
      <xdr:row>96</xdr:row>
      <xdr:rowOff>139700</xdr:rowOff>
    </xdr:to>
    <xdr:pic>
      <xdr:nvPicPr>
        <xdr:cNvPr id="56" name="Picture 55">
          <a:extLst>
            <a:ext uri="{FF2B5EF4-FFF2-40B4-BE49-F238E27FC236}">
              <a16:creationId xmlns:a16="http://schemas.microsoft.com/office/drawing/2014/main" id="{58C684C8-CEE9-4CAF-A3A0-EDEB1349B737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7981950" y="70294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100</xdr:row>
      <xdr:rowOff>0</xdr:rowOff>
    </xdr:from>
    <xdr:to>
      <xdr:col>23</xdr:col>
      <xdr:colOff>609600</xdr:colOff>
      <xdr:row>103</xdr:row>
      <xdr:rowOff>12700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F43F75D9-5050-46AC-B1A2-A9FC0742E3A1}"/>
            </a:ext>
          </a:extLst>
        </xdr:cNvPr>
        <xdr:cNvPicPr/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6038850" y="72199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102</xdr:row>
      <xdr:rowOff>0</xdr:rowOff>
    </xdr:from>
    <xdr:to>
      <xdr:col>25</xdr:col>
      <xdr:colOff>609600</xdr:colOff>
      <xdr:row>102</xdr:row>
      <xdr:rowOff>139700</xdr:rowOff>
    </xdr:to>
    <xdr:pic>
      <xdr:nvPicPr>
        <xdr:cNvPr id="58" name="Picture 57">
          <a:extLst>
            <a:ext uri="{FF2B5EF4-FFF2-40B4-BE49-F238E27FC236}">
              <a16:creationId xmlns:a16="http://schemas.microsoft.com/office/drawing/2014/main" id="{7F50B19B-5F44-49AA-8256-95CDC3177468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6686550" y="74295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102</xdr:row>
      <xdr:rowOff>0</xdr:rowOff>
    </xdr:from>
    <xdr:to>
      <xdr:col>28</xdr:col>
      <xdr:colOff>609600</xdr:colOff>
      <xdr:row>102</xdr:row>
      <xdr:rowOff>139700</xdr:rowOff>
    </xdr:to>
    <xdr:pic>
      <xdr:nvPicPr>
        <xdr:cNvPr id="59" name="Picture 58">
          <a:extLst>
            <a:ext uri="{FF2B5EF4-FFF2-40B4-BE49-F238E27FC236}">
              <a16:creationId xmlns:a16="http://schemas.microsoft.com/office/drawing/2014/main" id="{CC2540D4-A21A-45BC-872F-93429DCE5C29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334250" y="74295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102</xdr:row>
      <xdr:rowOff>0</xdr:rowOff>
    </xdr:from>
    <xdr:to>
      <xdr:col>30</xdr:col>
      <xdr:colOff>609600</xdr:colOff>
      <xdr:row>102</xdr:row>
      <xdr:rowOff>139700</xdr:rowOff>
    </xdr:to>
    <xdr:pic>
      <xdr:nvPicPr>
        <xdr:cNvPr id="60" name="Picture 59">
          <a:extLst>
            <a:ext uri="{FF2B5EF4-FFF2-40B4-BE49-F238E27FC236}">
              <a16:creationId xmlns:a16="http://schemas.microsoft.com/office/drawing/2014/main" id="{4768C6F9-796B-4015-9BB9-E1E8E01B1366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981950" y="74295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106</xdr:row>
      <xdr:rowOff>0</xdr:rowOff>
    </xdr:from>
    <xdr:to>
      <xdr:col>23</xdr:col>
      <xdr:colOff>609600</xdr:colOff>
      <xdr:row>109</xdr:row>
      <xdr:rowOff>12700</xdr:rowOff>
    </xdr:to>
    <xdr:pic>
      <xdr:nvPicPr>
        <xdr:cNvPr id="61" name="Picture 60">
          <a:extLst>
            <a:ext uri="{FF2B5EF4-FFF2-40B4-BE49-F238E27FC236}">
              <a16:creationId xmlns:a16="http://schemas.microsoft.com/office/drawing/2014/main" id="{98965245-751D-4561-800F-30B0AF5D9972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6038850" y="76200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108</xdr:row>
      <xdr:rowOff>0</xdr:rowOff>
    </xdr:from>
    <xdr:to>
      <xdr:col>25</xdr:col>
      <xdr:colOff>609600</xdr:colOff>
      <xdr:row>108</xdr:row>
      <xdr:rowOff>139700</xdr:rowOff>
    </xdr:to>
    <xdr:pic>
      <xdr:nvPicPr>
        <xdr:cNvPr id="62" name="Picture 61">
          <a:extLst>
            <a:ext uri="{FF2B5EF4-FFF2-40B4-BE49-F238E27FC236}">
              <a16:creationId xmlns:a16="http://schemas.microsoft.com/office/drawing/2014/main" id="{797F2EF8-40D6-4FD1-ABDF-2EB6130DA4CC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6686550" y="78295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108</xdr:row>
      <xdr:rowOff>0</xdr:rowOff>
    </xdr:from>
    <xdr:to>
      <xdr:col>28</xdr:col>
      <xdr:colOff>609600</xdr:colOff>
      <xdr:row>108</xdr:row>
      <xdr:rowOff>139700</xdr:rowOff>
    </xdr:to>
    <xdr:pic>
      <xdr:nvPicPr>
        <xdr:cNvPr id="63" name="Picture 62">
          <a:extLst>
            <a:ext uri="{FF2B5EF4-FFF2-40B4-BE49-F238E27FC236}">
              <a16:creationId xmlns:a16="http://schemas.microsoft.com/office/drawing/2014/main" id="{467E13C5-2E8B-4118-9485-73C44E00315D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7334250" y="78295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108</xdr:row>
      <xdr:rowOff>0</xdr:rowOff>
    </xdr:from>
    <xdr:to>
      <xdr:col>30</xdr:col>
      <xdr:colOff>609600</xdr:colOff>
      <xdr:row>108</xdr:row>
      <xdr:rowOff>139700</xdr:rowOff>
    </xdr:to>
    <xdr:pic>
      <xdr:nvPicPr>
        <xdr:cNvPr id="64" name="Picture 63">
          <a:extLst>
            <a:ext uri="{FF2B5EF4-FFF2-40B4-BE49-F238E27FC236}">
              <a16:creationId xmlns:a16="http://schemas.microsoft.com/office/drawing/2014/main" id="{7EF6E109-EC2D-456C-9A21-A5E0615D9BC8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7981950" y="78295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112</xdr:row>
      <xdr:rowOff>0</xdr:rowOff>
    </xdr:from>
    <xdr:to>
      <xdr:col>23</xdr:col>
      <xdr:colOff>609600</xdr:colOff>
      <xdr:row>115</xdr:row>
      <xdr:rowOff>12700</xdr:rowOff>
    </xdr:to>
    <xdr:pic>
      <xdr:nvPicPr>
        <xdr:cNvPr id="65" name="Picture 64">
          <a:extLst>
            <a:ext uri="{FF2B5EF4-FFF2-40B4-BE49-F238E27FC236}">
              <a16:creationId xmlns:a16="http://schemas.microsoft.com/office/drawing/2014/main" id="{62D62D9A-B9BD-4DD3-85EA-87FE3C4EB3B0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6038850" y="80200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114</xdr:row>
      <xdr:rowOff>0</xdr:rowOff>
    </xdr:from>
    <xdr:to>
      <xdr:col>25</xdr:col>
      <xdr:colOff>609600</xdr:colOff>
      <xdr:row>114</xdr:row>
      <xdr:rowOff>139700</xdr:rowOff>
    </xdr:to>
    <xdr:pic>
      <xdr:nvPicPr>
        <xdr:cNvPr id="66" name="Picture 65">
          <a:extLst>
            <a:ext uri="{FF2B5EF4-FFF2-40B4-BE49-F238E27FC236}">
              <a16:creationId xmlns:a16="http://schemas.microsoft.com/office/drawing/2014/main" id="{71F5B028-4D06-492E-B970-0D65A1701BD8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6686550" y="82296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114</xdr:row>
      <xdr:rowOff>0</xdr:rowOff>
    </xdr:from>
    <xdr:to>
      <xdr:col>28</xdr:col>
      <xdr:colOff>609600</xdr:colOff>
      <xdr:row>114</xdr:row>
      <xdr:rowOff>139700</xdr:rowOff>
    </xdr:to>
    <xdr:pic>
      <xdr:nvPicPr>
        <xdr:cNvPr id="67" name="Picture 66">
          <a:extLst>
            <a:ext uri="{FF2B5EF4-FFF2-40B4-BE49-F238E27FC236}">
              <a16:creationId xmlns:a16="http://schemas.microsoft.com/office/drawing/2014/main" id="{854F7B7E-7E3E-4298-BE3D-120BD6F81176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334250" y="82296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114</xdr:row>
      <xdr:rowOff>0</xdr:rowOff>
    </xdr:from>
    <xdr:to>
      <xdr:col>30</xdr:col>
      <xdr:colOff>609600</xdr:colOff>
      <xdr:row>114</xdr:row>
      <xdr:rowOff>139700</xdr:rowOff>
    </xdr:to>
    <xdr:pic>
      <xdr:nvPicPr>
        <xdr:cNvPr id="68" name="Picture 67">
          <a:extLst>
            <a:ext uri="{FF2B5EF4-FFF2-40B4-BE49-F238E27FC236}">
              <a16:creationId xmlns:a16="http://schemas.microsoft.com/office/drawing/2014/main" id="{BC07A4E3-09FB-48D8-86B4-79E337DD708B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7981950" y="82296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118</xdr:row>
      <xdr:rowOff>0</xdr:rowOff>
    </xdr:from>
    <xdr:to>
      <xdr:col>23</xdr:col>
      <xdr:colOff>609600</xdr:colOff>
      <xdr:row>121</xdr:row>
      <xdr:rowOff>12700</xdr:rowOff>
    </xdr:to>
    <xdr:pic>
      <xdr:nvPicPr>
        <xdr:cNvPr id="69" name="Picture 68">
          <a:extLst>
            <a:ext uri="{FF2B5EF4-FFF2-40B4-BE49-F238E27FC236}">
              <a16:creationId xmlns:a16="http://schemas.microsoft.com/office/drawing/2014/main" id="{CCD0F7A1-593F-48D9-9A7D-CD7EB72BD357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6038850" y="84201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120</xdr:row>
      <xdr:rowOff>0</xdr:rowOff>
    </xdr:from>
    <xdr:to>
      <xdr:col>25</xdr:col>
      <xdr:colOff>609600</xdr:colOff>
      <xdr:row>120</xdr:row>
      <xdr:rowOff>139700</xdr:rowOff>
    </xdr:to>
    <xdr:pic>
      <xdr:nvPicPr>
        <xdr:cNvPr id="70" name="Picture 69">
          <a:extLst>
            <a:ext uri="{FF2B5EF4-FFF2-40B4-BE49-F238E27FC236}">
              <a16:creationId xmlns:a16="http://schemas.microsoft.com/office/drawing/2014/main" id="{0F68E3A9-2185-403E-972C-E89982902508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6686550" y="86296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120</xdr:row>
      <xdr:rowOff>0</xdr:rowOff>
    </xdr:from>
    <xdr:to>
      <xdr:col>28</xdr:col>
      <xdr:colOff>609600</xdr:colOff>
      <xdr:row>120</xdr:row>
      <xdr:rowOff>139700</xdr:rowOff>
    </xdr:to>
    <xdr:pic>
      <xdr:nvPicPr>
        <xdr:cNvPr id="71" name="Picture 70">
          <a:extLst>
            <a:ext uri="{FF2B5EF4-FFF2-40B4-BE49-F238E27FC236}">
              <a16:creationId xmlns:a16="http://schemas.microsoft.com/office/drawing/2014/main" id="{14652285-11D4-44EF-9B73-A3C59490236F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7334250" y="86296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120</xdr:row>
      <xdr:rowOff>0</xdr:rowOff>
    </xdr:from>
    <xdr:to>
      <xdr:col>30</xdr:col>
      <xdr:colOff>609600</xdr:colOff>
      <xdr:row>120</xdr:row>
      <xdr:rowOff>139700</xdr:rowOff>
    </xdr:to>
    <xdr:pic>
      <xdr:nvPicPr>
        <xdr:cNvPr id="72" name="Picture 71">
          <a:extLst>
            <a:ext uri="{FF2B5EF4-FFF2-40B4-BE49-F238E27FC236}">
              <a16:creationId xmlns:a16="http://schemas.microsoft.com/office/drawing/2014/main" id="{659383A3-9DF8-4970-99AD-79311CD3BAEB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7981950" y="86296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124</xdr:row>
      <xdr:rowOff>0</xdr:rowOff>
    </xdr:from>
    <xdr:to>
      <xdr:col>23</xdr:col>
      <xdr:colOff>609600</xdr:colOff>
      <xdr:row>127</xdr:row>
      <xdr:rowOff>12700</xdr:rowOff>
    </xdr:to>
    <xdr:pic>
      <xdr:nvPicPr>
        <xdr:cNvPr id="73" name="Picture 72">
          <a:extLst>
            <a:ext uri="{FF2B5EF4-FFF2-40B4-BE49-F238E27FC236}">
              <a16:creationId xmlns:a16="http://schemas.microsoft.com/office/drawing/2014/main" id="{6FF5DC9A-06F9-4B24-8B28-5587FD356E8A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6038850" y="88201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126</xdr:row>
      <xdr:rowOff>0</xdr:rowOff>
    </xdr:from>
    <xdr:to>
      <xdr:col>25</xdr:col>
      <xdr:colOff>609600</xdr:colOff>
      <xdr:row>126</xdr:row>
      <xdr:rowOff>139700</xdr:rowOff>
    </xdr:to>
    <xdr:pic>
      <xdr:nvPicPr>
        <xdr:cNvPr id="74" name="Picture 73">
          <a:extLst>
            <a:ext uri="{FF2B5EF4-FFF2-40B4-BE49-F238E27FC236}">
              <a16:creationId xmlns:a16="http://schemas.microsoft.com/office/drawing/2014/main" id="{E5C42E46-78B3-440F-B8D4-9CE9025E43DD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686550" y="90297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126</xdr:row>
      <xdr:rowOff>0</xdr:rowOff>
    </xdr:from>
    <xdr:to>
      <xdr:col>28</xdr:col>
      <xdr:colOff>609600</xdr:colOff>
      <xdr:row>126</xdr:row>
      <xdr:rowOff>139700</xdr:rowOff>
    </xdr:to>
    <xdr:pic>
      <xdr:nvPicPr>
        <xdr:cNvPr id="75" name="Picture 74">
          <a:extLst>
            <a:ext uri="{FF2B5EF4-FFF2-40B4-BE49-F238E27FC236}">
              <a16:creationId xmlns:a16="http://schemas.microsoft.com/office/drawing/2014/main" id="{51DDDB34-04C0-4A2F-929F-EF01F366E11E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7334250" y="90297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126</xdr:row>
      <xdr:rowOff>0</xdr:rowOff>
    </xdr:from>
    <xdr:to>
      <xdr:col>30</xdr:col>
      <xdr:colOff>609600</xdr:colOff>
      <xdr:row>126</xdr:row>
      <xdr:rowOff>139700</xdr:rowOff>
    </xdr:to>
    <xdr:pic>
      <xdr:nvPicPr>
        <xdr:cNvPr id="76" name="Picture 75">
          <a:extLst>
            <a:ext uri="{FF2B5EF4-FFF2-40B4-BE49-F238E27FC236}">
              <a16:creationId xmlns:a16="http://schemas.microsoft.com/office/drawing/2014/main" id="{B99F1B43-714E-41FF-971F-9A3CCDB2E16E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7981950" y="90297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130</xdr:row>
      <xdr:rowOff>0</xdr:rowOff>
    </xdr:from>
    <xdr:to>
      <xdr:col>23</xdr:col>
      <xdr:colOff>609600</xdr:colOff>
      <xdr:row>133</xdr:row>
      <xdr:rowOff>12700</xdr:rowOff>
    </xdr:to>
    <xdr:pic>
      <xdr:nvPicPr>
        <xdr:cNvPr id="77" name="Picture 76">
          <a:extLst>
            <a:ext uri="{FF2B5EF4-FFF2-40B4-BE49-F238E27FC236}">
              <a16:creationId xmlns:a16="http://schemas.microsoft.com/office/drawing/2014/main" id="{6719C9B7-8E01-49EA-8DCE-AE5A3CA0F332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6038850" y="92202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132</xdr:row>
      <xdr:rowOff>0</xdr:rowOff>
    </xdr:from>
    <xdr:to>
      <xdr:col>25</xdr:col>
      <xdr:colOff>609600</xdr:colOff>
      <xdr:row>132</xdr:row>
      <xdr:rowOff>139700</xdr:rowOff>
    </xdr:to>
    <xdr:pic>
      <xdr:nvPicPr>
        <xdr:cNvPr id="78" name="Picture 77">
          <a:extLst>
            <a:ext uri="{FF2B5EF4-FFF2-40B4-BE49-F238E27FC236}">
              <a16:creationId xmlns:a16="http://schemas.microsoft.com/office/drawing/2014/main" id="{5E87C0D6-BDDE-4A5B-B5AF-2598C8D28AD8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6686550" y="94297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132</xdr:row>
      <xdr:rowOff>0</xdr:rowOff>
    </xdr:from>
    <xdr:to>
      <xdr:col>28</xdr:col>
      <xdr:colOff>609600</xdr:colOff>
      <xdr:row>132</xdr:row>
      <xdr:rowOff>139700</xdr:rowOff>
    </xdr:to>
    <xdr:pic>
      <xdr:nvPicPr>
        <xdr:cNvPr id="79" name="Picture 78">
          <a:extLst>
            <a:ext uri="{FF2B5EF4-FFF2-40B4-BE49-F238E27FC236}">
              <a16:creationId xmlns:a16="http://schemas.microsoft.com/office/drawing/2014/main" id="{DC413FF1-DF78-4522-AC57-A7BD79F39D4B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7334250" y="94297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132</xdr:row>
      <xdr:rowOff>0</xdr:rowOff>
    </xdr:from>
    <xdr:to>
      <xdr:col>30</xdr:col>
      <xdr:colOff>609600</xdr:colOff>
      <xdr:row>132</xdr:row>
      <xdr:rowOff>139700</xdr:rowOff>
    </xdr:to>
    <xdr:pic>
      <xdr:nvPicPr>
        <xdr:cNvPr id="80" name="Picture 79">
          <a:extLst>
            <a:ext uri="{FF2B5EF4-FFF2-40B4-BE49-F238E27FC236}">
              <a16:creationId xmlns:a16="http://schemas.microsoft.com/office/drawing/2014/main" id="{DDA50E36-AAF8-4D69-A7C4-D60D2E64DBFF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7981950" y="94297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136</xdr:row>
      <xdr:rowOff>0</xdr:rowOff>
    </xdr:from>
    <xdr:to>
      <xdr:col>23</xdr:col>
      <xdr:colOff>609600</xdr:colOff>
      <xdr:row>139</xdr:row>
      <xdr:rowOff>12700</xdr:rowOff>
    </xdr:to>
    <xdr:pic>
      <xdr:nvPicPr>
        <xdr:cNvPr id="81" name="Picture 80">
          <a:extLst>
            <a:ext uri="{FF2B5EF4-FFF2-40B4-BE49-F238E27FC236}">
              <a16:creationId xmlns:a16="http://schemas.microsoft.com/office/drawing/2014/main" id="{5AF4C524-C9EB-4087-A0ED-71B1B576AC60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6038850" y="96202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138</xdr:row>
      <xdr:rowOff>0</xdr:rowOff>
    </xdr:from>
    <xdr:to>
      <xdr:col>25</xdr:col>
      <xdr:colOff>609600</xdr:colOff>
      <xdr:row>138</xdr:row>
      <xdr:rowOff>139700</xdr:rowOff>
    </xdr:to>
    <xdr:pic>
      <xdr:nvPicPr>
        <xdr:cNvPr id="82" name="Picture 81">
          <a:extLst>
            <a:ext uri="{FF2B5EF4-FFF2-40B4-BE49-F238E27FC236}">
              <a16:creationId xmlns:a16="http://schemas.microsoft.com/office/drawing/2014/main" id="{14E72E99-5EA6-46DD-8CEA-BFE05754FD0A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686550" y="98298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138</xdr:row>
      <xdr:rowOff>0</xdr:rowOff>
    </xdr:from>
    <xdr:to>
      <xdr:col>28</xdr:col>
      <xdr:colOff>609600</xdr:colOff>
      <xdr:row>138</xdr:row>
      <xdr:rowOff>139700</xdr:rowOff>
    </xdr:to>
    <xdr:pic>
      <xdr:nvPicPr>
        <xdr:cNvPr id="83" name="Picture 82">
          <a:extLst>
            <a:ext uri="{FF2B5EF4-FFF2-40B4-BE49-F238E27FC236}">
              <a16:creationId xmlns:a16="http://schemas.microsoft.com/office/drawing/2014/main" id="{31ED5C0C-B183-47C2-ABD7-F7E66AA40947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7334250" y="98298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138</xdr:row>
      <xdr:rowOff>0</xdr:rowOff>
    </xdr:from>
    <xdr:to>
      <xdr:col>30</xdr:col>
      <xdr:colOff>609600</xdr:colOff>
      <xdr:row>138</xdr:row>
      <xdr:rowOff>139700</xdr:rowOff>
    </xdr:to>
    <xdr:pic>
      <xdr:nvPicPr>
        <xdr:cNvPr id="84" name="Picture 83">
          <a:extLst>
            <a:ext uri="{FF2B5EF4-FFF2-40B4-BE49-F238E27FC236}">
              <a16:creationId xmlns:a16="http://schemas.microsoft.com/office/drawing/2014/main" id="{23618EE5-49B0-4E98-A80A-9C23F1E2ACF6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7981950" y="98298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142</xdr:row>
      <xdr:rowOff>0</xdr:rowOff>
    </xdr:from>
    <xdr:to>
      <xdr:col>23</xdr:col>
      <xdr:colOff>609600</xdr:colOff>
      <xdr:row>145</xdr:row>
      <xdr:rowOff>12700</xdr:rowOff>
    </xdr:to>
    <xdr:pic>
      <xdr:nvPicPr>
        <xdr:cNvPr id="85" name="Picture 84">
          <a:extLst>
            <a:ext uri="{FF2B5EF4-FFF2-40B4-BE49-F238E27FC236}">
              <a16:creationId xmlns:a16="http://schemas.microsoft.com/office/drawing/2014/main" id="{FE99067C-3AFE-43E3-8B81-4513D76A8C8A}"/>
            </a:ext>
          </a:extLst>
        </xdr:cNvPr>
        <xdr:cNvPicPr/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6038850" y="100203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144</xdr:row>
      <xdr:rowOff>0</xdr:rowOff>
    </xdr:from>
    <xdr:to>
      <xdr:col>25</xdr:col>
      <xdr:colOff>609600</xdr:colOff>
      <xdr:row>144</xdr:row>
      <xdr:rowOff>139700</xdr:rowOff>
    </xdr:to>
    <xdr:pic>
      <xdr:nvPicPr>
        <xdr:cNvPr id="86" name="Picture 85">
          <a:extLst>
            <a:ext uri="{FF2B5EF4-FFF2-40B4-BE49-F238E27FC236}">
              <a16:creationId xmlns:a16="http://schemas.microsoft.com/office/drawing/2014/main" id="{1EEA01A1-4DCB-452C-88E4-605DAF546A47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6686550" y="102298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144</xdr:row>
      <xdr:rowOff>0</xdr:rowOff>
    </xdr:from>
    <xdr:to>
      <xdr:col>28</xdr:col>
      <xdr:colOff>609600</xdr:colOff>
      <xdr:row>144</xdr:row>
      <xdr:rowOff>139700</xdr:rowOff>
    </xdr:to>
    <xdr:pic>
      <xdr:nvPicPr>
        <xdr:cNvPr id="87" name="Picture 86">
          <a:extLst>
            <a:ext uri="{FF2B5EF4-FFF2-40B4-BE49-F238E27FC236}">
              <a16:creationId xmlns:a16="http://schemas.microsoft.com/office/drawing/2014/main" id="{611BD5CA-6653-4F17-8EE3-3691A346A790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7334250" y="102298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144</xdr:row>
      <xdr:rowOff>0</xdr:rowOff>
    </xdr:from>
    <xdr:to>
      <xdr:col>30</xdr:col>
      <xdr:colOff>609600</xdr:colOff>
      <xdr:row>144</xdr:row>
      <xdr:rowOff>139700</xdr:rowOff>
    </xdr:to>
    <xdr:pic>
      <xdr:nvPicPr>
        <xdr:cNvPr id="88" name="Picture 87">
          <a:extLst>
            <a:ext uri="{FF2B5EF4-FFF2-40B4-BE49-F238E27FC236}">
              <a16:creationId xmlns:a16="http://schemas.microsoft.com/office/drawing/2014/main" id="{9C235809-0BD5-4556-9FAF-1E484B795AE0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981950" y="102298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148</xdr:row>
      <xdr:rowOff>0</xdr:rowOff>
    </xdr:from>
    <xdr:to>
      <xdr:col>23</xdr:col>
      <xdr:colOff>609600</xdr:colOff>
      <xdr:row>151</xdr:row>
      <xdr:rowOff>12700</xdr:rowOff>
    </xdr:to>
    <xdr:pic>
      <xdr:nvPicPr>
        <xdr:cNvPr id="89" name="Picture 88">
          <a:extLst>
            <a:ext uri="{FF2B5EF4-FFF2-40B4-BE49-F238E27FC236}">
              <a16:creationId xmlns:a16="http://schemas.microsoft.com/office/drawing/2014/main" id="{84CAA088-7A58-4432-A484-6D6DFE645F0D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6038850" y="104203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150</xdr:row>
      <xdr:rowOff>0</xdr:rowOff>
    </xdr:from>
    <xdr:to>
      <xdr:col>25</xdr:col>
      <xdr:colOff>609600</xdr:colOff>
      <xdr:row>150</xdr:row>
      <xdr:rowOff>139700</xdr:rowOff>
    </xdr:to>
    <xdr:pic>
      <xdr:nvPicPr>
        <xdr:cNvPr id="90" name="Picture 89">
          <a:extLst>
            <a:ext uri="{FF2B5EF4-FFF2-40B4-BE49-F238E27FC236}">
              <a16:creationId xmlns:a16="http://schemas.microsoft.com/office/drawing/2014/main" id="{DF8DF503-07AF-410C-8DFC-134E319237BE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686550" y="106299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150</xdr:row>
      <xdr:rowOff>0</xdr:rowOff>
    </xdr:from>
    <xdr:to>
      <xdr:col>28</xdr:col>
      <xdr:colOff>609600</xdr:colOff>
      <xdr:row>150</xdr:row>
      <xdr:rowOff>139700</xdr:rowOff>
    </xdr:to>
    <xdr:pic>
      <xdr:nvPicPr>
        <xdr:cNvPr id="91" name="Picture 90">
          <a:extLst>
            <a:ext uri="{FF2B5EF4-FFF2-40B4-BE49-F238E27FC236}">
              <a16:creationId xmlns:a16="http://schemas.microsoft.com/office/drawing/2014/main" id="{B38474E6-2872-49B3-994F-D30A62035A47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334250" y="106299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150</xdr:row>
      <xdr:rowOff>0</xdr:rowOff>
    </xdr:from>
    <xdr:to>
      <xdr:col>30</xdr:col>
      <xdr:colOff>609600</xdr:colOff>
      <xdr:row>150</xdr:row>
      <xdr:rowOff>139700</xdr:rowOff>
    </xdr:to>
    <xdr:pic>
      <xdr:nvPicPr>
        <xdr:cNvPr id="92" name="Picture 91">
          <a:extLst>
            <a:ext uri="{FF2B5EF4-FFF2-40B4-BE49-F238E27FC236}">
              <a16:creationId xmlns:a16="http://schemas.microsoft.com/office/drawing/2014/main" id="{56A597C6-E149-469A-A73F-8E0A0DCF30C5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7981950" y="106299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609600</xdr:colOff>
      <xdr:row>157</xdr:row>
      <xdr:rowOff>12700</xdr:rowOff>
    </xdr:to>
    <xdr:pic>
      <xdr:nvPicPr>
        <xdr:cNvPr id="93" name="Picture 92">
          <a:extLst>
            <a:ext uri="{FF2B5EF4-FFF2-40B4-BE49-F238E27FC236}">
              <a16:creationId xmlns:a16="http://schemas.microsoft.com/office/drawing/2014/main" id="{7FA61245-B052-4AAD-9066-41551757B165}"/>
            </a:ext>
          </a:extLst>
        </xdr:cNvPr>
        <xdr:cNvPicPr/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6038850" y="108204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156</xdr:row>
      <xdr:rowOff>0</xdr:rowOff>
    </xdr:from>
    <xdr:to>
      <xdr:col>25</xdr:col>
      <xdr:colOff>609600</xdr:colOff>
      <xdr:row>156</xdr:row>
      <xdr:rowOff>139700</xdr:rowOff>
    </xdr:to>
    <xdr:pic>
      <xdr:nvPicPr>
        <xdr:cNvPr id="94" name="Picture 93">
          <a:extLst>
            <a:ext uri="{FF2B5EF4-FFF2-40B4-BE49-F238E27FC236}">
              <a16:creationId xmlns:a16="http://schemas.microsoft.com/office/drawing/2014/main" id="{5842E357-C581-40C2-B250-C35FFC5AD24C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686550" y="110299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156</xdr:row>
      <xdr:rowOff>0</xdr:rowOff>
    </xdr:from>
    <xdr:to>
      <xdr:col>28</xdr:col>
      <xdr:colOff>609600</xdr:colOff>
      <xdr:row>156</xdr:row>
      <xdr:rowOff>139700</xdr:rowOff>
    </xdr:to>
    <xdr:pic>
      <xdr:nvPicPr>
        <xdr:cNvPr id="95" name="Picture 94">
          <a:extLst>
            <a:ext uri="{FF2B5EF4-FFF2-40B4-BE49-F238E27FC236}">
              <a16:creationId xmlns:a16="http://schemas.microsoft.com/office/drawing/2014/main" id="{CC839FF2-0274-474A-86EF-98110CFCBF3B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7334250" y="110299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156</xdr:row>
      <xdr:rowOff>0</xdr:rowOff>
    </xdr:from>
    <xdr:to>
      <xdr:col>30</xdr:col>
      <xdr:colOff>609600</xdr:colOff>
      <xdr:row>156</xdr:row>
      <xdr:rowOff>139700</xdr:rowOff>
    </xdr:to>
    <xdr:pic>
      <xdr:nvPicPr>
        <xdr:cNvPr id="96" name="Picture 95">
          <a:extLst>
            <a:ext uri="{FF2B5EF4-FFF2-40B4-BE49-F238E27FC236}">
              <a16:creationId xmlns:a16="http://schemas.microsoft.com/office/drawing/2014/main" id="{097A908D-4B48-49A6-B888-D5046DE13C18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981950" y="110299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160</xdr:row>
      <xdr:rowOff>0</xdr:rowOff>
    </xdr:from>
    <xdr:to>
      <xdr:col>23</xdr:col>
      <xdr:colOff>609600</xdr:colOff>
      <xdr:row>163</xdr:row>
      <xdr:rowOff>12700</xdr:rowOff>
    </xdr:to>
    <xdr:pic>
      <xdr:nvPicPr>
        <xdr:cNvPr id="97" name="Picture 96">
          <a:extLst>
            <a:ext uri="{FF2B5EF4-FFF2-40B4-BE49-F238E27FC236}">
              <a16:creationId xmlns:a16="http://schemas.microsoft.com/office/drawing/2014/main" id="{EB736818-BC53-46B3-8480-BAD22C44FA83}"/>
            </a:ext>
          </a:extLst>
        </xdr:cNvPr>
        <xdr:cNvPicPr/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6038850" y="112204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162</xdr:row>
      <xdr:rowOff>0</xdr:rowOff>
    </xdr:from>
    <xdr:to>
      <xdr:col>25</xdr:col>
      <xdr:colOff>609600</xdr:colOff>
      <xdr:row>162</xdr:row>
      <xdr:rowOff>139700</xdr:rowOff>
    </xdr:to>
    <xdr:pic>
      <xdr:nvPicPr>
        <xdr:cNvPr id="98" name="Picture 97">
          <a:extLst>
            <a:ext uri="{FF2B5EF4-FFF2-40B4-BE49-F238E27FC236}">
              <a16:creationId xmlns:a16="http://schemas.microsoft.com/office/drawing/2014/main" id="{212909EC-2293-4219-B273-14615C5790EE}"/>
            </a:ext>
          </a:extLst>
        </xdr:cNvPr>
        <xdr:cNvPicPr/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6686550" y="114300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162</xdr:row>
      <xdr:rowOff>0</xdr:rowOff>
    </xdr:from>
    <xdr:to>
      <xdr:col>28</xdr:col>
      <xdr:colOff>609600</xdr:colOff>
      <xdr:row>162</xdr:row>
      <xdr:rowOff>139700</xdr:rowOff>
    </xdr:to>
    <xdr:pic>
      <xdr:nvPicPr>
        <xdr:cNvPr id="99" name="Picture 98">
          <a:extLst>
            <a:ext uri="{FF2B5EF4-FFF2-40B4-BE49-F238E27FC236}">
              <a16:creationId xmlns:a16="http://schemas.microsoft.com/office/drawing/2014/main" id="{C05D63A6-52E1-477D-A150-CD1A89FC8243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334250" y="114300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162</xdr:row>
      <xdr:rowOff>0</xdr:rowOff>
    </xdr:from>
    <xdr:to>
      <xdr:col>30</xdr:col>
      <xdr:colOff>609600</xdr:colOff>
      <xdr:row>162</xdr:row>
      <xdr:rowOff>139700</xdr:rowOff>
    </xdr:to>
    <xdr:pic>
      <xdr:nvPicPr>
        <xdr:cNvPr id="100" name="Picture 99">
          <a:extLst>
            <a:ext uri="{FF2B5EF4-FFF2-40B4-BE49-F238E27FC236}">
              <a16:creationId xmlns:a16="http://schemas.microsoft.com/office/drawing/2014/main" id="{C1AC5132-E6A4-4E6B-9C09-228A40034070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7981950" y="114300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166</xdr:row>
      <xdr:rowOff>0</xdr:rowOff>
    </xdr:from>
    <xdr:to>
      <xdr:col>23</xdr:col>
      <xdr:colOff>609600</xdr:colOff>
      <xdr:row>169</xdr:row>
      <xdr:rowOff>12700</xdr:rowOff>
    </xdr:to>
    <xdr:pic>
      <xdr:nvPicPr>
        <xdr:cNvPr id="101" name="Picture 100">
          <a:extLst>
            <a:ext uri="{FF2B5EF4-FFF2-40B4-BE49-F238E27FC236}">
              <a16:creationId xmlns:a16="http://schemas.microsoft.com/office/drawing/2014/main" id="{F873FA86-89C1-4609-949E-D03DE620CEDC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6038850" y="116205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168</xdr:row>
      <xdr:rowOff>0</xdr:rowOff>
    </xdr:from>
    <xdr:to>
      <xdr:col>25</xdr:col>
      <xdr:colOff>609600</xdr:colOff>
      <xdr:row>168</xdr:row>
      <xdr:rowOff>139700</xdr:rowOff>
    </xdr:to>
    <xdr:pic>
      <xdr:nvPicPr>
        <xdr:cNvPr id="102" name="Picture 101">
          <a:extLst>
            <a:ext uri="{FF2B5EF4-FFF2-40B4-BE49-F238E27FC236}">
              <a16:creationId xmlns:a16="http://schemas.microsoft.com/office/drawing/2014/main" id="{BB2A0E70-4FC8-4619-B5E8-67358DB14179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6686550" y="118300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168</xdr:row>
      <xdr:rowOff>0</xdr:rowOff>
    </xdr:from>
    <xdr:to>
      <xdr:col>28</xdr:col>
      <xdr:colOff>609600</xdr:colOff>
      <xdr:row>168</xdr:row>
      <xdr:rowOff>139700</xdr:rowOff>
    </xdr:to>
    <xdr:pic>
      <xdr:nvPicPr>
        <xdr:cNvPr id="103" name="Picture 102">
          <a:extLst>
            <a:ext uri="{FF2B5EF4-FFF2-40B4-BE49-F238E27FC236}">
              <a16:creationId xmlns:a16="http://schemas.microsoft.com/office/drawing/2014/main" id="{98520BAD-C37A-4167-B1FC-AC7DB70F0B0D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7334250" y="118300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168</xdr:row>
      <xdr:rowOff>0</xdr:rowOff>
    </xdr:from>
    <xdr:to>
      <xdr:col>30</xdr:col>
      <xdr:colOff>609600</xdr:colOff>
      <xdr:row>168</xdr:row>
      <xdr:rowOff>139700</xdr:rowOff>
    </xdr:to>
    <xdr:pic>
      <xdr:nvPicPr>
        <xdr:cNvPr id="104" name="Picture 103">
          <a:extLst>
            <a:ext uri="{FF2B5EF4-FFF2-40B4-BE49-F238E27FC236}">
              <a16:creationId xmlns:a16="http://schemas.microsoft.com/office/drawing/2014/main" id="{E382E73E-85B7-4854-8743-D35E0920A246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981950" y="118300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172</xdr:row>
      <xdr:rowOff>0</xdr:rowOff>
    </xdr:from>
    <xdr:to>
      <xdr:col>23</xdr:col>
      <xdr:colOff>609600</xdr:colOff>
      <xdr:row>175</xdr:row>
      <xdr:rowOff>12700</xdr:rowOff>
    </xdr:to>
    <xdr:pic>
      <xdr:nvPicPr>
        <xdr:cNvPr id="105" name="Picture 104">
          <a:extLst>
            <a:ext uri="{FF2B5EF4-FFF2-40B4-BE49-F238E27FC236}">
              <a16:creationId xmlns:a16="http://schemas.microsoft.com/office/drawing/2014/main" id="{ED27F215-812C-4F6A-8786-8224ADC728FC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6038850" y="120205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174</xdr:row>
      <xdr:rowOff>0</xdr:rowOff>
    </xdr:from>
    <xdr:to>
      <xdr:col>25</xdr:col>
      <xdr:colOff>609600</xdr:colOff>
      <xdr:row>174</xdr:row>
      <xdr:rowOff>139700</xdr:rowOff>
    </xdr:to>
    <xdr:pic>
      <xdr:nvPicPr>
        <xdr:cNvPr id="106" name="Picture 105">
          <a:extLst>
            <a:ext uri="{FF2B5EF4-FFF2-40B4-BE49-F238E27FC236}">
              <a16:creationId xmlns:a16="http://schemas.microsoft.com/office/drawing/2014/main" id="{8D33BC83-362F-4B9D-A20F-389923E5B304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686550" y="122301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174</xdr:row>
      <xdr:rowOff>0</xdr:rowOff>
    </xdr:from>
    <xdr:to>
      <xdr:col>28</xdr:col>
      <xdr:colOff>609600</xdr:colOff>
      <xdr:row>174</xdr:row>
      <xdr:rowOff>139700</xdr:rowOff>
    </xdr:to>
    <xdr:pic>
      <xdr:nvPicPr>
        <xdr:cNvPr id="107" name="Picture 106">
          <a:extLst>
            <a:ext uri="{FF2B5EF4-FFF2-40B4-BE49-F238E27FC236}">
              <a16:creationId xmlns:a16="http://schemas.microsoft.com/office/drawing/2014/main" id="{F6BA8B0D-E75D-46E3-BD82-62AB18F53904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7334250" y="122301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174</xdr:row>
      <xdr:rowOff>0</xdr:rowOff>
    </xdr:from>
    <xdr:to>
      <xdr:col>30</xdr:col>
      <xdr:colOff>609600</xdr:colOff>
      <xdr:row>174</xdr:row>
      <xdr:rowOff>139700</xdr:rowOff>
    </xdr:to>
    <xdr:pic>
      <xdr:nvPicPr>
        <xdr:cNvPr id="108" name="Picture 107">
          <a:extLst>
            <a:ext uri="{FF2B5EF4-FFF2-40B4-BE49-F238E27FC236}">
              <a16:creationId xmlns:a16="http://schemas.microsoft.com/office/drawing/2014/main" id="{C73B6CB1-863E-469E-85F0-ADFA9DB1B409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7981950" y="122301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178</xdr:row>
      <xdr:rowOff>0</xdr:rowOff>
    </xdr:from>
    <xdr:to>
      <xdr:col>23</xdr:col>
      <xdr:colOff>609600</xdr:colOff>
      <xdr:row>181</xdr:row>
      <xdr:rowOff>12700</xdr:rowOff>
    </xdr:to>
    <xdr:pic>
      <xdr:nvPicPr>
        <xdr:cNvPr id="109" name="Picture 108">
          <a:extLst>
            <a:ext uri="{FF2B5EF4-FFF2-40B4-BE49-F238E27FC236}">
              <a16:creationId xmlns:a16="http://schemas.microsoft.com/office/drawing/2014/main" id="{D9506B93-484E-4EA9-8A3F-309D1285FDAF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6038850" y="124206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180</xdr:row>
      <xdr:rowOff>0</xdr:rowOff>
    </xdr:from>
    <xdr:to>
      <xdr:col>25</xdr:col>
      <xdr:colOff>609600</xdr:colOff>
      <xdr:row>180</xdr:row>
      <xdr:rowOff>139700</xdr:rowOff>
    </xdr:to>
    <xdr:pic>
      <xdr:nvPicPr>
        <xdr:cNvPr id="110" name="Picture 109">
          <a:extLst>
            <a:ext uri="{FF2B5EF4-FFF2-40B4-BE49-F238E27FC236}">
              <a16:creationId xmlns:a16="http://schemas.microsoft.com/office/drawing/2014/main" id="{29A0158E-6CB9-44D8-9DAF-F6500D541BD9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6686550" y="126301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180</xdr:row>
      <xdr:rowOff>0</xdr:rowOff>
    </xdr:from>
    <xdr:to>
      <xdr:col>28</xdr:col>
      <xdr:colOff>609600</xdr:colOff>
      <xdr:row>180</xdr:row>
      <xdr:rowOff>139700</xdr:rowOff>
    </xdr:to>
    <xdr:pic>
      <xdr:nvPicPr>
        <xdr:cNvPr id="111" name="Picture 110">
          <a:extLst>
            <a:ext uri="{FF2B5EF4-FFF2-40B4-BE49-F238E27FC236}">
              <a16:creationId xmlns:a16="http://schemas.microsoft.com/office/drawing/2014/main" id="{1B91347A-01F6-4235-A1C3-43D48AA0B3F9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334250" y="126301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180</xdr:row>
      <xdr:rowOff>0</xdr:rowOff>
    </xdr:from>
    <xdr:to>
      <xdr:col>30</xdr:col>
      <xdr:colOff>609600</xdr:colOff>
      <xdr:row>180</xdr:row>
      <xdr:rowOff>139700</xdr:rowOff>
    </xdr:to>
    <xdr:pic>
      <xdr:nvPicPr>
        <xdr:cNvPr id="112" name="Picture 111">
          <a:extLst>
            <a:ext uri="{FF2B5EF4-FFF2-40B4-BE49-F238E27FC236}">
              <a16:creationId xmlns:a16="http://schemas.microsoft.com/office/drawing/2014/main" id="{6AB9E261-D1E2-485E-A140-AF1B91750B0E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7981950" y="126301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184</xdr:row>
      <xdr:rowOff>0</xdr:rowOff>
    </xdr:from>
    <xdr:to>
      <xdr:col>23</xdr:col>
      <xdr:colOff>609600</xdr:colOff>
      <xdr:row>187</xdr:row>
      <xdr:rowOff>12700</xdr:rowOff>
    </xdr:to>
    <xdr:pic>
      <xdr:nvPicPr>
        <xdr:cNvPr id="113" name="Picture 112">
          <a:extLst>
            <a:ext uri="{FF2B5EF4-FFF2-40B4-BE49-F238E27FC236}">
              <a16:creationId xmlns:a16="http://schemas.microsoft.com/office/drawing/2014/main" id="{F115D04F-712D-4134-AA97-CD0C0EAE75DD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6038850" y="128206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186</xdr:row>
      <xdr:rowOff>0</xdr:rowOff>
    </xdr:from>
    <xdr:to>
      <xdr:col>25</xdr:col>
      <xdr:colOff>609600</xdr:colOff>
      <xdr:row>186</xdr:row>
      <xdr:rowOff>139700</xdr:rowOff>
    </xdr:to>
    <xdr:pic>
      <xdr:nvPicPr>
        <xdr:cNvPr id="114" name="Picture 113">
          <a:extLst>
            <a:ext uri="{FF2B5EF4-FFF2-40B4-BE49-F238E27FC236}">
              <a16:creationId xmlns:a16="http://schemas.microsoft.com/office/drawing/2014/main" id="{3AE5BDC2-3DAB-4C54-971B-B5AF41BC681F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6686550" y="130302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186</xdr:row>
      <xdr:rowOff>0</xdr:rowOff>
    </xdr:from>
    <xdr:to>
      <xdr:col>28</xdr:col>
      <xdr:colOff>609600</xdr:colOff>
      <xdr:row>186</xdr:row>
      <xdr:rowOff>139700</xdr:rowOff>
    </xdr:to>
    <xdr:pic>
      <xdr:nvPicPr>
        <xdr:cNvPr id="115" name="Picture 114">
          <a:extLst>
            <a:ext uri="{FF2B5EF4-FFF2-40B4-BE49-F238E27FC236}">
              <a16:creationId xmlns:a16="http://schemas.microsoft.com/office/drawing/2014/main" id="{3528BAA4-F816-41DD-A662-C3E7A1656595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334250" y="130302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186</xdr:row>
      <xdr:rowOff>0</xdr:rowOff>
    </xdr:from>
    <xdr:to>
      <xdr:col>30</xdr:col>
      <xdr:colOff>609600</xdr:colOff>
      <xdr:row>186</xdr:row>
      <xdr:rowOff>139700</xdr:rowOff>
    </xdr:to>
    <xdr:pic>
      <xdr:nvPicPr>
        <xdr:cNvPr id="116" name="Picture 115">
          <a:extLst>
            <a:ext uri="{FF2B5EF4-FFF2-40B4-BE49-F238E27FC236}">
              <a16:creationId xmlns:a16="http://schemas.microsoft.com/office/drawing/2014/main" id="{94D47126-7E24-4B92-A4E8-414DAE6595BA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981950" y="130302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190</xdr:row>
      <xdr:rowOff>0</xdr:rowOff>
    </xdr:from>
    <xdr:to>
      <xdr:col>23</xdr:col>
      <xdr:colOff>609600</xdr:colOff>
      <xdr:row>193</xdr:row>
      <xdr:rowOff>12700</xdr:rowOff>
    </xdr:to>
    <xdr:pic>
      <xdr:nvPicPr>
        <xdr:cNvPr id="117" name="Picture 116">
          <a:extLst>
            <a:ext uri="{FF2B5EF4-FFF2-40B4-BE49-F238E27FC236}">
              <a16:creationId xmlns:a16="http://schemas.microsoft.com/office/drawing/2014/main" id="{8314FB50-437F-4D2C-9EEF-EFB0D6703515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6038850" y="132207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192</xdr:row>
      <xdr:rowOff>0</xdr:rowOff>
    </xdr:from>
    <xdr:to>
      <xdr:col>25</xdr:col>
      <xdr:colOff>609600</xdr:colOff>
      <xdr:row>192</xdr:row>
      <xdr:rowOff>139700</xdr:rowOff>
    </xdr:to>
    <xdr:pic>
      <xdr:nvPicPr>
        <xdr:cNvPr id="118" name="Picture 117">
          <a:extLst>
            <a:ext uri="{FF2B5EF4-FFF2-40B4-BE49-F238E27FC236}">
              <a16:creationId xmlns:a16="http://schemas.microsoft.com/office/drawing/2014/main" id="{B57CD18E-E5E7-400E-9A53-3A14F3E7F57E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686550" y="134302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192</xdr:row>
      <xdr:rowOff>0</xdr:rowOff>
    </xdr:from>
    <xdr:to>
      <xdr:col>28</xdr:col>
      <xdr:colOff>609600</xdr:colOff>
      <xdr:row>192</xdr:row>
      <xdr:rowOff>139700</xdr:rowOff>
    </xdr:to>
    <xdr:pic>
      <xdr:nvPicPr>
        <xdr:cNvPr id="119" name="Picture 118">
          <a:extLst>
            <a:ext uri="{FF2B5EF4-FFF2-40B4-BE49-F238E27FC236}">
              <a16:creationId xmlns:a16="http://schemas.microsoft.com/office/drawing/2014/main" id="{934322A2-D75D-47D3-ABC1-6F7DA406D61E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7334250" y="134302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192</xdr:row>
      <xdr:rowOff>0</xdr:rowOff>
    </xdr:from>
    <xdr:to>
      <xdr:col>30</xdr:col>
      <xdr:colOff>609600</xdr:colOff>
      <xdr:row>192</xdr:row>
      <xdr:rowOff>139700</xdr:rowOff>
    </xdr:to>
    <xdr:pic>
      <xdr:nvPicPr>
        <xdr:cNvPr id="120" name="Picture 119">
          <a:extLst>
            <a:ext uri="{FF2B5EF4-FFF2-40B4-BE49-F238E27FC236}">
              <a16:creationId xmlns:a16="http://schemas.microsoft.com/office/drawing/2014/main" id="{62CA607E-185C-4178-98DE-088DCB72662D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7981950" y="134302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195</xdr:row>
      <xdr:rowOff>0</xdr:rowOff>
    </xdr:from>
    <xdr:to>
      <xdr:col>23</xdr:col>
      <xdr:colOff>609600</xdr:colOff>
      <xdr:row>198</xdr:row>
      <xdr:rowOff>12700</xdr:rowOff>
    </xdr:to>
    <xdr:pic>
      <xdr:nvPicPr>
        <xdr:cNvPr id="121" name="Picture 120">
          <a:extLst>
            <a:ext uri="{FF2B5EF4-FFF2-40B4-BE49-F238E27FC236}">
              <a16:creationId xmlns:a16="http://schemas.microsoft.com/office/drawing/2014/main" id="{62D50E4B-AB40-4698-94B4-671B39A0C4AF}"/>
            </a:ext>
          </a:extLst>
        </xdr:cNvPr>
        <xdr:cNvPicPr/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6038850" y="136207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197</xdr:row>
      <xdr:rowOff>0</xdr:rowOff>
    </xdr:from>
    <xdr:to>
      <xdr:col>25</xdr:col>
      <xdr:colOff>609600</xdr:colOff>
      <xdr:row>197</xdr:row>
      <xdr:rowOff>139700</xdr:rowOff>
    </xdr:to>
    <xdr:pic>
      <xdr:nvPicPr>
        <xdr:cNvPr id="122" name="Picture 121">
          <a:extLst>
            <a:ext uri="{FF2B5EF4-FFF2-40B4-BE49-F238E27FC236}">
              <a16:creationId xmlns:a16="http://schemas.microsoft.com/office/drawing/2014/main" id="{229721B9-55CB-46EE-AC6C-D8227D2BB49E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6686550" y="138303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197</xdr:row>
      <xdr:rowOff>0</xdr:rowOff>
    </xdr:from>
    <xdr:to>
      <xdr:col>28</xdr:col>
      <xdr:colOff>609600</xdr:colOff>
      <xdr:row>197</xdr:row>
      <xdr:rowOff>139700</xdr:rowOff>
    </xdr:to>
    <xdr:pic>
      <xdr:nvPicPr>
        <xdr:cNvPr id="123" name="Picture 122">
          <a:extLst>
            <a:ext uri="{FF2B5EF4-FFF2-40B4-BE49-F238E27FC236}">
              <a16:creationId xmlns:a16="http://schemas.microsoft.com/office/drawing/2014/main" id="{2B0E1A07-8059-4F73-92A0-30D4620A77F2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7334250" y="138303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197</xdr:row>
      <xdr:rowOff>0</xdr:rowOff>
    </xdr:from>
    <xdr:to>
      <xdr:col>30</xdr:col>
      <xdr:colOff>609600</xdr:colOff>
      <xdr:row>197</xdr:row>
      <xdr:rowOff>139700</xdr:rowOff>
    </xdr:to>
    <xdr:pic>
      <xdr:nvPicPr>
        <xdr:cNvPr id="124" name="Picture 123">
          <a:extLst>
            <a:ext uri="{FF2B5EF4-FFF2-40B4-BE49-F238E27FC236}">
              <a16:creationId xmlns:a16="http://schemas.microsoft.com/office/drawing/2014/main" id="{85945E79-0591-4B8B-8CD0-12CC6D6D7B58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7981950" y="138303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201</xdr:row>
      <xdr:rowOff>0</xdr:rowOff>
    </xdr:from>
    <xdr:to>
      <xdr:col>23</xdr:col>
      <xdr:colOff>609600</xdr:colOff>
      <xdr:row>204</xdr:row>
      <xdr:rowOff>12700</xdr:rowOff>
    </xdr:to>
    <xdr:pic>
      <xdr:nvPicPr>
        <xdr:cNvPr id="125" name="Picture 124">
          <a:extLst>
            <a:ext uri="{FF2B5EF4-FFF2-40B4-BE49-F238E27FC236}">
              <a16:creationId xmlns:a16="http://schemas.microsoft.com/office/drawing/2014/main" id="{82BEE31A-BD53-476B-9EE9-746C981DB1A4}"/>
            </a:ext>
          </a:extLst>
        </xdr:cNvPr>
        <xdr:cNvPicPr/>
      </xdr:nvPicPr>
      <xdr:blipFill>
        <a:blip xmlns:r="http://schemas.openxmlformats.org/officeDocument/2006/relationships" r:embed="rId52" cstate="print"/>
        <a:stretch>
          <a:fillRect/>
        </a:stretch>
      </xdr:blipFill>
      <xdr:spPr>
        <a:xfrm>
          <a:off x="6038850" y="140208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203</xdr:row>
      <xdr:rowOff>0</xdr:rowOff>
    </xdr:from>
    <xdr:to>
      <xdr:col>25</xdr:col>
      <xdr:colOff>609600</xdr:colOff>
      <xdr:row>203</xdr:row>
      <xdr:rowOff>139700</xdr:rowOff>
    </xdr:to>
    <xdr:pic>
      <xdr:nvPicPr>
        <xdr:cNvPr id="126" name="Picture 125">
          <a:extLst>
            <a:ext uri="{FF2B5EF4-FFF2-40B4-BE49-F238E27FC236}">
              <a16:creationId xmlns:a16="http://schemas.microsoft.com/office/drawing/2014/main" id="{CD6856D3-08C5-435F-BA75-A5B27800AB1E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6686550" y="142303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203</xdr:row>
      <xdr:rowOff>0</xdr:rowOff>
    </xdr:from>
    <xdr:to>
      <xdr:col>28</xdr:col>
      <xdr:colOff>609600</xdr:colOff>
      <xdr:row>203</xdr:row>
      <xdr:rowOff>139700</xdr:rowOff>
    </xdr:to>
    <xdr:pic>
      <xdr:nvPicPr>
        <xdr:cNvPr id="127" name="Picture 126">
          <a:extLst>
            <a:ext uri="{FF2B5EF4-FFF2-40B4-BE49-F238E27FC236}">
              <a16:creationId xmlns:a16="http://schemas.microsoft.com/office/drawing/2014/main" id="{A125D1DA-B25C-41B1-A8AC-FEF399DBEA15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7334250" y="142303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203</xdr:row>
      <xdr:rowOff>0</xdr:rowOff>
    </xdr:from>
    <xdr:to>
      <xdr:col>30</xdr:col>
      <xdr:colOff>609600</xdr:colOff>
      <xdr:row>203</xdr:row>
      <xdr:rowOff>139700</xdr:rowOff>
    </xdr:to>
    <xdr:pic>
      <xdr:nvPicPr>
        <xdr:cNvPr id="128" name="Picture 127">
          <a:extLst>
            <a:ext uri="{FF2B5EF4-FFF2-40B4-BE49-F238E27FC236}">
              <a16:creationId xmlns:a16="http://schemas.microsoft.com/office/drawing/2014/main" id="{BE2CF461-233C-445B-99E4-E471299BDD1C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7981950" y="142303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207</xdr:row>
      <xdr:rowOff>0</xdr:rowOff>
    </xdr:from>
    <xdr:to>
      <xdr:col>23</xdr:col>
      <xdr:colOff>609600</xdr:colOff>
      <xdr:row>210</xdr:row>
      <xdr:rowOff>12700</xdr:rowOff>
    </xdr:to>
    <xdr:pic>
      <xdr:nvPicPr>
        <xdr:cNvPr id="129" name="Picture 128">
          <a:extLst>
            <a:ext uri="{FF2B5EF4-FFF2-40B4-BE49-F238E27FC236}">
              <a16:creationId xmlns:a16="http://schemas.microsoft.com/office/drawing/2014/main" id="{21F6DD4B-FEF3-4203-ACB2-28BCB296E25D}"/>
            </a:ext>
          </a:extLst>
        </xdr:cNvPr>
        <xdr:cNvPicPr/>
      </xdr:nvPicPr>
      <xdr:blipFill>
        <a:blip xmlns:r="http://schemas.openxmlformats.org/officeDocument/2006/relationships" r:embed="rId53" cstate="print"/>
        <a:stretch>
          <a:fillRect/>
        </a:stretch>
      </xdr:blipFill>
      <xdr:spPr>
        <a:xfrm>
          <a:off x="6038850" y="144208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209</xdr:row>
      <xdr:rowOff>0</xdr:rowOff>
    </xdr:from>
    <xdr:to>
      <xdr:col>25</xdr:col>
      <xdr:colOff>609600</xdr:colOff>
      <xdr:row>209</xdr:row>
      <xdr:rowOff>139700</xdr:rowOff>
    </xdr:to>
    <xdr:pic>
      <xdr:nvPicPr>
        <xdr:cNvPr id="130" name="Picture 129">
          <a:extLst>
            <a:ext uri="{FF2B5EF4-FFF2-40B4-BE49-F238E27FC236}">
              <a16:creationId xmlns:a16="http://schemas.microsoft.com/office/drawing/2014/main" id="{72F10782-ADD2-46BB-8833-15785506454C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686550" y="146304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209</xdr:row>
      <xdr:rowOff>0</xdr:rowOff>
    </xdr:from>
    <xdr:to>
      <xdr:col>28</xdr:col>
      <xdr:colOff>609600</xdr:colOff>
      <xdr:row>209</xdr:row>
      <xdr:rowOff>139700</xdr:rowOff>
    </xdr:to>
    <xdr:pic>
      <xdr:nvPicPr>
        <xdr:cNvPr id="131" name="Picture 130">
          <a:extLst>
            <a:ext uri="{FF2B5EF4-FFF2-40B4-BE49-F238E27FC236}">
              <a16:creationId xmlns:a16="http://schemas.microsoft.com/office/drawing/2014/main" id="{D89D86A8-FD17-4CA2-9324-E7CCD485CDEB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334250" y="146304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209</xdr:row>
      <xdr:rowOff>0</xdr:rowOff>
    </xdr:from>
    <xdr:to>
      <xdr:col>30</xdr:col>
      <xdr:colOff>609600</xdr:colOff>
      <xdr:row>209</xdr:row>
      <xdr:rowOff>139700</xdr:rowOff>
    </xdr:to>
    <xdr:pic>
      <xdr:nvPicPr>
        <xdr:cNvPr id="132" name="Picture 131">
          <a:extLst>
            <a:ext uri="{FF2B5EF4-FFF2-40B4-BE49-F238E27FC236}">
              <a16:creationId xmlns:a16="http://schemas.microsoft.com/office/drawing/2014/main" id="{3CD68A54-EC83-4ACB-AC95-CD634B57C4D7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7981950" y="146304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213</xdr:row>
      <xdr:rowOff>0</xdr:rowOff>
    </xdr:from>
    <xdr:to>
      <xdr:col>23</xdr:col>
      <xdr:colOff>609600</xdr:colOff>
      <xdr:row>216</xdr:row>
      <xdr:rowOff>12700</xdr:rowOff>
    </xdr:to>
    <xdr:pic>
      <xdr:nvPicPr>
        <xdr:cNvPr id="133" name="Picture 132">
          <a:extLst>
            <a:ext uri="{FF2B5EF4-FFF2-40B4-BE49-F238E27FC236}">
              <a16:creationId xmlns:a16="http://schemas.microsoft.com/office/drawing/2014/main" id="{21A19294-F146-45C4-9F82-5062FBE06C3F}"/>
            </a:ext>
          </a:extLst>
        </xdr:cNvPr>
        <xdr:cNvPicPr/>
      </xdr:nvPicPr>
      <xdr:blipFill>
        <a:blip xmlns:r="http://schemas.openxmlformats.org/officeDocument/2006/relationships" r:embed="rId54" cstate="print"/>
        <a:stretch>
          <a:fillRect/>
        </a:stretch>
      </xdr:blipFill>
      <xdr:spPr>
        <a:xfrm>
          <a:off x="6038850" y="148209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215</xdr:row>
      <xdr:rowOff>0</xdr:rowOff>
    </xdr:from>
    <xdr:to>
      <xdr:col>25</xdr:col>
      <xdr:colOff>609600</xdr:colOff>
      <xdr:row>215</xdr:row>
      <xdr:rowOff>139700</xdr:rowOff>
    </xdr:to>
    <xdr:pic>
      <xdr:nvPicPr>
        <xdr:cNvPr id="134" name="Picture 133">
          <a:extLst>
            <a:ext uri="{FF2B5EF4-FFF2-40B4-BE49-F238E27FC236}">
              <a16:creationId xmlns:a16="http://schemas.microsoft.com/office/drawing/2014/main" id="{E3E1074A-2773-4881-B722-2A6DFD90D8C0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686550" y="150304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215</xdr:row>
      <xdr:rowOff>0</xdr:rowOff>
    </xdr:from>
    <xdr:to>
      <xdr:col>28</xdr:col>
      <xdr:colOff>609600</xdr:colOff>
      <xdr:row>215</xdr:row>
      <xdr:rowOff>139700</xdr:rowOff>
    </xdr:to>
    <xdr:pic>
      <xdr:nvPicPr>
        <xdr:cNvPr id="135" name="Picture 134">
          <a:extLst>
            <a:ext uri="{FF2B5EF4-FFF2-40B4-BE49-F238E27FC236}">
              <a16:creationId xmlns:a16="http://schemas.microsoft.com/office/drawing/2014/main" id="{3AB4B97C-4861-4BF4-8FCF-6684ABE4FC0D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7334250" y="150304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215</xdr:row>
      <xdr:rowOff>0</xdr:rowOff>
    </xdr:from>
    <xdr:to>
      <xdr:col>30</xdr:col>
      <xdr:colOff>609600</xdr:colOff>
      <xdr:row>215</xdr:row>
      <xdr:rowOff>139700</xdr:rowOff>
    </xdr:to>
    <xdr:pic>
      <xdr:nvPicPr>
        <xdr:cNvPr id="136" name="Picture 135">
          <a:extLst>
            <a:ext uri="{FF2B5EF4-FFF2-40B4-BE49-F238E27FC236}">
              <a16:creationId xmlns:a16="http://schemas.microsoft.com/office/drawing/2014/main" id="{FB33EA60-1F66-4FCE-B6D9-BD8CD2D96CCF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981950" y="150304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219</xdr:row>
      <xdr:rowOff>0</xdr:rowOff>
    </xdr:from>
    <xdr:to>
      <xdr:col>23</xdr:col>
      <xdr:colOff>609600</xdr:colOff>
      <xdr:row>222</xdr:row>
      <xdr:rowOff>12700</xdr:rowOff>
    </xdr:to>
    <xdr:pic>
      <xdr:nvPicPr>
        <xdr:cNvPr id="137" name="Picture 136">
          <a:extLst>
            <a:ext uri="{FF2B5EF4-FFF2-40B4-BE49-F238E27FC236}">
              <a16:creationId xmlns:a16="http://schemas.microsoft.com/office/drawing/2014/main" id="{CE5F7C6D-3C65-4C91-891A-258CC7CA800D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6038850" y="152209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221</xdr:row>
      <xdr:rowOff>0</xdr:rowOff>
    </xdr:from>
    <xdr:to>
      <xdr:col>25</xdr:col>
      <xdr:colOff>609600</xdr:colOff>
      <xdr:row>221</xdr:row>
      <xdr:rowOff>139700</xdr:rowOff>
    </xdr:to>
    <xdr:pic>
      <xdr:nvPicPr>
        <xdr:cNvPr id="138" name="Picture 137">
          <a:extLst>
            <a:ext uri="{FF2B5EF4-FFF2-40B4-BE49-F238E27FC236}">
              <a16:creationId xmlns:a16="http://schemas.microsoft.com/office/drawing/2014/main" id="{85E4DD54-5A8D-4A99-9208-4E61627A0D60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6686550" y="154305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221</xdr:row>
      <xdr:rowOff>0</xdr:rowOff>
    </xdr:from>
    <xdr:to>
      <xdr:col>28</xdr:col>
      <xdr:colOff>609600</xdr:colOff>
      <xdr:row>221</xdr:row>
      <xdr:rowOff>139700</xdr:rowOff>
    </xdr:to>
    <xdr:pic>
      <xdr:nvPicPr>
        <xdr:cNvPr id="139" name="Picture 138">
          <a:extLst>
            <a:ext uri="{FF2B5EF4-FFF2-40B4-BE49-F238E27FC236}">
              <a16:creationId xmlns:a16="http://schemas.microsoft.com/office/drawing/2014/main" id="{9C058144-137D-4DB3-8E35-8C184693C930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7334250" y="154305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221</xdr:row>
      <xdr:rowOff>0</xdr:rowOff>
    </xdr:from>
    <xdr:to>
      <xdr:col>30</xdr:col>
      <xdr:colOff>609600</xdr:colOff>
      <xdr:row>221</xdr:row>
      <xdr:rowOff>139700</xdr:rowOff>
    </xdr:to>
    <xdr:pic>
      <xdr:nvPicPr>
        <xdr:cNvPr id="140" name="Picture 139">
          <a:extLst>
            <a:ext uri="{FF2B5EF4-FFF2-40B4-BE49-F238E27FC236}">
              <a16:creationId xmlns:a16="http://schemas.microsoft.com/office/drawing/2014/main" id="{39558CC9-BBD8-4B29-B064-57C4EFABCBC2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7981950" y="154305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225</xdr:row>
      <xdr:rowOff>0</xdr:rowOff>
    </xdr:from>
    <xdr:to>
      <xdr:col>23</xdr:col>
      <xdr:colOff>609600</xdr:colOff>
      <xdr:row>228</xdr:row>
      <xdr:rowOff>12700</xdr:rowOff>
    </xdr:to>
    <xdr:pic>
      <xdr:nvPicPr>
        <xdr:cNvPr id="141" name="Picture 140">
          <a:extLst>
            <a:ext uri="{FF2B5EF4-FFF2-40B4-BE49-F238E27FC236}">
              <a16:creationId xmlns:a16="http://schemas.microsoft.com/office/drawing/2014/main" id="{53B94CD7-DD75-4C36-BD42-9E07E27F26BA}"/>
            </a:ext>
          </a:extLst>
        </xdr:cNvPr>
        <xdr:cNvPicPr/>
      </xdr:nvPicPr>
      <xdr:blipFill>
        <a:blip xmlns:r="http://schemas.openxmlformats.org/officeDocument/2006/relationships" r:embed="rId56" cstate="print"/>
        <a:stretch>
          <a:fillRect/>
        </a:stretch>
      </xdr:blipFill>
      <xdr:spPr>
        <a:xfrm>
          <a:off x="6038850" y="156210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227</xdr:row>
      <xdr:rowOff>0</xdr:rowOff>
    </xdr:from>
    <xdr:to>
      <xdr:col>25</xdr:col>
      <xdr:colOff>609600</xdr:colOff>
      <xdr:row>227</xdr:row>
      <xdr:rowOff>139700</xdr:rowOff>
    </xdr:to>
    <xdr:pic>
      <xdr:nvPicPr>
        <xdr:cNvPr id="142" name="Picture 141">
          <a:extLst>
            <a:ext uri="{FF2B5EF4-FFF2-40B4-BE49-F238E27FC236}">
              <a16:creationId xmlns:a16="http://schemas.microsoft.com/office/drawing/2014/main" id="{4C8AF965-A388-4654-B24F-544D7233C135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686550" y="158305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227</xdr:row>
      <xdr:rowOff>0</xdr:rowOff>
    </xdr:from>
    <xdr:to>
      <xdr:col>28</xdr:col>
      <xdr:colOff>609600</xdr:colOff>
      <xdr:row>227</xdr:row>
      <xdr:rowOff>139700</xdr:rowOff>
    </xdr:to>
    <xdr:pic>
      <xdr:nvPicPr>
        <xdr:cNvPr id="143" name="Picture 142">
          <a:extLst>
            <a:ext uri="{FF2B5EF4-FFF2-40B4-BE49-F238E27FC236}">
              <a16:creationId xmlns:a16="http://schemas.microsoft.com/office/drawing/2014/main" id="{B1651645-BEA9-48AF-84B0-CEAC0E1804E9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334250" y="158305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227</xdr:row>
      <xdr:rowOff>0</xdr:rowOff>
    </xdr:from>
    <xdr:to>
      <xdr:col>30</xdr:col>
      <xdr:colOff>609600</xdr:colOff>
      <xdr:row>227</xdr:row>
      <xdr:rowOff>139700</xdr:rowOff>
    </xdr:to>
    <xdr:pic>
      <xdr:nvPicPr>
        <xdr:cNvPr id="144" name="Picture 143">
          <a:extLst>
            <a:ext uri="{FF2B5EF4-FFF2-40B4-BE49-F238E27FC236}">
              <a16:creationId xmlns:a16="http://schemas.microsoft.com/office/drawing/2014/main" id="{9F5A020C-186C-4D30-9EDB-792A9F3533A6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7981950" y="158305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231</xdr:row>
      <xdr:rowOff>0</xdr:rowOff>
    </xdr:from>
    <xdr:to>
      <xdr:col>23</xdr:col>
      <xdr:colOff>609600</xdr:colOff>
      <xdr:row>234</xdr:row>
      <xdr:rowOff>12700</xdr:rowOff>
    </xdr:to>
    <xdr:pic>
      <xdr:nvPicPr>
        <xdr:cNvPr id="145" name="Picture 144">
          <a:extLst>
            <a:ext uri="{FF2B5EF4-FFF2-40B4-BE49-F238E27FC236}">
              <a16:creationId xmlns:a16="http://schemas.microsoft.com/office/drawing/2014/main" id="{5B8D8693-5E81-4959-8B3C-9E03B3BE85DB}"/>
            </a:ext>
          </a:extLst>
        </xdr:cNvPr>
        <xdr:cNvPicPr/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6038850" y="160210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233</xdr:row>
      <xdr:rowOff>0</xdr:rowOff>
    </xdr:from>
    <xdr:to>
      <xdr:col>25</xdr:col>
      <xdr:colOff>609600</xdr:colOff>
      <xdr:row>233</xdr:row>
      <xdr:rowOff>139700</xdr:rowOff>
    </xdr:to>
    <xdr:pic>
      <xdr:nvPicPr>
        <xdr:cNvPr id="146" name="Picture 145">
          <a:extLst>
            <a:ext uri="{FF2B5EF4-FFF2-40B4-BE49-F238E27FC236}">
              <a16:creationId xmlns:a16="http://schemas.microsoft.com/office/drawing/2014/main" id="{986F9F28-3DC5-42EE-8242-239A3E339206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6686550" y="162306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233</xdr:row>
      <xdr:rowOff>0</xdr:rowOff>
    </xdr:from>
    <xdr:to>
      <xdr:col>28</xdr:col>
      <xdr:colOff>609600</xdr:colOff>
      <xdr:row>233</xdr:row>
      <xdr:rowOff>139700</xdr:rowOff>
    </xdr:to>
    <xdr:pic>
      <xdr:nvPicPr>
        <xdr:cNvPr id="147" name="Picture 146">
          <a:extLst>
            <a:ext uri="{FF2B5EF4-FFF2-40B4-BE49-F238E27FC236}">
              <a16:creationId xmlns:a16="http://schemas.microsoft.com/office/drawing/2014/main" id="{2B196BD8-6B70-429A-8CCC-1EADA56F2DC1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7334250" y="162306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233</xdr:row>
      <xdr:rowOff>0</xdr:rowOff>
    </xdr:from>
    <xdr:to>
      <xdr:col>30</xdr:col>
      <xdr:colOff>609600</xdr:colOff>
      <xdr:row>233</xdr:row>
      <xdr:rowOff>139700</xdr:rowOff>
    </xdr:to>
    <xdr:pic>
      <xdr:nvPicPr>
        <xdr:cNvPr id="148" name="Picture 147">
          <a:extLst>
            <a:ext uri="{FF2B5EF4-FFF2-40B4-BE49-F238E27FC236}">
              <a16:creationId xmlns:a16="http://schemas.microsoft.com/office/drawing/2014/main" id="{3A8BF886-FC90-4BC2-9522-DFC313AA48C5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7981950" y="162306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237</xdr:row>
      <xdr:rowOff>0</xdr:rowOff>
    </xdr:from>
    <xdr:to>
      <xdr:col>23</xdr:col>
      <xdr:colOff>609600</xdr:colOff>
      <xdr:row>240</xdr:row>
      <xdr:rowOff>12700</xdr:rowOff>
    </xdr:to>
    <xdr:pic>
      <xdr:nvPicPr>
        <xdr:cNvPr id="149" name="Picture 148">
          <a:extLst>
            <a:ext uri="{FF2B5EF4-FFF2-40B4-BE49-F238E27FC236}">
              <a16:creationId xmlns:a16="http://schemas.microsoft.com/office/drawing/2014/main" id="{2FAA896C-A6FA-4913-9240-AB4CCF82E6C7}"/>
            </a:ext>
          </a:extLst>
        </xdr:cNvPr>
        <xdr:cNvPicPr/>
      </xdr:nvPicPr>
      <xdr:blipFill>
        <a:blip xmlns:r="http://schemas.openxmlformats.org/officeDocument/2006/relationships" r:embed="rId58" cstate="print"/>
        <a:stretch>
          <a:fillRect/>
        </a:stretch>
      </xdr:blipFill>
      <xdr:spPr>
        <a:xfrm>
          <a:off x="6038850" y="164211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239</xdr:row>
      <xdr:rowOff>0</xdr:rowOff>
    </xdr:from>
    <xdr:to>
      <xdr:col>25</xdr:col>
      <xdr:colOff>609600</xdr:colOff>
      <xdr:row>239</xdr:row>
      <xdr:rowOff>139700</xdr:rowOff>
    </xdr:to>
    <xdr:pic>
      <xdr:nvPicPr>
        <xdr:cNvPr id="150" name="Picture 149">
          <a:extLst>
            <a:ext uri="{FF2B5EF4-FFF2-40B4-BE49-F238E27FC236}">
              <a16:creationId xmlns:a16="http://schemas.microsoft.com/office/drawing/2014/main" id="{90ADCC9B-9195-48AB-8D68-1054C991A35A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686550" y="166306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239</xdr:row>
      <xdr:rowOff>0</xdr:rowOff>
    </xdr:from>
    <xdr:to>
      <xdr:col>28</xdr:col>
      <xdr:colOff>609600</xdr:colOff>
      <xdr:row>239</xdr:row>
      <xdr:rowOff>139700</xdr:rowOff>
    </xdr:to>
    <xdr:pic>
      <xdr:nvPicPr>
        <xdr:cNvPr id="151" name="Picture 150">
          <a:extLst>
            <a:ext uri="{FF2B5EF4-FFF2-40B4-BE49-F238E27FC236}">
              <a16:creationId xmlns:a16="http://schemas.microsoft.com/office/drawing/2014/main" id="{CFE246D7-49E0-4576-91C1-9A7A6C26990D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7334250" y="166306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239</xdr:row>
      <xdr:rowOff>0</xdr:rowOff>
    </xdr:from>
    <xdr:to>
      <xdr:col>30</xdr:col>
      <xdr:colOff>609600</xdr:colOff>
      <xdr:row>239</xdr:row>
      <xdr:rowOff>139700</xdr:rowOff>
    </xdr:to>
    <xdr:pic>
      <xdr:nvPicPr>
        <xdr:cNvPr id="152" name="Picture 151">
          <a:extLst>
            <a:ext uri="{FF2B5EF4-FFF2-40B4-BE49-F238E27FC236}">
              <a16:creationId xmlns:a16="http://schemas.microsoft.com/office/drawing/2014/main" id="{5ECF7C85-F4B4-46E6-9D94-60ED8B782A69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7981950" y="166306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243</xdr:row>
      <xdr:rowOff>0</xdr:rowOff>
    </xdr:from>
    <xdr:to>
      <xdr:col>23</xdr:col>
      <xdr:colOff>609600</xdr:colOff>
      <xdr:row>246</xdr:row>
      <xdr:rowOff>12700</xdr:rowOff>
    </xdr:to>
    <xdr:pic>
      <xdr:nvPicPr>
        <xdr:cNvPr id="153" name="Picture 152">
          <a:extLst>
            <a:ext uri="{FF2B5EF4-FFF2-40B4-BE49-F238E27FC236}">
              <a16:creationId xmlns:a16="http://schemas.microsoft.com/office/drawing/2014/main" id="{BAAA5C81-81D9-44EF-B106-31074DA97AEE}"/>
            </a:ext>
          </a:extLst>
        </xdr:cNvPr>
        <xdr:cNvPicPr/>
      </xdr:nvPicPr>
      <xdr:blipFill>
        <a:blip xmlns:r="http://schemas.openxmlformats.org/officeDocument/2006/relationships" r:embed="rId59" cstate="print"/>
        <a:stretch>
          <a:fillRect/>
        </a:stretch>
      </xdr:blipFill>
      <xdr:spPr>
        <a:xfrm>
          <a:off x="6038850" y="168211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245</xdr:row>
      <xdr:rowOff>0</xdr:rowOff>
    </xdr:from>
    <xdr:to>
      <xdr:col>25</xdr:col>
      <xdr:colOff>609600</xdr:colOff>
      <xdr:row>245</xdr:row>
      <xdr:rowOff>139700</xdr:rowOff>
    </xdr:to>
    <xdr:pic>
      <xdr:nvPicPr>
        <xdr:cNvPr id="154" name="Picture 153">
          <a:extLst>
            <a:ext uri="{FF2B5EF4-FFF2-40B4-BE49-F238E27FC236}">
              <a16:creationId xmlns:a16="http://schemas.microsoft.com/office/drawing/2014/main" id="{7735B089-9C48-4451-84B5-34308F028384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6686550" y="170307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245</xdr:row>
      <xdr:rowOff>0</xdr:rowOff>
    </xdr:from>
    <xdr:to>
      <xdr:col>28</xdr:col>
      <xdr:colOff>609600</xdr:colOff>
      <xdr:row>245</xdr:row>
      <xdr:rowOff>139700</xdr:rowOff>
    </xdr:to>
    <xdr:pic>
      <xdr:nvPicPr>
        <xdr:cNvPr id="155" name="Picture 154">
          <a:extLst>
            <a:ext uri="{FF2B5EF4-FFF2-40B4-BE49-F238E27FC236}">
              <a16:creationId xmlns:a16="http://schemas.microsoft.com/office/drawing/2014/main" id="{D16EF7D0-8788-480B-A9C8-DDC0C9935EAD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334250" y="170307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245</xdr:row>
      <xdr:rowOff>0</xdr:rowOff>
    </xdr:from>
    <xdr:to>
      <xdr:col>30</xdr:col>
      <xdr:colOff>609600</xdr:colOff>
      <xdr:row>245</xdr:row>
      <xdr:rowOff>139700</xdr:rowOff>
    </xdr:to>
    <xdr:pic>
      <xdr:nvPicPr>
        <xdr:cNvPr id="156" name="Picture 155">
          <a:extLst>
            <a:ext uri="{FF2B5EF4-FFF2-40B4-BE49-F238E27FC236}">
              <a16:creationId xmlns:a16="http://schemas.microsoft.com/office/drawing/2014/main" id="{8A9C45CB-231A-49EC-AAA9-684BA27911AB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7981950" y="170307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249</xdr:row>
      <xdr:rowOff>0</xdr:rowOff>
    </xdr:from>
    <xdr:to>
      <xdr:col>23</xdr:col>
      <xdr:colOff>609600</xdr:colOff>
      <xdr:row>252</xdr:row>
      <xdr:rowOff>12700</xdr:rowOff>
    </xdr:to>
    <xdr:pic>
      <xdr:nvPicPr>
        <xdr:cNvPr id="157" name="Picture 156">
          <a:extLst>
            <a:ext uri="{FF2B5EF4-FFF2-40B4-BE49-F238E27FC236}">
              <a16:creationId xmlns:a16="http://schemas.microsoft.com/office/drawing/2014/main" id="{E2049C54-F6F4-48D2-9A44-0ABF1288920F}"/>
            </a:ext>
          </a:extLst>
        </xdr:cNvPr>
        <xdr:cNvPicPr/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6038850" y="172212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251</xdr:row>
      <xdr:rowOff>0</xdr:rowOff>
    </xdr:from>
    <xdr:to>
      <xdr:col>25</xdr:col>
      <xdr:colOff>609600</xdr:colOff>
      <xdr:row>251</xdr:row>
      <xdr:rowOff>139700</xdr:rowOff>
    </xdr:to>
    <xdr:pic>
      <xdr:nvPicPr>
        <xdr:cNvPr id="158" name="Picture 157">
          <a:extLst>
            <a:ext uri="{FF2B5EF4-FFF2-40B4-BE49-F238E27FC236}">
              <a16:creationId xmlns:a16="http://schemas.microsoft.com/office/drawing/2014/main" id="{F4F71C73-0B2D-480A-9E1E-61D02EEEA893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686550" y="174307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251</xdr:row>
      <xdr:rowOff>0</xdr:rowOff>
    </xdr:from>
    <xdr:to>
      <xdr:col>28</xdr:col>
      <xdr:colOff>609600</xdr:colOff>
      <xdr:row>251</xdr:row>
      <xdr:rowOff>139700</xdr:rowOff>
    </xdr:to>
    <xdr:pic>
      <xdr:nvPicPr>
        <xdr:cNvPr id="159" name="Picture 158">
          <a:extLst>
            <a:ext uri="{FF2B5EF4-FFF2-40B4-BE49-F238E27FC236}">
              <a16:creationId xmlns:a16="http://schemas.microsoft.com/office/drawing/2014/main" id="{F68E4B4E-9F51-440D-8BBA-967B0D30DFB5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7334250" y="174307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251</xdr:row>
      <xdr:rowOff>0</xdr:rowOff>
    </xdr:from>
    <xdr:to>
      <xdr:col>30</xdr:col>
      <xdr:colOff>609600</xdr:colOff>
      <xdr:row>251</xdr:row>
      <xdr:rowOff>139700</xdr:rowOff>
    </xdr:to>
    <xdr:pic>
      <xdr:nvPicPr>
        <xdr:cNvPr id="160" name="Picture 159">
          <a:extLst>
            <a:ext uri="{FF2B5EF4-FFF2-40B4-BE49-F238E27FC236}">
              <a16:creationId xmlns:a16="http://schemas.microsoft.com/office/drawing/2014/main" id="{409A315F-1D35-43FD-972C-F159F0916D25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7981950" y="174307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255</xdr:row>
      <xdr:rowOff>0</xdr:rowOff>
    </xdr:from>
    <xdr:to>
      <xdr:col>23</xdr:col>
      <xdr:colOff>609600</xdr:colOff>
      <xdr:row>258</xdr:row>
      <xdr:rowOff>12700</xdr:rowOff>
    </xdr:to>
    <xdr:pic>
      <xdr:nvPicPr>
        <xdr:cNvPr id="161" name="Picture 160">
          <a:extLst>
            <a:ext uri="{FF2B5EF4-FFF2-40B4-BE49-F238E27FC236}">
              <a16:creationId xmlns:a16="http://schemas.microsoft.com/office/drawing/2014/main" id="{8BA48032-3F29-42B8-856D-D47289D8F616}"/>
            </a:ext>
          </a:extLst>
        </xdr:cNvPr>
        <xdr:cNvPicPr/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6038850" y="176212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257</xdr:row>
      <xdr:rowOff>0</xdr:rowOff>
    </xdr:from>
    <xdr:to>
      <xdr:col>25</xdr:col>
      <xdr:colOff>609600</xdr:colOff>
      <xdr:row>257</xdr:row>
      <xdr:rowOff>139700</xdr:rowOff>
    </xdr:to>
    <xdr:pic>
      <xdr:nvPicPr>
        <xdr:cNvPr id="162" name="Picture 161">
          <a:extLst>
            <a:ext uri="{FF2B5EF4-FFF2-40B4-BE49-F238E27FC236}">
              <a16:creationId xmlns:a16="http://schemas.microsoft.com/office/drawing/2014/main" id="{6DD24333-8F39-4652-9884-5D8BB30D55CA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6686550" y="178308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257</xdr:row>
      <xdr:rowOff>0</xdr:rowOff>
    </xdr:from>
    <xdr:to>
      <xdr:col>28</xdr:col>
      <xdr:colOff>609600</xdr:colOff>
      <xdr:row>257</xdr:row>
      <xdr:rowOff>139700</xdr:rowOff>
    </xdr:to>
    <xdr:pic>
      <xdr:nvPicPr>
        <xdr:cNvPr id="163" name="Picture 162">
          <a:extLst>
            <a:ext uri="{FF2B5EF4-FFF2-40B4-BE49-F238E27FC236}">
              <a16:creationId xmlns:a16="http://schemas.microsoft.com/office/drawing/2014/main" id="{3EFC59B5-D8FD-4071-B578-0FDBA747B252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7334250" y="178308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257</xdr:row>
      <xdr:rowOff>0</xdr:rowOff>
    </xdr:from>
    <xdr:to>
      <xdr:col>30</xdr:col>
      <xdr:colOff>609600</xdr:colOff>
      <xdr:row>257</xdr:row>
      <xdr:rowOff>139700</xdr:rowOff>
    </xdr:to>
    <xdr:pic>
      <xdr:nvPicPr>
        <xdr:cNvPr id="164" name="Picture 163">
          <a:extLst>
            <a:ext uri="{FF2B5EF4-FFF2-40B4-BE49-F238E27FC236}">
              <a16:creationId xmlns:a16="http://schemas.microsoft.com/office/drawing/2014/main" id="{16D72E4E-79DF-4C9E-B97D-9BBB861CCFD4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7981950" y="178308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261</xdr:row>
      <xdr:rowOff>0</xdr:rowOff>
    </xdr:from>
    <xdr:to>
      <xdr:col>23</xdr:col>
      <xdr:colOff>609600</xdr:colOff>
      <xdr:row>264</xdr:row>
      <xdr:rowOff>12700</xdr:rowOff>
    </xdr:to>
    <xdr:pic>
      <xdr:nvPicPr>
        <xdr:cNvPr id="165" name="Picture 164">
          <a:extLst>
            <a:ext uri="{FF2B5EF4-FFF2-40B4-BE49-F238E27FC236}">
              <a16:creationId xmlns:a16="http://schemas.microsoft.com/office/drawing/2014/main" id="{3E6C6DE0-5C07-46E7-ABC0-30BF2C20383F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6038850" y="180213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263</xdr:row>
      <xdr:rowOff>0</xdr:rowOff>
    </xdr:from>
    <xdr:to>
      <xdr:col>25</xdr:col>
      <xdr:colOff>609600</xdr:colOff>
      <xdr:row>263</xdr:row>
      <xdr:rowOff>139700</xdr:rowOff>
    </xdr:to>
    <xdr:pic>
      <xdr:nvPicPr>
        <xdr:cNvPr id="166" name="Picture 165">
          <a:extLst>
            <a:ext uri="{FF2B5EF4-FFF2-40B4-BE49-F238E27FC236}">
              <a16:creationId xmlns:a16="http://schemas.microsoft.com/office/drawing/2014/main" id="{993BB6D7-607B-4E7C-A44B-977347002819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6686550" y="182308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263</xdr:row>
      <xdr:rowOff>0</xdr:rowOff>
    </xdr:from>
    <xdr:to>
      <xdr:col>28</xdr:col>
      <xdr:colOff>609600</xdr:colOff>
      <xdr:row>263</xdr:row>
      <xdr:rowOff>139700</xdr:rowOff>
    </xdr:to>
    <xdr:pic>
      <xdr:nvPicPr>
        <xdr:cNvPr id="167" name="Picture 166">
          <a:extLst>
            <a:ext uri="{FF2B5EF4-FFF2-40B4-BE49-F238E27FC236}">
              <a16:creationId xmlns:a16="http://schemas.microsoft.com/office/drawing/2014/main" id="{76A74D30-AAB7-4B75-A2E6-F224D717FBA7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7334250" y="182308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263</xdr:row>
      <xdr:rowOff>0</xdr:rowOff>
    </xdr:from>
    <xdr:to>
      <xdr:col>30</xdr:col>
      <xdr:colOff>609600</xdr:colOff>
      <xdr:row>263</xdr:row>
      <xdr:rowOff>139700</xdr:rowOff>
    </xdr:to>
    <xdr:pic>
      <xdr:nvPicPr>
        <xdr:cNvPr id="168" name="Picture 167">
          <a:extLst>
            <a:ext uri="{FF2B5EF4-FFF2-40B4-BE49-F238E27FC236}">
              <a16:creationId xmlns:a16="http://schemas.microsoft.com/office/drawing/2014/main" id="{3E5A1495-657A-4553-BE49-260065A6616E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981950" y="182308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267</xdr:row>
      <xdr:rowOff>0</xdr:rowOff>
    </xdr:from>
    <xdr:to>
      <xdr:col>23</xdr:col>
      <xdr:colOff>609600</xdr:colOff>
      <xdr:row>270</xdr:row>
      <xdr:rowOff>12700</xdr:rowOff>
    </xdr:to>
    <xdr:pic>
      <xdr:nvPicPr>
        <xdr:cNvPr id="169" name="Picture 168">
          <a:extLst>
            <a:ext uri="{FF2B5EF4-FFF2-40B4-BE49-F238E27FC236}">
              <a16:creationId xmlns:a16="http://schemas.microsoft.com/office/drawing/2014/main" id="{FA9911E0-FACF-4E34-9506-52F1AE7E9327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6038850" y="184213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269</xdr:row>
      <xdr:rowOff>0</xdr:rowOff>
    </xdr:from>
    <xdr:to>
      <xdr:col>25</xdr:col>
      <xdr:colOff>609600</xdr:colOff>
      <xdr:row>269</xdr:row>
      <xdr:rowOff>139700</xdr:rowOff>
    </xdr:to>
    <xdr:pic>
      <xdr:nvPicPr>
        <xdr:cNvPr id="170" name="Picture 169">
          <a:extLst>
            <a:ext uri="{FF2B5EF4-FFF2-40B4-BE49-F238E27FC236}">
              <a16:creationId xmlns:a16="http://schemas.microsoft.com/office/drawing/2014/main" id="{69F334FE-210B-4C5D-9F4D-98033A75C44B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6686550" y="186309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269</xdr:row>
      <xdr:rowOff>0</xdr:rowOff>
    </xdr:from>
    <xdr:to>
      <xdr:col>28</xdr:col>
      <xdr:colOff>609600</xdr:colOff>
      <xdr:row>269</xdr:row>
      <xdr:rowOff>139700</xdr:rowOff>
    </xdr:to>
    <xdr:pic>
      <xdr:nvPicPr>
        <xdr:cNvPr id="171" name="Picture 170">
          <a:extLst>
            <a:ext uri="{FF2B5EF4-FFF2-40B4-BE49-F238E27FC236}">
              <a16:creationId xmlns:a16="http://schemas.microsoft.com/office/drawing/2014/main" id="{844B0B79-14C7-433D-94A5-262F9E8D8F0E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334250" y="186309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269</xdr:row>
      <xdr:rowOff>0</xdr:rowOff>
    </xdr:from>
    <xdr:to>
      <xdr:col>30</xdr:col>
      <xdr:colOff>609600</xdr:colOff>
      <xdr:row>269</xdr:row>
      <xdr:rowOff>139700</xdr:rowOff>
    </xdr:to>
    <xdr:pic>
      <xdr:nvPicPr>
        <xdr:cNvPr id="172" name="Picture 171">
          <a:extLst>
            <a:ext uri="{FF2B5EF4-FFF2-40B4-BE49-F238E27FC236}">
              <a16:creationId xmlns:a16="http://schemas.microsoft.com/office/drawing/2014/main" id="{39D6C5A6-0B87-4149-9885-5809FFCFC173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7981950" y="186309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273</xdr:row>
      <xdr:rowOff>0</xdr:rowOff>
    </xdr:from>
    <xdr:to>
      <xdr:col>23</xdr:col>
      <xdr:colOff>609600</xdr:colOff>
      <xdr:row>276</xdr:row>
      <xdr:rowOff>12700</xdr:rowOff>
    </xdr:to>
    <xdr:pic>
      <xdr:nvPicPr>
        <xdr:cNvPr id="173" name="Picture 172">
          <a:extLst>
            <a:ext uri="{FF2B5EF4-FFF2-40B4-BE49-F238E27FC236}">
              <a16:creationId xmlns:a16="http://schemas.microsoft.com/office/drawing/2014/main" id="{51023489-E4CB-4C6B-B73E-90742A8FDE4C}"/>
            </a:ext>
          </a:extLst>
        </xdr:cNvPr>
        <xdr:cNvPicPr/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6038850" y="188214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275</xdr:row>
      <xdr:rowOff>0</xdr:rowOff>
    </xdr:from>
    <xdr:to>
      <xdr:col>25</xdr:col>
      <xdr:colOff>609600</xdr:colOff>
      <xdr:row>275</xdr:row>
      <xdr:rowOff>139700</xdr:rowOff>
    </xdr:to>
    <xdr:pic>
      <xdr:nvPicPr>
        <xdr:cNvPr id="174" name="Picture 173">
          <a:extLst>
            <a:ext uri="{FF2B5EF4-FFF2-40B4-BE49-F238E27FC236}">
              <a16:creationId xmlns:a16="http://schemas.microsoft.com/office/drawing/2014/main" id="{C8BDEB23-B75E-4E7F-A797-8CA5221BC56A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6686550" y="190309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275</xdr:row>
      <xdr:rowOff>0</xdr:rowOff>
    </xdr:from>
    <xdr:to>
      <xdr:col>28</xdr:col>
      <xdr:colOff>609600</xdr:colOff>
      <xdr:row>275</xdr:row>
      <xdr:rowOff>139700</xdr:rowOff>
    </xdr:to>
    <xdr:pic>
      <xdr:nvPicPr>
        <xdr:cNvPr id="175" name="Picture 174">
          <a:extLst>
            <a:ext uri="{FF2B5EF4-FFF2-40B4-BE49-F238E27FC236}">
              <a16:creationId xmlns:a16="http://schemas.microsoft.com/office/drawing/2014/main" id="{D9767751-813D-480C-A250-6AE8DF83F2CA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7334250" y="190309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275</xdr:row>
      <xdr:rowOff>0</xdr:rowOff>
    </xdr:from>
    <xdr:to>
      <xdr:col>30</xdr:col>
      <xdr:colOff>609600</xdr:colOff>
      <xdr:row>275</xdr:row>
      <xdr:rowOff>139700</xdr:rowOff>
    </xdr:to>
    <xdr:pic>
      <xdr:nvPicPr>
        <xdr:cNvPr id="176" name="Picture 175">
          <a:extLst>
            <a:ext uri="{FF2B5EF4-FFF2-40B4-BE49-F238E27FC236}">
              <a16:creationId xmlns:a16="http://schemas.microsoft.com/office/drawing/2014/main" id="{705EE03C-078E-48A1-B817-23ED8A178F12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7981950" y="190309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279</xdr:row>
      <xdr:rowOff>0</xdr:rowOff>
    </xdr:from>
    <xdr:to>
      <xdr:col>23</xdr:col>
      <xdr:colOff>609600</xdr:colOff>
      <xdr:row>282</xdr:row>
      <xdr:rowOff>12700</xdr:rowOff>
    </xdr:to>
    <xdr:pic>
      <xdr:nvPicPr>
        <xdr:cNvPr id="177" name="Picture 176">
          <a:extLst>
            <a:ext uri="{FF2B5EF4-FFF2-40B4-BE49-F238E27FC236}">
              <a16:creationId xmlns:a16="http://schemas.microsoft.com/office/drawing/2014/main" id="{60C22043-0FEB-48D9-AE5F-764984B5DC40}"/>
            </a:ext>
          </a:extLst>
        </xdr:cNvPr>
        <xdr:cNvPicPr/>
      </xdr:nvPicPr>
      <xdr:blipFill>
        <a:blip xmlns:r="http://schemas.openxmlformats.org/officeDocument/2006/relationships" r:embed="rId67" cstate="print"/>
        <a:stretch>
          <a:fillRect/>
        </a:stretch>
      </xdr:blipFill>
      <xdr:spPr>
        <a:xfrm>
          <a:off x="6038850" y="192214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281</xdr:row>
      <xdr:rowOff>0</xdr:rowOff>
    </xdr:from>
    <xdr:to>
      <xdr:col>25</xdr:col>
      <xdr:colOff>609600</xdr:colOff>
      <xdr:row>281</xdr:row>
      <xdr:rowOff>139700</xdr:rowOff>
    </xdr:to>
    <xdr:pic>
      <xdr:nvPicPr>
        <xdr:cNvPr id="178" name="Picture 177">
          <a:extLst>
            <a:ext uri="{FF2B5EF4-FFF2-40B4-BE49-F238E27FC236}">
              <a16:creationId xmlns:a16="http://schemas.microsoft.com/office/drawing/2014/main" id="{0EBFC8ED-F585-48F8-A1CC-672C684D7B37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6686550" y="194310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281</xdr:row>
      <xdr:rowOff>0</xdr:rowOff>
    </xdr:from>
    <xdr:to>
      <xdr:col>28</xdr:col>
      <xdr:colOff>609600</xdr:colOff>
      <xdr:row>281</xdr:row>
      <xdr:rowOff>139700</xdr:rowOff>
    </xdr:to>
    <xdr:pic>
      <xdr:nvPicPr>
        <xdr:cNvPr id="179" name="Picture 178">
          <a:extLst>
            <a:ext uri="{FF2B5EF4-FFF2-40B4-BE49-F238E27FC236}">
              <a16:creationId xmlns:a16="http://schemas.microsoft.com/office/drawing/2014/main" id="{D46CB8E0-09CC-465A-8331-3C33DF7DBC3B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334250" y="194310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281</xdr:row>
      <xdr:rowOff>0</xdr:rowOff>
    </xdr:from>
    <xdr:to>
      <xdr:col>30</xdr:col>
      <xdr:colOff>609600</xdr:colOff>
      <xdr:row>281</xdr:row>
      <xdr:rowOff>139700</xdr:rowOff>
    </xdr:to>
    <xdr:pic>
      <xdr:nvPicPr>
        <xdr:cNvPr id="180" name="Picture 179">
          <a:extLst>
            <a:ext uri="{FF2B5EF4-FFF2-40B4-BE49-F238E27FC236}">
              <a16:creationId xmlns:a16="http://schemas.microsoft.com/office/drawing/2014/main" id="{8C0FF87C-8FEC-49AA-9E49-117E63B7227D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7981950" y="1943100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285</xdr:row>
      <xdr:rowOff>0</xdr:rowOff>
    </xdr:from>
    <xdr:to>
      <xdr:col>23</xdr:col>
      <xdr:colOff>609600</xdr:colOff>
      <xdr:row>288</xdr:row>
      <xdr:rowOff>12700</xdr:rowOff>
    </xdr:to>
    <xdr:pic>
      <xdr:nvPicPr>
        <xdr:cNvPr id="181" name="Picture 180">
          <a:extLst>
            <a:ext uri="{FF2B5EF4-FFF2-40B4-BE49-F238E27FC236}">
              <a16:creationId xmlns:a16="http://schemas.microsoft.com/office/drawing/2014/main" id="{5A233EBE-B557-4CAF-A0DE-03120AA0AF1C}"/>
            </a:ext>
          </a:extLst>
        </xdr:cNvPr>
        <xdr:cNvPicPr/>
      </xdr:nvPicPr>
      <xdr:blipFill>
        <a:blip xmlns:r="http://schemas.openxmlformats.org/officeDocument/2006/relationships" r:embed="rId68" cstate="print"/>
        <a:stretch>
          <a:fillRect/>
        </a:stretch>
      </xdr:blipFill>
      <xdr:spPr>
        <a:xfrm>
          <a:off x="6038850" y="1962150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287</xdr:row>
      <xdr:rowOff>0</xdr:rowOff>
    </xdr:from>
    <xdr:to>
      <xdr:col>25</xdr:col>
      <xdr:colOff>609600</xdr:colOff>
      <xdr:row>287</xdr:row>
      <xdr:rowOff>139700</xdr:rowOff>
    </xdr:to>
    <xdr:pic>
      <xdr:nvPicPr>
        <xdr:cNvPr id="182" name="Picture 181">
          <a:extLst>
            <a:ext uri="{FF2B5EF4-FFF2-40B4-BE49-F238E27FC236}">
              <a16:creationId xmlns:a16="http://schemas.microsoft.com/office/drawing/2014/main" id="{A1AB54B4-07F7-4C1F-90EF-71ED7D5BA240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6686550" y="1983105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287</xdr:row>
      <xdr:rowOff>0</xdr:rowOff>
    </xdr:from>
    <xdr:to>
      <xdr:col>28</xdr:col>
      <xdr:colOff>609600</xdr:colOff>
      <xdr:row>287</xdr:row>
      <xdr:rowOff>139700</xdr:rowOff>
    </xdr:to>
    <xdr:pic>
      <xdr:nvPicPr>
        <xdr:cNvPr id="183" name="Picture 182">
          <a:extLst>
            <a:ext uri="{FF2B5EF4-FFF2-40B4-BE49-F238E27FC236}">
              <a16:creationId xmlns:a16="http://schemas.microsoft.com/office/drawing/2014/main" id="{C82A14C4-7D49-4B10-A8DA-AB3B9A384018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7334250" y="1983105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287</xdr:row>
      <xdr:rowOff>0</xdr:rowOff>
    </xdr:from>
    <xdr:to>
      <xdr:col>30</xdr:col>
      <xdr:colOff>609600</xdr:colOff>
      <xdr:row>287</xdr:row>
      <xdr:rowOff>139700</xdr:rowOff>
    </xdr:to>
    <xdr:pic>
      <xdr:nvPicPr>
        <xdr:cNvPr id="184" name="Picture 183">
          <a:extLst>
            <a:ext uri="{FF2B5EF4-FFF2-40B4-BE49-F238E27FC236}">
              <a16:creationId xmlns:a16="http://schemas.microsoft.com/office/drawing/2014/main" id="{7064340F-4BEF-4BBD-A3E0-8C327BC19D6C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7981950" y="19831050"/>
          <a:ext cx="609600" cy="139700"/>
        </a:xfrm>
        <a:prstGeom prst="rect">
          <a:avLst/>
        </a:prstGeom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609600</xdr:colOff>
      <xdr:row>294</xdr:row>
      <xdr:rowOff>12700</xdr:rowOff>
    </xdr:to>
    <xdr:pic>
      <xdr:nvPicPr>
        <xdr:cNvPr id="185" name="Picture 184">
          <a:extLst>
            <a:ext uri="{FF2B5EF4-FFF2-40B4-BE49-F238E27FC236}">
              <a16:creationId xmlns:a16="http://schemas.microsoft.com/office/drawing/2014/main" id="{0F37A20B-EF49-4F48-BFCF-C4C3AC0D9FCA}"/>
            </a:ext>
          </a:extLst>
        </xdr:cNvPr>
        <xdr:cNvPicPr/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6038850" y="20021550"/>
          <a:ext cx="609600" cy="365125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293</xdr:row>
      <xdr:rowOff>0</xdr:rowOff>
    </xdr:from>
    <xdr:to>
      <xdr:col>25</xdr:col>
      <xdr:colOff>609600</xdr:colOff>
      <xdr:row>293</xdr:row>
      <xdr:rowOff>139700</xdr:rowOff>
    </xdr:to>
    <xdr:pic>
      <xdr:nvPicPr>
        <xdr:cNvPr id="186" name="Picture 185">
          <a:extLst>
            <a:ext uri="{FF2B5EF4-FFF2-40B4-BE49-F238E27FC236}">
              <a16:creationId xmlns:a16="http://schemas.microsoft.com/office/drawing/2014/main" id="{841DDC25-F0EF-4D89-BCBF-FF507F556B07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6686550" y="20231100"/>
          <a:ext cx="609600" cy="139700"/>
        </a:xfrm>
        <a:prstGeom prst="rect">
          <a:avLst/>
        </a:prstGeom>
      </xdr:spPr>
    </xdr:pic>
    <xdr:clientData/>
  </xdr:twoCellAnchor>
  <xdr:twoCellAnchor>
    <xdr:from>
      <xdr:col>28</xdr:col>
      <xdr:colOff>0</xdr:colOff>
      <xdr:row>293</xdr:row>
      <xdr:rowOff>0</xdr:rowOff>
    </xdr:from>
    <xdr:to>
      <xdr:col>28</xdr:col>
      <xdr:colOff>609600</xdr:colOff>
      <xdr:row>293</xdr:row>
      <xdr:rowOff>139700</xdr:rowOff>
    </xdr:to>
    <xdr:pic>
      <xdr:nvPicPr>
        <xdr:cNvPr id="187" name="Picture 186">
          <a:extLst>
            <a:ext uri="{FF2B5EF4-FFF2-40B4-BE49-F238E27FC236}">
              <a16:creationId xmlns:a16="http://schemas.microsoft.com/office/drawing/2014/main" id="{DFAB2885-B516-4F82-892B-0F8979FA3492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7334250" y="20231100"/>
          <a:ext cx="609600" cy="139700"/>
        </a:xfrm>
        <a:prstGeom prst="rect">
          <a:avLst/>
        </a:prstGeom>
      </xdr:spPr>
    </xdr:pic>
    <xdr:clientData/>
  </xdr:twoCellAnchor>
  <xdr:twoCellAnchor>
    <xdr:from>
      <xdr:col>30</xdr:col>
      <xdr:colOff>0</xdr:colOff>
      <xdr:row>293</xdr:row>
      <xdr:rowOff>0</xdr:rowOff>
    </xdr:from>
    <xdr:to>
      <xdr:col>30</xdr:col>
      <xdr:colOff>609600</xdr:colOff>
      <xdr:row>293</xdr:row>
      <xdr:rowOff>139700</xdr:rowOff>
    </xdr:to>
    <xdr:pic>
      <xdr:nvPicPr>
        <xdr:cNvPr id="188" name="Picture 187">
          <a:extLst>
            <a:ext uri="{FF2B5EF4-FFF2-40B4-BE49-F238E27FC236}">
              <a16:creationId xmlns:a16="http://schemas.microsoft.com/office/drawing/2014/main" id="{91814DA2-5A00-43E0-A583-344EA3A624C0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7981950" y="20231100"/>
          <a:ext cx="609600" cy="1397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1</xdr:col>
      <xdr:colOff>354971</xdr:colOff>
      <xdr:row>4</xdr:row>
      <xdr:rowOff>354971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C315BB-C260-42A4-BCDF-7B431DB801C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447675"/>
          <a:ext cx="354971" cy="354971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</xdr:row>
      <xdr:rowOff>0</xdr:rowOff>
    </xdr:from>
    <xdr:to>
      <xdr:col>13</xdr:col>
      <xdr:colOff>431800</xdr:colOff>
      <xdr:row>14</xdr:row>
      <xdr:rowOff>25400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2335AEE-3690-4763-9DC1-13AE29BD141E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0" y="2162175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14</xdr:row>
      <xdr:rowOff>0</xdr:rowOff>
    </xdr:from>
    <xdr:to>
      <xdr:col>20</xdr:col>
      <xdr:colOff>431800</xdr:colOff>
      <xdr:row>14</xdr:row>
      <xdr:rowOff>25400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6CAFAC2-2749-40FF-A822-F25F89CA5FB7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7096125" y="2162175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14</xdr:row>
      <xdr:rowOff>0</xdr:rowOff>
    </xdr:from>
    <xdr:to>
      <xdr:col>25</xdr:col>
      <xdr:colOff>431800</xdr:colOff>
      <xdr:row>14</xdr:row>
      <xdr:rowOff>25400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FE9A30D-F674-4E48-BA30-CC3C12938BEA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820150" y="2162175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</xdr:row>
      <xdr:rowOff>0</xdr:rowOff>
    </xdr:from>
    <xdr:to>
      <xdr:col>13</xdr:col>
      <xdr:colOff>431800</xdr:colOff>
      <xdr:row>20</xdr:row>
      <xdr:rowOff>25400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211444B-4B23-495E-910E-A3E476574525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4476750" y="28194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20</xdr:row>
      <xdr:rowOff>0</xdr:rowOff>
    </xdr:from>
    <xdr:to>
      <xdr:col>20</xdr:col>
      <xdr:colOff>431800</xdr:colOff>
      <xdr:row>20</xdr:row>
      <xdr:rowOff>25400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E094447-1E27-4206-91B8-7D5B2B75026D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096125" y="28194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20</xdr:row>
      <xdr:rowOff>0</xdr:rowOff>
    </xdr:from>
    <xdr:to>
      <xdr:col>25</xdr:col>
      <xdr:colOff>431800</xdr:colOff>
      <xdr:row>20</xdr:row>
      <xdr:rowOff>25400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4B4E791-6330-4ED7-AC2A-92E758657144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8820150" y="28194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26</xdr:row>
      <xdr:rowOff>0</xdr:rowOff>
    </xdr:from>
    <xdr:to>
      <xdr:col>13</xdr:col>
      <xdr:colOff>431800</xdr:colOff>
      <xdr:row>26</xdr:row>
      <xdr:rowOff>25400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72A3CAA5-16C3-4C70-9E45-D6A76A444E8B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4476750" y="3476625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26</xdr:row>
      <xdr:rowOff>0</xdr:rowOff>
    </xdr:from>
    <xdr:to>
      <xdr:col>20</xdr:col>
      <xdr:colOff>431800</xdr:colOff>
      <xdr:row>26</xdr:row>
      <xdr:rowOff>25400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B50FBAEE-40F4-4D45-8DD0-5E40275FECD4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7096125" y="3476625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26</xdr:row>
      <xdr:rowOff>0</xdr:rowOff>
    </xdr:from>
    <xdr:to>
      <xdr:col>25</xdr:col>
      <xdr:colOff>431800</xdr:colOff>
      <xdr:row>26</xdr:row>
      <xdr:rowOff>25400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40A1897B-B308-4F5B-9B16-1F3CCDDE670F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8820150" y="3476625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32</xdr:row>
      <xdr:rowOff>0</xdr:rowOff>
    </xdr:from>
    <xdr:to>
      <xdr:col>13</xdr:col>
      <xdr:colOff>431800</xdr:colOff>
      <xdr:row>32</xdr:row>
      <xdr:rowOff>25400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040C95A-657E-4708-B58B-1DE5D652C4E8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476750" y="41338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32</xdr:row>
      <xdr:rowOff>0</xdr:rowOff>
    </xdr:from>
    <xdr:to>
      <xdr:col>20</xdr:col>
      <xdr:colOff>431800</xdr:colOff>
      <xdr:row>32</xdr:row>
      <xdr:rowOff>25400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2C74FA40-6851-48DF-A65A-D1731D261A69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7096125" y="41338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32</xdr:row>
      <xdr:rowOff>0</xdr:rowOff>
    </xdr:from>
    <xdr:to>
      <xdr:col>25</xdr:col>
      <xdr:colOff>431800</xdr:colOff>
      <xdr:row>32</xdr:row>
      <xdr:rowOff>25400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B759A729-77B0-451A-9431-67BE726C7B30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820150" y="41338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37</xdr:row>
      <xdr:rowOff>0</xdr:rowOff>
    </xdr:from>
    <xdr:to>
      <xdr:col>13</xdr:col>
      <xdr:colOff>431800</xdr:colOff>
      <xdr:row>37</xdr:row>
      <xdr:rowOff>25400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F477B7FD-61AF-4222-92C4-5B521635063A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4476750" y="47625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37</xdr:row>
      <xdr:rowOff>0</xdr:rowOff>
    </xdr:from>
    <xdr:to>
      <xdr:col>20</xdr:col>
      <xdr:colOff>431800</xdr:colOff>
      <xdr:row>37</xdr:row>
      <xdr:rowOff>25400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66CC6BC-5DDB-4701-99B1-F58ED6346AD6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7096125" y="47625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37</xdr:row>
      <xdr:rowOff>0</xdr:rowOff>
    </xdr:from>
    <xdr:to>
      <xdr:col>25</xdr:col>
      <xdr:colOff>431800</xdr:colOff>
      <xdr:row>37</xdr:row>
      <xdr:rowOff>25400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732DCBE9-E471-4070-B0ED-A79418DDD749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8820150" y="47625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42</xdr:row>
      <xdr:rowOff>0</xdr:rowOff>
    </xdr:from>
    <xdr:to>
      <xdr:col>13</xdr:col>
      <xdr:colOff>431800</xdr:colOff>
      <xdr:row>42</xdr:row>
      <xdr:rowOff>25400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BC18CFE3-BCDF-4851-92C7-1ED43F45A9A5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4476750" y="53911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42</xdr:row>
      <xdr:rowOff>0</xdr:rowOff>
    </xdr:from>
    <xdr:to>
      <xdr:col>20</xdr:col>
      <xdr:colOff>431800</xdr:colOff>
      <xdr:row>42</xdr:row>
      <xdr:rowOff>25400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C52F4C7F-4AA5-4AAE-B137-06D578DFCDC0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7096125" y="53911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42</xdr:row>
      <xdr:rowOff>0</xdr:rowOff>
    </xdr:from>
    <xdr:to>
      <xdr:col>25</xdr:col>
      <xdr:colOff>431800</xdr:colOff>
      <xdr:row>42</xdr:row>
      <xdr:rowOff>25400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28A61FBB-F7E0-4C3D-8884-575A3BEDC883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8820150" y="53911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47</xdr:row>
      <xdr:rowOff>0</xdr:rowOff>
    </xdr:from>
    <xdr:to>
      <xdr:col>13</xdr:col>
      <xdr:colOff>431800</xdr:colOff>
      <xdr:row>47</xdr:row>
      <xdr:rowOff>25400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479DFD50-D635-4CB6-A6B1-7861EC7A09CF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4476750" y="60198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47</xdr:row>
      <xdr:rowOff>0</xdr:rowOff>
    </xdr:from>
    <xdr:to>
      <xdr:col>20</xdr:col>
      <xdr:colOff>431800</xdr:colOff>
      <xdr:row>47</xdr:row>
      <xdr:rowOff>25400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419CABBC-2B8A-40F1-A3C0-C6A6810F2FB3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7096125" y="60198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47</xdr:row>
      <xdr:rowOff>0</xdr:rowOff>
    </xdr:from>
    <xdr:to>
      <xdr:col>25</xdr:col>
      <xdr:colOff>431800</xdr:colOff>
      <xdr:row>47</xdr:row>
      <xdr:rowOff>25400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1C523009-B0CD-44EE-BF94-1C9B10003D4B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8820150" y="60198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52</xdr:row>
      <xdr:rowOff>0</xdr:rowOff>
    </xdr:from>
    <xdr:to>
      <xdr:col>13</xdr:col>
      <xdr:colOff>431800</xdr:colOff>
      <xdr:row>52</xdr:row>
      <xdr:rowOff>25400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5424DB6C-1136-4658-BF81-B07D323DB5EA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476750" y="66484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52</xdr:row>
      <xdr:rowOff>0</xdr:rowOff>
    </xdr:from>
    <xdr:to>
      <xdr:col>20</xdr:col>
      <xdr:colOff>431800</xdr:colOff>
      <xdr:row>52</xdr:row>
      <xdr:rowOff>25400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46948144-09B4-4F5A-AC94-8C6CFA8F5032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7096125" y="66484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52</xdr:row>
      <xdr:rowOff>0</xdr:rowOff>
    </xdr:from>
    <xdr:to>
      <xdr:col>25</xdr:col>
      <xdr:colOff>431800</xdr:colOff>
      <xdr:row>52</xdr:row>
      <xdr:rowOff>25400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F0BAA3F6-1A71-4624-BC63-0E6A9253B2E1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8820150" y="66484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57</xdr:row>
      <xdr:rowOff>0</xdr:rowOff>
    </xdr:from>
    <xdr:to>
      <xdr:col>13</xdr:col>
      <xdr:colOff>431800</xdr:colOff>
      <xdr:row>57</xdr:row>
      <xdr:rowOff>25400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4527F8C1-CD91-4E86-A950-F711ECA162A0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4476750" y="72771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57</xdr:row>
      <xdr:rowOff>0</xdr:rowOff>
    </xdr:from>
    <xdr:to>
      <xdr:col>20</xdr:col>
      <xdr:colOff>431800</xdr:colOff>
      <xdr:row>57</xdr:row>
      <xdr:rowOff>25400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81AF3AD2-3D53-4F39-8E03-5E47DB2AD7B8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7096125" y="72771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57</xdr:row>
      <xdr:rowOff>0</xdr:rowOff>
    </xdr:from>
    <xdr:to>
      <xdr:col>25</xdr:col>
      <xdr:colOff>431800</xdr:colOff>
      <xdr:row>57</xdr:row>
      <xdr:rowOff>25400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B119C10D-CADF-46EA-AC66-8061CCA77979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8820150" y="72771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62</xdr:row>
      <xdr:rowOff>0</xdr:rowOff>
    </xdr:from>
    <xdr:to>
      <xdr:col>13</xdr:col>
      <xdr:colOff>431800</xdr:colOff>
      <xdr:row>62</xdr:row>
      <xdr:rowOff>25400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F3ABAF8C-1529-43DB-8493-E775123583DF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4476750" y="79057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62</xdr:row>
      <xdr:rowOff>0</xdr:rowOff>
    </xdr:from>
    <xdr:to>
      <xdr:col>20</xdr:col>
      <xdr:colOff>431800</xdr:colOff>
      <xdr:row>62</xdr:row>
      <xdr:rowOff>25400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30FA1349-FC2D-415F-AF3F-6BA13B2FDB69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7096125" y="79057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62</xdr:row>
      <xdr:rowOff>0</xdr:rowOff>
    </xdr:from>
    <xdr:to>
      <xdr:col>25</xdr:col>
      <xdr:colOff>431800</xdr:colOff>
      <xdr:row>62</xdr:row>
      <xdr:rowOff>25400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3921C8B2-551F-4591-A799-BA64298848BD}"/>
            </a:ext>
          </a:extLst>
        </xdr:cNvPr>
        <xdr:cNvPicPr/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8820150" y="79057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67</xdr:row>
      <xdr:rowOff>0</xdr:rowOff>
    </xdr:from>
    <xdr:to>
      <xdr:col>13</xdr:col>
      <xdr:colOff>431800</xdr:colOff>
      <xdr:row>67</xdr:row>
      <xdr:rowOff>25400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E48B44EF-CF81-4830-8DA9-DD6BA22596A2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4476750" y="85344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67</xdr:row>
      <xdr:rowOff>0</xdr:rowOff>
    </xdr:from>
    <xdr:to>
      <xdr:col>20</xdr:col>
      <xdr:colOff>431800</xdr:colOff>
      <xdr:row>67</xdr:row>
      <xdr:rowOff>25400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644517CE-9D34-4BD9-83A6-EC1598060DBA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7096125" y="85344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67</xdr:row>
      <xdr:rowOff>0</xdr:rowOff>
    </xdr:from>
    <xdr:to>
      <xdr:col>25</xdr:col>
      <xdr:colOff>431800</xdr:colOff>
      <xdr:row>67</xdr:row>
      <xdr:rowOff>25400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id="{5EBA5EE9-EFB0-43A5-9DF7-61C38F3EDF0D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820150" y="85344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72</xdr:row>
      <xdr:rowOff>0</xdr:rowOff>
    </xdr:from>
    <xdr:to>
      <xdr:col>13</xdr:col>
      <xdr:colOff>431800</xdr:colOff>
      <xdr:row>72</xdr:row>
      <xdr:rowOff>25400</xdr:rowOff>
    </xdr:to>
    <xdr:pic>
      <xdr:nvPicPr>
        <xdr:cNvPr id="36" name="Picture 35">
          <a:extLst>
            <a:ext uri="{FF2B5EF4-FFF2-40B4-BE49-F238E27FC236}">
              <a16:creationId xmlns:a16="http://schemas.microsoft.com/office/drawing/2014/main" id="{5CF6DF97-BA1D-40F4-8BAE-1ED60CF33170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4476750" y="91630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72</xdr:row>
      <xdr:rowOff>0</xdr:rowOff>
    </xdr:from>
    <xdr:to>
      <xdr:col>20</xdr:col>
      <xdr:colOff>431800</xdr:colOff>
      <xdr:row>72</xdr:row>
      <xdr:rowOff>25400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id="{DE373764-C46B-498A-8F01-DC83D3DC3F8B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7096125" y="91630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72</xdr:row>
      <xdr:rowOff>0</xdr:rowOff>
    </xdr:from>
    <xdr:to>
      <xdr:col>25</xdr:col>
      <xdr:colOff>431800</xdr:colOff>
      <xdr:row>72</xdr:row>
      <xdr:rowOff>25400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6278DB26-3A6F-44D3-972E-FB03343B1610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8820150" y="91630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77</xdr:row>
      <xdr:rowOff>0</xdr:rowOff>
    </xdr:from>
    <xdr:to>
      <xdr:col>13</xdr:col>
      <xdr:colOff>431800</xdr:colOff>
      <xdr:row>77</xdr:row>
      <xdr:rowOff>25400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id="{EC3D5DE9-94B3-482A-9134-932D0C241A41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4476750" y="97917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77</xdr:row>
      <xdr:rowOff>0</xdr:rowOff>
    </xdr:from>
    <xdr:to>
      <xdr:col>20</xdr:col>
      <xdr:colOff>431800</xdr:colOff>
      <xdr:row>77</xdr:row>
      <xdr:rowOff>25400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C6A5232B-A9F7-487C-978A-187521CA13BF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7096125" y="97917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77</xdr:row>
      <xdr:rowOff>0</xdr:rowOff>
    </xdr:from>
    <xdr:to>
      <xdr:col>25</xdr:col>
      <xdr:colOff>431800</xdr:colOff>
      <xdr:row>77</xdr:row>
      <xdr:rowOff>25400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id="{53C67ABA-6982-434D-9639-92751BBC12C2}"/>
            </a:ext>
          </a:extLst>
        </xdr:cNvPr>
        <xdr:cNvPicPr/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8820150" y="97917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82</xdr:row>
      <xdr:rowOff>0</xdr:rowOff>
    </xdr:from>
    <xdr:to>
      <xdr:col>13</xdr:col>
      <xdr:colOff>431800</xdr:colOff>
      <xdr:row>82</xdr:row>
      <xdr:rowOff>25400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64DDB23D-644D-4EDA-9264-FB72D08A1002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4476750" y="104203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82</xdr:row>
      <xdr:rowOff>0</xdr:rowOff>
    </xdr:from>
    <xdr:to>
      <xdr:col>20</xdr:col>
      <xdr:colOff>431800</xdr:colOff>
      <xdr:row>82</xdr:row>
      <xdr:rowOff>25400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id="{59C170C3-0DA5-421B-8CEC-233F300DF81F}"/>
            </a:ext>
          </a:extLst>
        </xdr:cNvPr>
        <xdr:cNvPicPr/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7096125" y="104203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82</xdr:row>
      <xdr:rowOff>0</xdr:rowOff>
    </xdr:from>
    <xdr:to>
      <xdr:col>25</xdr:col>
      <xdr:colOff>431800</xdr:colOff>
      <xdr:row>82</xdr:row>
      <xdr:rowOff>25400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D3BCB3A-B3F7-4402-B132-B91826D85383}"/>
            </a:ext>
          </a:extLst>
        </xdr:cNvPr>
        <xdr:cNvPicPr/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8820150" y="104203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87</xdr:row>
      <xdr:rowOff>0</xdr:rowOff>
    </xdr:from>
    <xdr:to>
      <xdr:col>13</xdr:col>
      <xdr:colOff>431800</xdr:colOff>
      <xdr:row>87</xdr:row>
      <xdr:rowOff>25400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id="{7D400E0F-4593-4193-87A1-ADB845C1CEEC}"/>
            </a:ext>
          </a:extLst>
        </xdr:cNvPr>
        <xdr:cNvPicPr/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4476750" y="110490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87</xdr:row>
      <xdr:rowOff>0</xdr:rowOff>
    </xdr:from>
    <xdr:to>
      <xdr:col>20</xdr:col>
      <xdr:colOff>431800</xdr:colOff>
      <xdr:row>87</xdr:row>
      <xdr:rowOff>25400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id="{05B14143-E283-4556-B49D-05EB8BF457C5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7096125" y="110490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87</xdr:row>
      <xdr:rowOff>0</xdr:rowOff>
    </xdr:from>
    <xdr:to>
      <xdr:col>25</xdr:col>
      <xdr:colOff>431800</xdr:colOff>
      <xdr:row>87</xdr:row>
      <xdr:rowOff>25400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id="{0B7A8AC8-78CF-4485-8A80-826480F50AEE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8820150" y="110490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92</xdr:row>
      <xdr:rowOff>0</xdr:rowOff>
    </xdr:from>
    <xdr:to>
      <xdr:col>13</xdr:col>
      <xdr:colOff>431800</xdr:colOff>
      <xdr:row>92</xdr:row>
      <xdr:rowOff>25400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id="{9A829BA0-EA8B-4F5E-A042-146AA2A4B178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4476750" y="116776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92</xdr:row>
      <xdr:rowOff>0</xdr:rowOff>
    </xdr:from>
    <xdr:to>
      <xdr:col>20</xdr:col>
      <xdr:colOff>431800</xdr:colOff>
      <xdr:row>92</xdr:row>
      <xdr:rowOff>25400</xdr:rowOff>
    </xdr:to>
    <xdr:pic>
      <xdr:nvPicPr>
        <xdr:cNvPr id="49" name="Picture 48">
          <a:extLst>
            <a:ext uri="{FF2B5EF4-FFF2-40B4-BE49-F238E27FC236}">
              <a16:creationId xmlns:a16="http://schemas.microsoft.com/office/drawing/2014/main" id="{213E600A-FBB5-4588-B704-2BD685B31E93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7096125" y="116776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92</xdr:row>
      <xdr:rowOff>0</xdr:rowOff>
    </xdr:from>
    <xdr:to>
      <xdr:col>25</xdr:col>
      <xdr:colOff>431800</xdr:colOff>
      <xdr:row>92</xdr:row>
      <xdr:rowOff>25400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id="{F8C4EC91-99CD-4296-B0C4-E979A2502307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8820150" y="116776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97</xdr:row>
      <xdr:rowOff>0</xdr:rowOff>
    </xdr:from>
    <xdr:to>
      <xdr:col>13</xdr:col>
      <xdr:colOff>431800</xdr:colOff>
      <xdr:row>97</xdr:row>
      <xdr:rowOff>25400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id="{F9A0C3E1-F6D0-40E5-8404-A3BCBD318EF0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4476750" y="123063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97</xdr:row>
      <xdr:rowOff>0</xdr:rowOff>
    </xdr:from>
    <xdr:to>
      <xdr:col>20</xdr:col>
      <xdr:colOff>431800</xdr:colOff>
      <xdr:row>97</xdr:row>
      <xdr:rowOff>25400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id="{CB708DA5-527C-4E40-9877-7E5899221E7E}"/>
            </a:ext>
          </a:extLst>
        </xdr:cNvPr>
        <xdr:cNvPicPr/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7096125" y="123063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97</xdr:row>
      <xdr:rowOff>0</xdr:rowOff>
    </xdr:from>
    <xdr:to>
      <xdr:col>25</xdr:col>
      <xdr:colOff>431800</xdr:colOff>
      <xdr:row>97</xdr:row>
      <xdr:rowOff>25400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id="{0E245BE3-ACB9-4D02-B89D-42BBDFF7CF91}"/>
            </a:ext>
          </a:extLst>
        </xdr:cNvPr>
        <xdr:cNvPicPr/>
      </xdr:nvPicPr>
      <xdr:blipFill>
        <a:blip xmlns:r="http://schemas.openxmlformats.org/officeDocument/2006/relationships" r:embed="rId52" cstate="print"/>
        <a:stretch>
          <a:fillRect/>
        </a:stretch>
      </xdr:blipFill>
      <xdr:spPr>
        <a:xfrm>
          <a:off x="8820150" y="123063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102</xdr:row>
      <xdr:rowOff>0</xdr:rowOff>
    </xdr:from>
    <xdr:to>
      <xdr:col>13</xdr:col>
      <xdr:colOff>431800</xdr:colOff>
      <xdr:row>102</xdr:row>
      <xdr:rowOff>25400</xdr:rowOff>
    </xdr:to>
    <xdr:pic>
      <xdr:nvPicPr>
        <xdr:cNvPr id="54" name="Picture 53">
          <a:extLst>
            <a:ext uri="{FF2B5EF4-FFF2-40B4-BE49-F238E27FC236}">
              <a16:creationId xmlns:a16="http://schemas.microsoft.com/office/drawing/2014/main" id="{6F243682-6AC2-45AF-9481-07D78DA6EC37}"/>
            </a:ext>
          </a:extLst>
        </xdr:cNvPr>
        <xdr:cNvPicPr/>
      </xdr:nvPicPr>
      <xdr:blipFill>
        <a:blip xmlns:r="http://schemas.openxmlformats.org/officeDocument/2006/relationships" r:embed="rId53" cstate="print"/>
        <a:stretch>
          <a:fillRect/>
        </a:stretch>
      </xdr:blipFill>
      <xdr:spPr>
        <a:xfrm>
          <a:off x="4476750" y="129349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102</xdr:row>
      <xdr:rowOff>0</xdr:rowOff>
    </xdr:from>
    <xdr:to>
      <xdr:col>20</xdr:col>
      <xdr:colOff>431800</xdr:colOff>
      <xdr:row>102</xdr:row>
      <xdr:rowOff>25400</xdr:rowOff>
    </xdr:to>
    <xdr:pic>
      <xdr:nvPicPr>
        <xdr:cNvPr id="55" name="Picture 54">
          <a:extLst>
            <a:ext uri="{FF2B5EF4-FFF2-40B4-BE49-F238E27FC236}">
              <a16:creationId xmlns:a16="http://schemas.microsoft.com/office/drawing/2014/main" id="{42E77F12-1F63-4FA0-B890-1AE20B685B36}"/>
            </a:ext>
          </a:extLst>
        </xdr:cNvPr>
        <xdr:cNvPicPr/>
      </xdr:nvPicPr>
      <xdr:blipFill>
        <a:blip xmlns:r="http://schemas.openxmlformats.org/officeDocument/2006/relationships" r:embed="rId54" cstate="print"/>
        <a:stretch>
          <a:fillRect/>
        </a:stretch>
      </xdr:blipFill>
      <xdr:spPr>
        <a:xfrm>
          <a:off x="7096125" y="129349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102</xdr:row>
      <xdr:rowOff>0</xdr:rowOff>
    </xdr:from>
    <xdr:to>
      <xdr:col>25</xdr:col>
      <xdr:colOff>431800</xdr:colOff>
      <xdr:row>102</xdr:row>
      <xdr:rowOff>25400</xdr:rowOff>
    </xdr:to>
    <xdr:pic>
      <xdr:nvPicPr>
        <xdr:cNvPr id="56" name="Picture 55">
          <a:extLst>
            <a:ext uri="{FF2B5EF4-FFF2-40B4-BE49-F238E27FC236}">
              <a16:creationId xmlns:a16="http://schemas.microsoft.com/office/drawing/2014/main" id="{6F7FC4DA-2CD1-458A-9E9E-F3385E1AAD15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8820150" y="129349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107</xdr:row>
      <xdr:rowOff>0</xdr:rowOff>
    </xdr:from>
    <xdr:to>
      <xdr:col>13</xdr:col>
      <xdr:colOff>431800</xdr:colOff>
      <xdr:row>107</xdr:row>
      <xdr:rowOff>25400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F459BF63-8F3A-409F-9F04-BD4E133920C3}"/>
            </a:ext>
          </a:extLst>
        </xdr:cNvPr>
        <xdr:cNvPicPr/>
      </xdr:nvPicPr>
      <xdr:blipFill>
        <a:blip xmlns:r="http://schemas.openxmlformats.org/officeDocument/2006/relationships" r:embed="rId56" cstate="print"/>
        <a:stretch>
          <a:fillRect/>
        </a:stretch>
      </xdr:blipFill>
      <xdr:spPr>
        <a:xfrm>
          <a:off x="4476750" y="135636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107</xdr:row>
      <xdr:rowOff>0</xdr:rowOff>
    </xdr:from>
    <xdr:to>
      <xdr:col>20</xdr:col>
      <xdr:colOff>431800</xdr:colOff>
      <xdr:row>107</xdr:row>
      <xdr:rowOff>25400</xdr:rowOff>
    </xdr:to>
    <xdr:pic>
      <xdr:nvPicPr>
        <xdr:cNvPr id="58" name="Picture 57">
          <a:extLst>
            <a:ext uri="{FF2B5EF4-FFF2-40B4-BE49-F238E27FC236}">
              <a16:creationId xmlns:a16="http://schemas.microsoft.com/office/drawing/2014/main" id="{DD1BFC16-A159-4D19-9921-58A8522ED3A8}"/>
            </a:ext>
          </a:extLst>
        </xdr:cNvPr>
        <xdr:cNvPicPr/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7096125" y="135636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107</xdr:row>
      <xdr:rowOff>0</xdr:rowOff>
    </xdr:from>
    <xdr:to>
      <xdr:col>25</xdr:col>
      <xdr:colOff>431800</xdr:colOff>
      <xdr:row>107</xdr:row>
      <xdr:rowOff>25400</xdr:rowOff>
    </xdr:to>
    <xdr:pic>
      <xdr:nvPicPr>
        <xdr:cNvPr id="59" name="Picture 58">
          <a:extLst>
            <a:ext uri="{FF2B5EF4-FFF2-40B4-BE49-F238E27FC236}">
              <a16:creationId xmlns:a16="http://schemas.microsoft.com/office/drawing/2014/main" id="{92B190A2-75D4-4EB8-A03D-A62E97473E6A}"/>
            </a:ext>
          </a:extLst>
        </xdr:cNvPr>
        <xdr:cNvPicPr/>
      </xdr:nvPicPr>
      <xdr:blipFill>
        <a:blip xmlns:r="http://schemas.openxmlformats.org/officeDocument/2006/relationships" r:embed="rId58" cstate="print"/>
        <a:stretch>
          <a:fillRect/>
        </a:stretch>
      </xdr:blipFill>
      <xdr:spPr>
        <a:xfrm>
          <a:off x="8820150" y="135636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112</xdr:row>
      <xdr:rowOff>0</xdr:rowOff>
    </xdr:from>
    <xdr:to>
      <xdr:col>13</xdr:col>
      <xdr:colOff>431800</xdr:colOff>
      <xdr:row>112</xdr:row>
      <xdr:rowOff>25400</xdr:rowOff>
    </xdr:to>
    <xdr:pic>
      <xdr:nvPicPr>
        <xdr:cNvPr id="60" name="Picture 59">
          <a:extLst>
            <a:ext uri="{FF2B5EF4-FFF2-40B4-BE49-F238E27FC236}">
              <a16:creationId xmlns:a16="http://schemas.microsoft.com/office/drawing/2014/main" id="{4B53A9DE-F353-41E3-9770-F286F4AD534F}"/>
            </a:ext>
          </a:extLst>
        </xdr:cNvPr>
        <xdr:cNvPicPr/>
      </xdr:nvPicPr>
      <xdr:blipFill>
        <a:blip xmlns:r="http://schemas.openxmlformats.org/officeDocument/2006/relationships" r:embed="rId59" cstate="print"/>
        <a:stretch>
          <a:fillRect/>
        </a:stretch>
      </xdr:blipFill>
      <xdr:spPr>
        <a:xfrm>
          <a:off x="4476750" y="141922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112</xdr:row>
      <xdr:rowOff>0</xdr:rowOff>
    </xdr:from>
    <xdr:to>
      <xdr:col>20</xdr:col>
      <xdr:colOff>431800</xdr:colOff>
      <xdr:row>112</xdr:row>
      <xdr:rowOff>25400</xdr:rowOff>
    </xdr:to>
    <xdr:pic>
      <xdr:nvPicPr>
        <xdr:cNvPr id="61" name="Picture 60">
          <a:extLst>
            <a:ext uri="{FF2B5EF4-FFF2-40B4-BE49-F238E27FC236}">
              <a16:creationId xmlns:a16="http://schemas.microsoft.com/office/drawing/2014/main" id="{45E8663D-8FBE-4083-9E94-48F36826AB47}"/>
            </a:ext>
          </a:extLst>
        </xdr:cNvPr>
        <xdr:cNvPicPr/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7096125" y="141922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112</xdr:row>
      <xdr:rowOff>0</xdr:rowOff>
    </xdr:from>
    <xdr:to>
      <xdr:col>25</xdr:col>
      <xdr:colOff>431800</xdr:colOff>
      <xdr:row>112</xdr:row>
      <xdr:rowOff>25400</xdr:rowOff>
    </xdr:to>
    <xdr:pic>
      <xdr:nvPicPr>
        <xdr:cNvPr id="62" name="Picture 61">
          <a:extLst>
            <a:ext uri="{FF2B5EF4-FFF2-40B4-BE49-F238E27FC236}">
              <a16:creationId xmlns:a16="http://schemas.microsoft.com/office/drawing/2014/main" id="{2DA5F8DC-14E6-429F-97E9-9838FBD777AB}"/>
            </a:ext>
          </a:extLst>
        </xdr:cNvPr>
        <xdr:cNvPicPr/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8820150" y="141922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117</xdr:row>
      <xdr:rowOff>0</xdr:rowOff>
    </xdr:from>
    <xdr:to>
      <xdr:col>13</xdr:col>
      <xdr:colOff>431800</xdr:colOff>
      <xdr:row>117</xdr:row>
      <xdr:rowOff>25400</xdr:rowOff>
    </xdr:to>
    <xdr:pic>
      <xdr:nvPicPr>
        <xdr:cNvPr id="63" name="Picture 62">
          <a:extLst>
            <a:ext uri="{FF2B5EF4-FFF2-40B4-BE49-F238E27FC236}">
              <a16:creationId xmlns:a16="http://schemas.microsoft.com/office/drawing/2014/main" id="{8956EBF6-165A-4B6A-A757-D43C05E7F7E2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4476750" y="148209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117</xdr:row>
      <xdr:rowOff>0</xdr:rowOff>
    </xdr:from>
    <xdr:to>
      <xdr:col>20</xdr:col>
      <xdr:colOff>431800</xdr:colOff>
      <xdr:row>117</xdr:row>
      <xdr:rowOff>25400</xdr:rowOff>
    </xdr:to>
    <xdr:pic>
      <xdr:nvPicPr>
        <xdr:cNvPr id="64" name="Picture 63">
          <a:extLst>
            <a:ext uri="{FF2B5EF4-FFF2-40B4-BE49-F238E27FC236}">
              <a16:creationId xmlns:a16="http://schemas.microsoft.com/office/drawing/2014/main" id="{BCB2FCF2-81B7-4515-8AC1-934539D01C51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7096125" y="148209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25</xdr:col>
      <xdr:colOff>431800</xdr:colOff>
      <xdr:row>117</xdr:row>
      <xdr:rowOff>25400</xdr:rowOff>
    </xdr:to>
    <xdr:pic>
      <xdr:nvPicPr>
        <xdr:cNvPr id="65" name="Picture 64">
          <a:extLst>
            <a:ext uri="{FF2B5EF4-FFF2-40B4-BE49-F238E27FC236}">
              <a16:creationId xmlns:a16="http://schemas.microsoft.com/office/drawing/2014/main" id="{50D6088E-4709-4E8D-81C1-B2856E3D50D8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8820150" y="148209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122</xdr:row>
      <xdr:rowOff>0</xdr:rowOff>
    </xdr:from>
    <xdr:to>
      <xdr:col>13</xdr:col>
      <xdr:colOff>431800</xdr:colOff>
      <xdr:row>122</xdr:row>
      <xdr:rowOff>25400</xdr:rowOff>
    </xdr:to>
    <xdr:pic>
      <xdr:nvPicPr>
        <xdr:cNvPr id="66" name="Picture 65">
          <a:extLst>
            <a:ext uri="{FF2B5EF4-FFF2-40B4-BE49-F238E27FC236}">
              <a16:creationId xmlns:a16="http://schemas.microsoft.com/office/drawing/2014/main" id="{17482D20-FA11-4A28-BAD0-EE09E1004577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4476750" y="154495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122</xdr:row>
      <xdr:rowOff>0</xdr:rowOff>
    </xdr:from>
    <xdr:to>
      <xdr:col>20</xdr:col>
      <xdr:colOff>431800</xdr:colOff>
      <xdr:row>122</xdr:row>
      <xdr:rowOff>25400</xdr:rowOff>
    </xdr:to>
    <xdr:pic>
      <xdr:nvPicPr>
        <xdr:cNvPr id="67" name="Picture 66">
          <a:extLst>
            <a:ext uri="{FF2B5EF4-FFF2-40B4-BE49-F238E27FC236}">
              <a16:creationId xmlns:a16="http://schemas.microsoft.com/office/drawing/2014/main" id="{0ACBDC42-E966-48DA-A4B7-568D8F136C1F}"/>
            </a:ext>
          </a:extLst>
        </xdr:cNvPr>
        <xdr:cNvPicPr/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7096125" y="154495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122</xdr:row>
      <xdr:rowOff>0</xdr:rowOff>
    </xdr:from>
    <xdr:to>
      <xdr:col>25</xdr:col>
      <xdr:colOff>431800</xdr:colOff>
      <xdr:row>122</xdr:row>
      <xdr:rowOff>25400</xdr:rowOff>
    </xdr:to>
    <xdr:pic>
      <xdr:nvPicPr>
        <xdr:cNvPr id="68" name="Picture 67">
          <a:extLst>
            <a:ext uri="{FF2B5EF4-FFF2-40B4-BE49-F238E27FC236}">
              <a16:creationId xmlns:a16="http://schemas.microsoft.com/office/drawing/2014/main" id="{DD46F3DE-B623-4BE0-9ACF-BC72F717A873}"/>
            </a:ext>
          </a:extLst>
        </xdr:cNvPr>
        <xdr:cNvPicPr/>
      </xdr:nvPicPr>
      <xdr:blipFill>
        <a:blip xmlns:r="http://schemas.openxmlformats.org/officeDocument/2006/relationships" r:embed="rId67" cstate="print"/>
        <a:stretch>
          <a:fillRect/>
        </a:stretch>
      </xdr:blipFill>
      <xdr:spPr>
        <a:xfrm>
          <a:off x="8820150" y="154495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127</xdr:row>
      <xdr:rowOff>0</xdr:rowOff>
    </xdr:from>
    <xdr:to>
      <xdr:col>13</xdr:col>
      <xdr:colOff>431800</xdr:colOff>
      <xdr:row>127</xdr:row>
      <xdr:rowOff>25400</xdr:rowOff>
    </xdr:to>
    <xdr:pic>
      <xdr:nvPicPr>
        <xdr:cNvPr id="69" name="Picture 68">
          <a:extLst>
            <a:ext uri="{FF2B5EF4-FFF2-40B4-BE49-F238E27FC236}">
              <a16:creationId xmlns:a16="http://schemas.microsoft.com/office/drawing/2014/main" id="{671560B8-7126-4CE3-AD10-40BCBC26732E}"/>
            </a:ext>
          </a:extLst>
        </xdr:cNvPr>
        <xdr:cNvPicPr/>
      </xdr:nvPicPr>
      <xdr:blipFill>
        <a:blip xmlns:r="http://schemas.openxmlformats.org/officeDocument/2006/relationships" r:embed="rId68" cstate="print"/>
        <a:stretch>
          <a:fillRect/>
        </a:stretch>
      </xdr:blipFill>
      <xdr:spPr>
        <a:xfrm>
          <a:off x="4476750" y="160782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127</xdr:row>
      <xdr:rowOff>0</xdr:rowOff>
    </xdr:from>
    <xdr:to>
      <xdr:col>20</xdr:col>
      <xdr:colOff>431800</xdr:colOff>
      <xdr:row>127</xdr:row>
      <xdr:rowOff>25400</xdr:rowOff>
    </xdr:to>
    <xdr:pic>
      <xdr:nvPicPr>
        <xdr:cNvPr id="70" name="Picture 69">
          <a:extLst>
            <a:ext uri="{FF2B5EF4-FFF2-40B4-BE49-F238E27FC236}">
              <a16:creationId xmlns:a16="http://schemas.microsoft.com/office/drawing/2014/main" id="{7C5832DD-7B37-477B-B82E-7A2F52C307EE}"/>
            </a:ext>
          </a:extLst>
        </xdr:cNvPr>
        <xdr:cNvPicPr/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7096125" y="160782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127</xdr:row>
      <xdr:rowOff>0</xdr:rowOff>
    </xdr:from>
    <xdr:to>
      <xdr:col>25</xdr:col>
      <xdr:colOff>431800</xdr:colOff>
      <xdr:row>127</xdr:row>
      <xdr:rowOff>25400</xdr:rowOff>
    </xdr:to>
    <xdr:pic>
      <xdr:nvPicPr>
        <xdr:cNvPr id="71" name="Picture 70">
          <a:extLst>
            <a:ext uri="{FF2B5EF4-FFF2-40B4-BE49-F238E27FC236}">
              <a16:creationId xmlns:a16="http://schemas.microsoft.com/office/drawing/2014/main" id="{9C82B885-41C6-4F09-ACCD-ECBCBAA7A147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8820150" y="160782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132</xdr:row>
      <xdr:rowOff>0</xdr:rowOff>
    </xdr:from>
    <xdr:to>
      <xdr:col>13</xdr:col>
      <xdr:colOff>431800</xdr:colOff>
      <xdr:row>132</xdr:row>
      <xdr:rowOff>25400</xdr:rowOff>
    </xdr:to>
    <xdr:pic>
      <xdr:nvPicPr>
        <xdr:cNvPr id="72" name="Picture 71">
          <a:extLst>
            <a:ext uri="{FF2B5EF4-FFF2-40B4-BE49-F238E27FC236}">
              <a16:creationId xmlns:a16="http://schemas.microsoft.com/office/drawing/2014/main" id="{E3CD4ABD-4DFE-4EBE-BB29-C2885EEC8165}"/>
            </a:ext>
          </a:extLst>
        </xdr:cNvPr>
        <xdr:cNvPicPr/>
      </xdr:nvPicPr>
      <xdr:blipFill>
        <a:blip xmlns:r="http://schemas.openxmlformats.org/officeDocument/2006/relationships" r:embed="rId71" cstate="print"/>
        <a:stretch>
          <a:fillRect/>
        </a:stretch>
      </xdr:blipFill>
      <xdr:spPr>
        <a:xfrm>
          <a:off x="4476750" y="167068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132</xdr:row>
      <xdr:rowOff>0</xdr:rowOff>
    </xdr:from>
    <xdr:to>
      <xdr:col>20</xdr:col>
      <xdr:colOff>431800</xdr:colOff>
      <xdr:row>132</xdr:row>
      <xdr:rowOff>25400</xdr:rowOff>
    </xdr:to>
    <xdr:pic>
      <xdr:nvPicPr>
        <xdr:cNvPr id="73" name="Picture 72">
          <a:extLst>
            <a:ext uri="{FF2B5EF4-FFF2-40B4-BE49-F238E27FC236}">
              <a16:creationId xmlns:a16="http://schemas.microsoft.com/office/drawing/2014/main" id="{F02960B5-7E78-47B2-8ED8-D5E17B7FFD9C}"/>
            </a:ext>
          </a:extLst>
        </xdr:cNvPr>
        <xdr:cNvPicPr/>
      </xdr:nvPicPr>
      <xdr:blipFill>
        <a:blip xmlns:r="http://schemas.openxmlformats.org/officeDocument/2006/relationships" r:embed="rId72" cstate="print"/>
        <a:stretch>
          <a:fillRect/>
        </a:stretch>
      </xdr:blipFill>
      <xdr:spPr>
        <a:xfrm>
          <a:off x="7096125" y="167068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132</xdr:row>
      <xdr:rowOff>0</xdr:rowOff>
    </xdr:from>
    <xdr:to>
      <xdr:col>25</xdr:col>
      <xdr:colOff>431800</xdr:colOff>
      <xdr:row>132</xdr:row>
      <xdr:rowOff>25400</xdr:rowOff>
    </xdr:to>
    <xdr:pic>
      <xdr:nvPicPr>
        <xdr:cNvPr id="74" name="Picture 73">
          <a:extLst>
            <a:ext uri="{FF2B5EF4-FFF2-40B4-BE49-F238E27FC236}">
              <a16:creationId xmlns:a16="http://schemas.microsoft.com/office/drawing/2014/main" id="{C4E3742B-93B7-4229-B69E-D150313338A6}"/>
            </a:ext>
          </a:extLst>
        </xdr:cNvPr>
        <xdr:cNvPicPr/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8820150" y="167068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137</xdr:row>
      <xdr:rowOff>0</xdr:rowOff>
    </xdr:from>
    <xdr:to>
      <xdr:col>13</xdr:col>
      <xdr:colOff>431800</xdr:colOff>
      <xdr:row>137</xdr:row>
      <xdr:rowOff>25400</xdr:rowOff>
    </xdr:to>
    <xdr:pic>
      <xdr:nvPicPr>
        <xdr:cNvPr id="75" name="Picture 74">
          <a:extLst>
            <a:ext uri="{FF2B5EF4-FFF2-40B4-BE49-F238E27FC236}">
              <a16:creationId xmlns:a16="http://schemas.microsoft.com/office/drawing/2014/main" id="{179413A6-AA6B-419D-B856-812BB5987C50}"/>
            </a:ext>
          </a:extLst>
        </xdr:cNvPr>
        <xdr:cNvPicPr/>
      </xdr:nvPicPr>
      <xdr:blipFill>
        <a:blip xmlns:r="http://schemas.openxmlformats.org/officeDocument/2006/relationships" r:embed="rId74" cstate="print"/>
        <a:stretch>
          <a:fillRect/>
        </a:stretch>
      </xdr:blipFill>
      <xdr:spPr>
        <a:xfrm>
          <a:off x="4476750" y="173355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137</xdr:row>
      <xdr:rowOff>0</xdr:rowOff>
    </xdr:from>
    <xdr:to>
      <xdr:col>20</xdr:col>
      <xdr:colOff>431800</xdr:colOff>
      <xdr:row>137</xdr:row>
      <xdr:rowOff>25400</xdr:rowOff>
    </xdr:to>
    <xdr:pic>
      <xdr:nvPicPr>
        <xdr:cNvPr id="76" name="Picture 75">
          <a:extLst>
            <a:ext uri="{FF2B5EF4-FFF2-40B4-BE49-F238E27FC236}">
              <a16:creationId xmlns:a16="http://schemas.microsoft.com/office/drawing/2014/main" id="{3CD488E0-14DD-4305-B9C2-C1C0334CC45A}"/>
            </a:ext>
          </a:extLst>
        </xdr:cNvPr>
        <xdr:cNvPicPr/>
      </xdr:nvPicPr>
      <xdr:blipFill>
        <a:blip xmlns:r="http://schemas.openxmlformats.org/officeDocument/2006/relationships" r:embed="rId75" cstate="print"/>
        <a:stretch>
          <a:fillRect/>
        </a:stretch>
      </xdr:blipFill>
      <xdr:spPr>
        <a:xfrm>
          <a:off x="7096125" y="173355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137</xdr:row>
      <xdr:rowOff>0</xdr:rowOff>
    </xdr:from>
    <xdr:to>
      <xdr:col>25</xdr:col>
      <xdr:colOff>431800</xdr:colOff>
      <xdr:row>137</xdr:row>
      <xdr:rowOff>25400</xdr:rowOff>
    </xdr:to>
    <xdr:pic>
      <xdr:nvPicPr>
        <xdr:cNvPr id="77" name="Picture 76">
          <a:extLst>
            <a:ext uri="{FF2B5EF4-FFF2-40B4-BE49-F238E27FC236}">
              <a16:creationId xmlns:a16="http://schemas.microsoft.com/office/drawing/2014/main" id="{2117A6B6-828E-483F-AED3-DEB2653052F3}"/>
            </a:ext>
          </a:extLst>
        </xdr:cNvPr>
        <xdr:cNvPicPr/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8820150" y="173355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142</xdr:row>
      <xdr:rowOff>0</xdr:rowOff>
    </xdr:from>
    <xdr:to>
      <xdr:col>13</xdr:col>
      <xdr:colOff>431800</xdr:colOff>
      <xdr:row>142</xdr:row>
      <xdr:rowOff>25400</xdr:rowOff>
    </xdr:to>
    <xdr:pic>
      <xdr:nvPicPr>
        <xdr:cNvPr id="78" name="Picture 77">
          <a:extLst>
            <a:ext uri="{FF2B5EF4-FFF2-40B4-BE49-F238E27FC236}">
              <a16:creationId xmlns:a16="http://schemas.microsoft.com/office/drawing/2014/main" id="{E488E626-337C-4ECB-A0F0-1113B4EC0723}"/>
            </a:ext>
          </a:extLst>
        </xdr:cNvPr>
        <xdr:cNvPicPr/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4476750" y="179641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142</xdr:row>
      <xdr:rowOff>0</xdr:rowOff>
    </xdr:from>
    <xdr:to>
      <xdr:col>20</xdr:col>
      <xdr:colOff>431800</xdr:colOff>
      <xdr:row>142</xdr:row>
      <xdr:rowOff>25400</xdr:rowOff>
    </xdr:to>
    <xdr:pic>
      <xdr:nvPicPr>
        <xdr:cNvPr id="79" name="Picture 78">
          <a:extLst>
            <a:ext uri="{FF2B5EF4-FFF2-40B4-BE49-F238E27FC236}">
              <a16:creationId xmlns:a16="http://schemas.microsoft.com/office/drawing/2014/main" id="{32BD4FCB-AE62-4F89-9A5D-B6C429E6A186}"/>
            </a:ext>
          </a:extLst>
        </xdr:cNvPr>
        <xdr:cNvPicPr/>
      </xdr:nvPicPr>
      <xdr:blipFill>
        <a:blip xmlns:r="http://schemas.openxmlformats.org/officeDocument/2006/relationships" r:embed="rId78" cstate="print"/>
        <a:stretch>
          <a:fillRect/>
        </a:stretch>
      </xdr:blipFill>
      <xdr:spPr>
        <a:xfrm>
          <a:off x="7096125" y="179641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142</xdr:row>
      <xdr:rowOff>0</xdr:rowOff>
    </xdr:from>
    <xdr:to>
      <xdr:col>25</xdr:col>
      <xdr:colOff>431800</xdr:colOff>
      <xdr:row>142</xdr:row>
      <xdr:rowOff>25400</xdr:rowOff>
    </xdr:to>
    <xdr:pic>
      <xdr:nvPicPr>
        <xdr:cNvPr id="80" name="Picture 79">
          <a:extLst>
            <a:ext uri="{FF2B5EF4-FFF2-40B4-BE49-F238E27FC236}">
              <a16:creationId xmlns:a16="http://schemas.microsoft.com/office/drawing/2014/main" id="{A0B3CBA4-12E5-4595-8B70-6F2FF835639B}"/>
            </a:ext>
          </a:extLst>
        </xdr:cNvPr>
        <xdr:cNvPicPr/>
      </xdr:nvPicPr>
      <xdr:blipFill>
        <a:blip xmlns:r="http://schemas.openxmlformats.org/officeDocument/2006/relationships" r:embed="rId79" cstate="print"/>
        <a:stretch>
          <a:fillRect/>
        </a:stretch>
      </xdr:blipFill>
      <xdr:spPr>
        <a:xfrm>
          <a:off x="8820150" y="179641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147</xdr:row>
      <xdr:rowOff>0</xdr:rowOff>
    </xdr:from>
    <xdr:to>
      <xdr:col>13</xdr:col>
      <xdr:colOff>431800</xdr:colOff>
      <xdr:row>147</xdr:row>
      <xdr:rowOff>25400</xdr:rowOff>
    </xdr:to>
    <xdr:pic>
      <xdr:nvPicPr>
        <xdr:cNvPr id="81" name="Picture 80">
          <a:extLst>
            <a:ext uri="{FF2B5EF4-FFF2-40B4-BE49-F238E27FC236}">
              <a16:creationId xmlns:a16="http://schemas.microsoft.com/office/drawing/2014/main" id="{9A78E521-F3C2-4B33-96EA-CA1EDD649B3F}"/>
            </a:ext>
          </a:extLst>
        </xdr:cNvPr>
        <xdr:cNvPicPr/>
      </xdr:nvPicPr>
      <xdr:blipFill>
        <a:blip xmlns:r="http://schemas.openxmlformats.org/officeDocument/2006/relationships" r:embed="rId80" cstate="print"/>
        <a:stretch>
          <a:fillRect/>
        </a:stretch>
      </xdr:blipFill>
      <xdr:spPr>
        <a:xfrm>
          <a:off x="4476750" y="185928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147</xdr:row>
      <xdr:rowOff>0</xdr:rowOff>
    </xdr:from>
    <xdr:to>
      <xdr:col>20</xdr:col>
      <xdr:colOff>431800</xdr:colOff>
      <xdr:row>147</xdr:row>
      <xdr:rowOff>25400</xdr:rowOff>
    </xdr:to>
    <xdr:pic>
      <xdr:nvPicPr>
        <xdr:cNvPr id="82" name="Picture 81">
          <a:extLst>
            <a:ext uri="{FF2B5EF4-FFF2-40B4-BE49-F238E27FC236}">
              <a16:creationId xmlns:a16="http://schemas.microsoft.com/office/drawing/2014/main" id="{885CA4B1-5B47-4DFD-9D43-DF164E5DA9DE}"/>
            </a:ext>
          </a:extLst>
        </xdr:cNvPr>
        <xdr:cNvPicPr/>
      </xdr:nvPicPr>
      <xdr:blipFill>
        <a:blip xmlns:r="http://schemas.openxmlformats.org/officeDocument/2006/relationships" r:embed="rId80" cstate="print"/>
        <a:stretch>
          <a:fillRect/>
        </a:stretch>
      </xdr:blipFill>
      <xdr:spPr>
        <a:xfrm>
          <a:off x="7096125" y="185928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147</xdr:row>
      <xdr:rowOff>0</xdr:rowOff>
    </xdr:from>
    <xdr:to>
      <xdr:col>25</xdr:col>
      <xdr:colOff>431800</xdr:colOff>
      <xdr:row>147</xdr:row>
      <xdr:rowOff>25400</xdr:rowOff>
    </xdr:to>
    <xdr:pic>
      <xdr:nvPicPr>
        <xdr:cNvPr id="83" name="Picture 82">
          <a:extLst>
            <a:ext uri="{FF2B5EF4-FFF2-40B4-BE49-F238E27FC236}">
              <a16:creationId xmlns:a16="http://schemas.microsoft.com/office/drawing/2014/main" id="{E182E51D-73C3-465A-8139-139357D5AA82}"/>
            </a:ext>
          </a:extLst>
        </xdr:cNvPr>
        <xdr:cNvPicPr/>
      </xdr:nvPicPr>
      <xdr:blipFill>
        <a:blip xmlns:r="http://schemas.openxmlformats.org/officeDocument/2006/relationships" r:embed="rId81" cstate="print"/>
        <a:stretch>
          <a:fillRect/>
        </a:stretch>
      </xdr:blipFill>
      <xdr:spPr>
        <a:xfrm>
          <a:off x="8820150" y="185928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152</xdr:row>
      <xdr:rowOff>0</xdr:rowOff>
    </xdr:from>
    <xdr:to>
      <xdr:col>13</xdr:col>
      <xdr:colOff>431800</xdr:colOff>
      <xdr:row>152</xdr:row>
      <xdr:rowOff>25400</xdr:rowOff>
    </xdr:to>
    <xdr:pic>
      <xdr:nvPicPr>
        <xdr:cNvPr id="84" name="Picture 83">
          <a:extLst>
            <a:ext uri="{FF2B5EF4-FFF2-40B4-BE49-F238E27FC236}">
              <a16:creationId xmlns:a16="http://schemas.microsoft.com/office/drawing/2014/main" id="{0A157BF8-0E82-4492-BE5B-25976945F2E2}"/>
            </a:ext>
          </a:extLst>
        </xdr:cNvPr>
        <xdr:cNvPicPr/>
      </xdr:nvPicPr>
      <xdr:blipFill>
        <a:blip xmlns:r="http://schemas.openxmlformats.org/officeDocument/2006/relationships" r:embed="rId82" cstate="print"/>
        <a:stretch>
          <a:fillRect/>
        </a:stretch>
      </xdr:blipFill>
      <xdr:spPr>
        <a:xfrm>
          <a:off x="4476750" y="192214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152</xdr:row>
      <xdr:rowOff>0</xdr:rowOff>
    </xdr:from>
    <xdr:to>
      <xdr:col>20</xdr:col>
      <xdr:colOff>431800</xdr:colOff>
      <xdr:row>152</xdr:row>
      <xdr:rowOff>25400</xdr:rowOff>
    </xdr:to>
    <xdr:pic>
      <xdr:nvPicPr>
        <xdr:cNvPr id="85" name="Picture 84">
          <a:extLst>
            <a:ext uri="{FF2B5EF4-FFF2-40B4-BE49-F238E27FC236}">
              <a16:creationId xmlns:a16="http://schemas.microsoft.com/office/drawing/2014/main" id="{11C96B55-3FA6-472E-83B5-1A4421927DB4}"/>
            </a:ext>
          </a:extLst>
        </xdr:cNvPr>
        <xdr:cNvPicPr/>
      </xdr:nvPicPr>
      <xdr:blipFill>
        <a:blip xmlns:r="http://schemas.openxmlformats.org/officeDocument/2006/relationships" r:embed="rId83" cstate="print"/>
        <a:stretch>
          <a:fillRect/>
        </a:stretch>
      </xdr:blipFill>
      <xdr:spPr>
        <a:xfrm>
          <a:off x="7096125" y="192214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152</xdr:row>
      <xdr:rowOff>0</xdr:rowOff>
    </xdr:from>
    <xdr:to>
      <xdr:col>25</xdr:col>
      <xdr:colOff>431800</xdr:colOff>
      <xdr:row>152</xdr:row>
      <xdr:rowOff>25400</xdr:rowOff>
    </xdr:to>
    <xdr:pic>
      <xdr:nvPicPr>
        <xdr:cNvPr id="86" name="Picture 85">
          <a:extLst>
            <a:ext uri="{FF2B5EF4-FFF2-40B4-BE49-F238E27FC236}">
              <a16:creationId xmlns:a16="http://schemas.microsoft.com/office/drawing/2014/main" id="{A6C37000-6B01-4750-ACF3-5B2B497E7AC2}"/>
            </a:ext>
          </a:extLst>
        </xdr:cNvPr>
        <xdr:cNvPicPr/>
      </xdr:nvPicPr>
      <xdr:blipFill>
        <a:blip xmlns:r="http://schemas.openxmlformats.org/officeDocument/2006/relationships" r:embed="rId84" cstate="print"/>
        <a:stretch>
          <a:fillRect/>
        </a:stretch>
      </xdr:blipFill>
      <xdr:spPr>
        <a:xfrm>
          <a:off x="8820150" y="192214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157</xdr:row>
      <xdr:rowOff>0</xdr:rowOff>
    </xdr:from>
    <xdr:to>
      <xdr:col>13</xdr:col>
      <xdr:colOff>431800</xdr:colOff>
      <xdr:row>157</xdr:row>
      <xdr:rowOff>25400</xdr:rowOff>
    </xdr:to>
    <xdr:pic>
      <xdr:nvPicPr>
        <xdr:cNvPr id="87" name="Picture 86">
          <a:extLst>
            <a:ext uri="{FF2B5EF4-FFF2-40B4-BE49-F238E27FC236}">
              <a16:creationId xmlns:a16="http://schemas.microsoft.com/office/drawing/2014/main" id="{7522F09C-09B6-4427-B2E0-AAE103F98654}"/>
            </a:ext>
          </a:extLst>
        </xdr:cNvPr>
        <xdr:cNvPicPr/>
      </xdr:nvPicPr>
      <xdr:blipFill>
        <a:blip xmlns:r="http://schemas.openxmlformats.org/officeDocument/2006/relationships" r:embed="rId85" cstate="print"/>
        <a:stretch>
          <a:fillRect/>
        </a:stretch>
      </xdr:blipFill>
      <xdr:spPr>
        <a:xfrm>
          <a:off x="4476750" y="198501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157</xdr:row>
      <xdr:rowOff>0</xdr:rowOff>
    </xdr:from>
    <xdr:to>
      <xdr:col>20</xdr:col>
      <xdr:colOff>431800</xdr:colOff>
      <xdr:row>157</xdr:row>
      <xdr:rowOff>25400</xdr:rowOff>
    </xdr:to>
    <xdr:pic>
      <xdr:nvPicPr>
        <xdr:cNvPr id="88" name="Picture 87">
          <a:extLst>
            <a:ext uri="{FF2B5EF4-FFF2-40B4-BE49-F238E27FC236}">
              <a16:creationId xmlns:a16="http://schemas.microsoft.com/office/drawing/2014/main" id="{BAA6E501-FA11-4818-8DB1-FF1BFD759918}"/>
            </a:ext>
          </a:extLst>
        </xdr:cNvPr>
        <xdr:cNvPicPr/>
      </xdr:nvPicPr>
      <xdr:blipFill>
        <a:blip xmlns:r="http://schemas.openxmlformats.org/officeDocument/2006/relationships" r:embed="rId86" cstate="print"/>
        <a:stretch>
          <a:fillRect/>
        </a:stretch>
      </xdr:blipFill>
      <xdr:spPr>
        <a:xfrm>
          <a:off x="7096125" y="198501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157</xdr:row>
      <xdr:rowOff>0</xdr:rowOff>
    </xdr:from>
    <xdr:to>
      <xdr:col>25</xdr:col>
      <xdr:colOff>431800</xdr:colOff>
      <xdr:row>157</xdr:row>
      <xdr:rowOff>25400</xdr:rowOff>
    </xdr:to>
    <xdr:pic>
      <xdr:nvPicPr>
        <xdr:cNvPr id="89" name="Picture 88">
          <a:extLst>
            <a:ext uri="{FF2B5EF4-FFF2-40B4-BE49-F238E27FC236}">
              <a16:creationId xmlns:a16="http://schemas.microsoft.com/office/drawing/2014/main" id="{6155D164-1477-4205-A2A8-1173B423251F}"/>
            </a:ext>
          </a:extLst>
        </xdr:cNvPr>
        <xdr:cNvPicPr/>
      </xdr:nvPicPr>
      <xdr:blipFill>
        <a:blip xmlns:r="http://schemas.openxmlformats.org/officeDocument/2006/relationships" r:embed="rId87" cstate="print"/>
        <a:stretch>
          <a:fillRect/>
        </a:stretch>
      </xdr:blipFill>
      <xdr:spPr>
        <a:xfrm>
          <a:off x="8820150" y="198501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162</xdr:row>
      <xdr:rowOff>0</xdr:rowOff>
    </xdr:from>
    <xdr:to>
      <xdr:col>13</xdr:col>
      <xdr:colOff>431800</xdr:colOff>
      <xdr:row>162</xdr:row>
      <xdr:rowOff>25400</xdr:rowOff>
    </xdr:to>
    <xdr:pic>
      <xdr:nvPicPr>
        <xdr:cNvPr id="90" name="Picture 89">
          <a:extLst>
            <a:ext uri="{FF2B5EF4-FFF2-40B4-BE49-F238E27FC236}">
              <a16:creationId xmlns:a16="http://schemas.microsoft.com/office/drawing/2014/main" id="{3157DD1A-0FB4-4100-A91E-148CD7FB5636}"/>
            </a:ext>
          </a:extLst>
        </xdr:cNvPr>
        <xdr:cNvPicPr/>
      </xdr:nvPicPr>
      <xdr:blipFill>
        <a:blip xmlns:r="http://schemas.openxmlformats.org/officeDocument/2006/relationships" r:embed="rId88" cstate="print"/>
        <a:stretch>
          <a:fillRect/>
        </a:stretch>
      </xdr:blipFill>
      <xdr:spPr>
        <a:xfrm>
          <a:off x="4476750" y="204787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162</xdr:row>
      <xdr:rowOff>0</xdr:rowOff>
    </xdr:from>
    <xdr:to>
      <xdr:col>20</xdr:col>
      <xdr:colOff>431800</xdr:colOff>
      <xdr:row>162</xdr:row>
      <xdr:rowOff>25400</xdr:rowOff>
    </xdr:to>
    <xdr:pic>
      <xdr:nvPicPr>
        <xdr:cNvPr id="91" name="Picture 90">
          <a:extLst>
            <a:ext uri="{FF2B5EF4-FFF2-40B4-BE49-F238E27FC236}">
              <a16:creationId xmlns:a16="http://schemas.microsoft.com/office/drawing/2014/main" id="{DCD6F44C-494F-45DE-83E5-D1E1BDC80ED3}"/>
            </a:ext>
          </a:extLst>
        </xdr:cNvPr>
        <xdr:cNvPicPr/>
      </xdr:nvPicPr>
      <xdr:blipFill>
        <a:blip xmlns:r="http://schemas.openxmlformats.org/officeDocument/2006/relationships" r:embed="rId88" cstate="print"/>
        <a:stretch>
          <a:fillRect/>
        </a:stretch>
      </xdr:blipFill>
      <xdr:spPr>
        <a:xfrm>
          <a:off x="7096125" y="204787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162</xdr:row>
      <xdr:rowOff>0</xdr:rowOff>
    </xdr:from>
    <xdr:to>
      <xdr:col>25</xdr:col>
      <xdr:colOff>431800</xdr:colOff>
      <xdr:row>162</xdr:row>
      <xdr:rowOff>25400</xdr:rowOff>
    </xdr:to>
    <xdr:pic>
      <xdr:nvPicPr>
        <xdr:cNvPr id="92" name="Picture 91">
          <a:extLst>
            <a:ext uri="{FF2B5EF4-FFF2-40B4-BE49-F238E27FC236}">
              <a16:creationId xmlns:a16="http://schemas.microsoft.com/office/drawing/2014/main" id="{02716A31-E698-4AA1-9246-671F222CA7D4}"/>
            </a:ext>
          </a:extLst>
        </xdr:cNvPr>
        <xdr:cNvPicPr/>
      </xdr:nvPicPr>
      <xdr:blipFill>
        <a:blip xmlns:r="http://schemas.openxmlformats.org/officeDocument/2006/relationships" r:embed="rId89" cstate="print"/>
        <a:stretch>
          <a:fillRect/>
        </a:stretch>
      </xdr:blipFill>
      <xdr:spPr>
        <a:xfrm>
          <a:off x="8820150" y="204787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167</xdr:row>
      <xdr:rowOff>0</xdr:rowOff>
    </xdr:from>
    <xdr:to>
      <xdr:col>13</xdr:col>
      <xdr:colOff>431800</xdr:colOff>
      <xdr:row>167</xdr:row>
      <xdr:rowOff>25400</xdr:rowOff>
    </xdr:to>
    <xdr:pic>
      <xdr:nvPicPr>
        <xdr:cNvPr id="93" name="Picture 92">
          <a:extLst>
            <a:ext uri="{FF2B5EF4-FFF2-40B4-BE49-F238E27FC236}">
              <a16:creationId xmlns:a16="http://schemas.microsoft.com/office/drawing/2014/main" id="{B6386D54-CCB6-48EA-A3D6-083EF06ACB2B}"/>
            </a:ext>
          </a:extLst>
        </xdr:cNvPr>
        <xdr:cNvPicPr/>
      </xdr:nvPicPr>
      <xdr:blipFill>
        <a:blip xmlns:r="http://schemas.openxmlformats.org/officeDocument/2006/relationships" r:embed="rId90" cstate="print"/>
        <a:stretch>
          <a:fillRect/>
        </a:stretch>
      </xdr:blipFill>
      <xdr:spPr>
        <a:xfrm>
          <a:off x="4476750" y="211074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167</xdr:row>
      <xdr:rowOff>0</xdr:rowOff>
    </xdr:from>
    <xdr:to>
      <xdr:col>20</xdr:col>
      <xdr:colOff>431800</xdr:colOff>
      <xdr:row>167</xdr:row>
      <xdr:rowOff>25400</xdr:rowOff>
    </xdr:to>
    <xdr:pic>
      <xdr:nvPicPr>
        <xdr:cNvPr id="94" name="Picture 93">
          <a:extLst>
            <a:ext uri="{FF2B5EF4-FFF2-40B4-BE49-F238E27FC236}">
              <a16:creationId xmlns:a16="http://schemas.microsoft.com/office/drawing/2014/main" id="{FE6C77C8-FC3B-411C-82DC-996F2B8A324F}"/>
            </a:ext>
          </a:extLst>
        </xdr:cNvPr>
        <xdr:cNvPicPr/>
      </xdr:nvPicPr>
      <xdr:blipFill>
        <a:blip xmlns:r="http://schemas.openxmlformats.org/officeDocument/2006/relationships" r:embed="rId91" cstate="print"/>
        <a:stretch>
          <a:fillRect/>
        </a:stretch>
      </xdr:blipFill>
      <xdr:spPr>
        <a:xfrm>
          <a:off x="7096125" y="211074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167</xdr:row>
      <xdr:rowOff>0</xdr:rowOff>
    </xdr:from>
    <xdr:to>
      <xdr:col>25</xdr:col>
      <xdr:colOff>431800</xdr:colOff>
      <xdr:row>167</xdr:row>
      <xdr:rowOff>25400</xdr:rowOff>
    </xdr:to>
    <xdr:pic>
      <xdr:nvPicPr>
        <xdr:cNvPr id="95" name="Picture 94">
          <a:extLst>
            <a:ext uri="{FF2B5EF4-FFF2-40B4-BE49-F238E27FC236}">
              <a16:creationId xmlns:a16="http://schemas.microsoft.com/office/drawing/2014/main" id="{E8DEE62F-3825-42BA-B39A-4F3133984517}"/>
            </a:ext>
          </a:extLst>
        </xdr:cNvPr>
        <xdr:cNvPicPr/>
      </xdr:nvPicPr>
      <xdr:blipFill>
        <a:blip xmlns:r="http://schemas.openxmlformats.org/officeDocument/2006/relationships" r:embed="rId92" cstate="print"/>
        <a:stretch>
          <a:fillRect/>
        </a:stretch>
      </xdr:blipFill>
      <xdr:spPr>
        <a:xfrm>
          <a:off x="8820150" y="211074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172</xdr:row>
      <xdr:rowOff>0</xdr:rowOff>
    </xdr:from>
    <xdr:to>
      <xdr:col>13</xdr:col>
      <xdr:colOff>431800</xdr:colOff>
      <xdr:row>172</xdr:row>
      <xdr:rowOff>25400</xdr:rowOff>
    </xdr:to>
    <xdr:pic>
      <xdr:nvPicPr>
        <xdr:cNvPr id="96" name="Picture 95">
          <a:extLst>
            <a:ext uri="{FF2B5EF4-FFF2-40B4-BE49-F238E27FC236}">
              <a16:creationId xmlns:a16="http://schemas.microsoft.com/office/drawing/2014/main" id="{74583DEB-20D2-43DB-A038-5F9B25BF492B}"/>
            </a:ext>
          </a:extLst>
        </xdr:cNvPr>
        <xdr:cNvPicPr/>
      </xdr:nvPicPr>
      <xdr:blipFill>
        <a:blip xmlns:r="http://schemas.openxmlformats.org/officeDocument/2006/relationships" r:embed="rId93" cstate="print"/>
        <a:stretch>
          <a:fillRect/>
        </a:stretch>
      </xdr:blipFill>
      <xdr:spPr>
        <a:xfrm>
          <a:off x="4476750" y="217360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172</xdr:row>
      <xdr:rowOff>0</xdr:rowOff>
    </xdr:from>
    <xdr:to>
      <xdr:col>20</xdr:col>
      <xdr:colOff>431800</xdr:colOff>
      <xdr:row>172</xdr:row>
      <xdr:rowOff>25400</xdr:rowOff>
    </xdr:to>
    <xdr:pic>
      <xdr:nvPicPr>
        <xdr:cNvPr id="97" name="Picture 96">
          <a:extLst>
            <a:ext uri="{FF2B5EF4-FFF2-40B4-BE49-F238E27FC236}">
              <a16:creationId xmlns:a16="http://schemas.microsoft.com/office/drawing/2014/main" id="{7FEAB6C8-B18E-4B70-9850-727F380BD97E}"/>
            </a:ext>
          </a:extLst>
        </xdr:cNvPr>
        <xdr:cNvPicPr/>
      </xdr:nvPicPr>
      <xdr:blipFill>
        <a:blip xmlns:r="http://schemas.openxmlformats.org/officeDocument/2006/relationships" r:embed="rId94" cstate="print"/>
        <a:stretch>
          <a:fillRect/>
        </a:stretch>
      </xdr:blipFill>
      <xdr:spPr>
        <a:xfrm>
          <a:off x="7096125" y="217360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172</xdr:row>
      <xdr:rowOff>0</xdr:rowOff>
    </xdr:from>
    <xdr:to>
      <xdr:col>25</xdr:col>
      <xdr:colOff>431800</xdr:colOff>
      <xdr:row>172</xdr:row>
      <xdr:rowOff>25400</xdr:rowOff>
    </xdr:to>
    <xdr:pic>
      <xdr:nvPicPr>
        <xdr:cNvPr id="98" name="Picture 97">
          <a:extLst>
            <a:ext uri="{FF2B5EF4-FFF2-40B4-BE49-F238E27FC236}">
              <a16:creationId xmlns:a16="http://schemas.microsoft.com/office/drawing/2014/main" id="{22E38B68-4E75-4D7E-B723-D1218C98A24A}"/>
            </a:ext>
          </a:extLst>
        </xdr:cNvPr>
        <xdr:cNvPicPr/>
      </xdr:nvPicPr>
      <xdr:blipFill>
        <a:blip xmlns:r="http://schemas.openxmlformats.org/officeDocument/2006/relationships" r:embed="rId95" cstate="print"/>
        <a:stretch>
          <a:fillRect/>
        </a:stretch>
      </xdr:blipFill>
      <xdr:spPr>
        <a:xfrm>
          <a:off x="8820150" y="217360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177</xdr:row>
      <xdr:rowOff>0</xdr:rowOff>
    </xdr:from>
    <xdr:to>
      <xdr:col>13</xdr:col>
      <xdr:colOff>431800</xdr:colOff>
      <xdr:row>177</xdr:row>
      <xdr:rowOff>25400</xdr:rowOff>
    </xdr:to>
    <xdr:pic>
      <xdr:nvPicPr>
        <xdr:cNvPr id="99" name="Picture 98">
          <a:extLst>
            <a:ext uri="{FF2B5EF4-FFF2-40B4-BE49-F238E27FC236}">
              <a16:creationId xmlns:a16="http://schemas.microsoft.com/office/drawing/2014/main" id="{53087BB1-B478-4599-8F64-A65711C5796E}"/>
            </a:ext>
          </a:extLst>
        </xdr:cNvPr>
        <xdr:cNvPicPr/>
      </xdr:nvPicPr>
      <xdr:blipFill>
        <a:blip xmlns:r="http://schemas.openxmlformats.org/officeDocument/2006/relationships" r:embed="rId96" cstate="print"/>
        <a:stretch>
          <a:fillRect/>
        </a:stretch>
      </xdr:blipFill>
      <xdr:spPr>
        <a:xfrm>
          <a:off x="4476750" y="223647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177</xdr:row>
      <xdr:rowOff>0</xdr:rowOff>
    </xdr:from>
    <xdr:to>
      <xdr:col>20</xdr:col>
      <xdr:colOff>431800</xdr:colOff>
      <xdr:row>177</xdr:row>
      <xdr:rowOff>25400</xdr:rowOff>
    </xdr:to>
    <xdr:pic>
      <xdr:nvPicPr>
        <xdr:cNvPr id="100" name="Picture 99">
          <a:extLst>
            <a:ext uri="{FF2B5EF4-FFF2-40B4-BE49-F238E27FC236}">
              <a16:creationId xmlns:a16="http://schemas.microsoft.com/office/drawing/2014/main" id="{EF4F51B2-B620-4860-B4F5-21FD1D18523B}"/>
            </a:ext>
          </a:extLst>
        </xdr:cNvPr>
        <xdr:cNvPicPr/>
      </xdr:nvPicPr>
      <xdr:blipFill>
        <a:blip xmlns:r="http://schemas.openxmlformats.org/officeDocument/2006/relationships" r:embed="rId97" cstate="print"/>
        <a:stretch>
          <a:fillRect/>
        </a:stretch>
      </xdr:blipFill>
      <xdr:spPr>
        <a:xfrm>
          <a:off x="7096125" y="223647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177</xdr:row>
      <xdr:rowOff>0</xdr:rowOff>
    </xdr:from>
    <xdr:to>
      <xdr:col>25</xdr:col>
      <xdr:colOff>431800</xdr:colOff>
      <xdr:row>177</xdr:row>
      <xdr:rowOff>25400</xdr:rowOff>
    </xdr:to>
    <xdr:pic>
      <xdr:nvPicPr>
        <xdr:cNvPr id="101" name="Picture 100">
          <a:extLst>
            <a:ext uri="{FF2B5EF4-FFF2-40B4-BE49-F238E27FC236}">
              <a16:creationId xmlns:a16="http://schemas.microsoft.com/office/drawing/2014/main" id="{74C48372-43CD-46BB-AD09-0C7A4F876C3A}"/>
            </a:ext>
          </a:extLst>
        </xdr:cNvPr>
        <xdr:cNvPicPr/>
      </xdr:nvPicPr>
      <xdr:blipFill>
        <a:blip xmlns:r="http://schemas.openxmlformats.org/officeDocument/2006/relationships" r:embed="rId98" cstate="print"/>
        <a:stretch>
          <a:fillRect/>
        </a:stretch>
      </xdr:blipFill>
      <xdr:spPr>
        <a:xfrm>
          <a:off x="8820150" y="223647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182</xdr:row>
      <xdr:rowOff>0</xdr:rowOff>
    </xdr:from>
    <xdr:to>
      <xdr:col>13</xdr:col>
      <xdr:colOff>431800</xdr:colOff>
      <xdr:row>182</xdr:row>
      <xdr:rowOff>25400</xdr:rowOff>
    </xdr:to>
    <xdr:pic>
      <xdr:nvPicPr>
        <xdr:cNvPr id="102" name="Picture 101">
          <a:extLst>
            <a:ext uri="{FF2B5EF4-FFF2-40B4-BE49-F238E27FC236}">
              <a16:creationId xmlns:a16="http://schemas.microsoft.com/office/drawing/2014/main" id="{03AFD1F3-EFC7-4A03-AAFC-B2BC367E5555}"/>
            </a:ext>
          </a:extLst>
        </xdr:cNvPr>
        <xdr:cNvPicPr/>
      </xdr:nvPicPr>
      <xdr:blipFill>
        <a:blip xmlns:r="http://schemas.openxmlformats.org/officeDocument/2006/relationships" r:embed="rId99" cstate="print"/>
        <a:stretch>
          <a:fillRect/>
        </a:stretch>
      </xdr:blipFill>
      <xdr:spPr>
        <a:xfrm>
          <a:off x="4476750" y="229933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182</xdr:row>
      <xdr:rowOff>0</xdr:rowOff>
    </xdr:from>
    <xdr:to>
      <xdr:col>20</xdr:col>
      <xdr:colOff>431800</xdr:colOff>
      <xdr:row>182</xdr:row>
      <xdr:rowOff>25400</xdr:rowOff>
    </xdr:to>
    <xdr:pic>
      <xdr:nvPicPr>
        <xdr:cNvPr id="103" name="Picture 102">
          <a:extLst>
            <a:ext uri="{FF2B5EF4-FFF2-40B4-BE49-F238E27FC236}">
              <a16:creationId xmlns:a16="http://schemas.microsoft.com/office/drawing/2014/main" id="{64B74FFC-CF68-47F2-99D0-93F4733974EB}"/>
            </a:ext>
          </a:extLst>
        </xdr:cNvPr>
        <xdr:cNvPicPr/>
      </xdr:nvPicPr>
      <xdr:blipFill>
        <a:blip xmlns:r="http://schemas.openxmlformats.org/officeDocument/2006/relationships" r:embed="rId100" cstate="print"/>
        <a:stretch>
          <a:fillRect/>
        </a:stretch>
      </xdr:blipFill>
      <xdr:spPr>
        <a:xfrm>
          <a:off x="7096125" y="229933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182</xdr:row>
      <xdr:rowOff>0</xdr:rowOff>
    </xdr:from>
    <xdr:to>
      <xdr:col>25</xdr:col>
      <xdr:colOff>431800</xdr:colOff>
      <xdr:row>182</xdr:row>
      <xdr:rowOff>25400</xdr:rowOff>
    </xdr:to>
    <xdr:pic>
      <xdr:nvPicPr>
        <xdr:cNvPr id="104" name="Picture 103">
          <a:extLst>
            <a:ext uri="{FF2B5EF4-FFF2-40B4-BE49-F238E27FC236}">
              <a16:creationId xmlns:a16="http://schemas.microsoft.com/office/drawing/2014/main" id="{8F72FB7E-B986-4EB0-B733-DD0FC532AAC3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8820150" y="229933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187</xdr:row>
      <xdr:rowOff>0</xdr:rowOff>
    </xdr:from>
    <xdr:to>
      <xdr:col>13</xdr:col>
      <xdr:colOff>431800</xdr:colOff>
      <xdr:row>187</xdr:row>
      <xdr:rowOff>25400</xdr:rowOff>
    </xdr:to>
    <xdr:pic>
      <xdr:nvPicPr>
        <xdr:cNvPr id="105" name="Picture 104">
          <a:extLst>
            <a:ext uri="{FF2B5EF4-FFF2-40B4-BE49-F238E27FC236}">
              <a16:creationId xmlns:a16="http://schemas.microsoft.com/office/drawing/2014/main" id="{7025D437-FEFC-4CE3-8B48-9D83DAE72129}"/>
            </a:ext>
          </a:extLst>
        </xdr:cNvPr>
        <xdr:cNvPicPr/>
      </xdr:nvPicPr>
      <xdr:blipFill>
        <a:blip xmlns:r="http://schemas.openxmlformats.org/officeDocument/2006/relationships" r:embed="rId101" cstate="print"/>
        <a:stretch>
          <a:fillRect/>
        </a:stretch>
      </xdr:blipFill>
      <xdr:spPr>
        <a:xfrm>
          <a:off x="4476750" y="236220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187</xdr:row>
      <xdr:rowOff>0</xdr:rowOff>
    </xdr:from>
    <xdr:to>
      <xdr:col>20</xdr:col>
      <xdr:colOff>431800</xdr:colOff>
      <xdr:row>187</xdr:row>
      <xdr:rowOff>25400</xdr:rowOff>
    </xdr:to>
    <xdr:pic>
      <xdr:nvPicPr>
        <xdr:cNvPr id="106" name="Picture 105">
          <a:extLst>
            <a:ext uri="{FF2B5EF4-FFF2-40B4-BE49-F238E27FC236}">
              <a16:creationId xmlns:a16="http://schemas.microsoft.com/office/drawing/2014/main" id="{780CE077-4EBD-4920-9462-A3F4370D83EE}"/>
            </a:ext>
          </a:extLst>
        </xdr:cNvPr>
        <xdr:cNvPicPr/>
      </xdr:nvPicPr>
      <xdr:blipFill>
        <a:blip xmlns:r="http://schemas.openxmlformats.org/officeDocument/2006/relationships" r:embed="rId102" cstate="print"/>
        <a:stretch>
          <a:fillRect/>
        </a:stretch>
      </xdr:blipFill>
      <xdr:spPr>
        <a:xfrm>
          <a:off x="7096125" y="236220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187</xdr:row>
      <xdr:rowOff>0</xdr:rowOff>
    </xdr:from>
    <xdr:to>
      <xdr:col>25</xdr:col>
      <xdr:colOff>431800</xdr:colOff>
      <xdr:row>187</xdr:row>
      <xdr:rowOff>25400</xdr:rowOff>
    </xdr:to>
    <xdr:pic>
      <xdr:nvPicPr>
        <xdr:cNvPr id="107" name="Picture 106">
          <a:extLst>
            <a:ext uri="{FF2B5EF4-FFF2-40B4-BE49-F238E27FC236}">
              <a16:creationId xmlns:a16="http://schemas.microsoft.com/office/drawing/2014/main" id="{31E12AA1-E53B-4ED0-836F-B2D1F3C7110C}"/>
            </a:ext>
          </a:extLst>
        </xdr:cNvPr>
        <xdr:cNvPicPr/>
      </xdr:nvPicPr>
      <xdr:blipFill>
        <a:blip xmlns:r="http://schemas.openxmlformats.org/officeDocument/2006/relationships" r:embed="rId103" cstate="print"/>
        <a:stretch>
          <a:fillRect/>
        </a:stretch>
      </xdr:blipFill>
      <xdr:spPr>
        <a:xfrm>
          <a:off x="8820150" y="236220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192</xdr:row>
      <xdr:rowOff>0</xdr:rowOff>
    </xdr:from>
    <xdr:to>
      <xdr:col>13</xdr:col>
      <xdr:colOff>431800</xdr:colOff>
      <xdr:row>192</xdr:row>
      <xdr:rowOff>25400</xdr:rowOff>
    </xdr:to>
    <xdr:pic>
      <xdr:nvPicPr>
        <xdr:cNvPr id="108" name="Picture 107">
          <a:extLst>
            <a:ext uri="{FF2B5EF4-FFF2-40B4-BE49-F238E27FC236}">
              <a16:creationId xmlns:a16="http://schemas.microsoft.com/office/drawing/2014/main" id="{C2EF4822-76AD-4E1E-88DE-9E91B0546A1D}"/>
            </a:ext>
          </a:extLst>
        </xdr:cNvPr>
        <xdr:cNvPicPr/>
      </xdr:nvPicPr>
      <xdr:blipFill>
        <a:blip xmlns:r="http://schemas.openxmlformats.org/officeDocument/2006/relationships" r:embed="rId104" cstate="print"/>
        <a:stretch>
          <a:fillRect/>
        </a:stretch>
      </xdr:blipFill>
      <xdr:spPr>
        <a:xfrm>
          <a:off x="4476750" y="242506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192</xdr:row>
      <xdr:rowOff>0</xdr:rowOff>
    </xdr:from>
    <xdr:to>
      <xdr:col>20</xdr:col>
      <xdr:colOff>431800</xdr:colOff>
      <xdr:row>192</xdr:row>
      <xdr:rowOff>25400</xdr:rowOff>
    </xdr:to>
    <xdr:pic>
      <xdr:nvPicPr>
        <xdr:cNvPr id="109" name="Picture 108">
          <a:extLst>
            <a:ext uri="{FF2B5EF4-FFF2-40B4-BE49-F238E27FC236}">
              <a16:creationId xmlns:a16="http://schemas.microsoft.com/office/drawing/2014/main" id="{9860E778-3ECF-4FE6-8E4B-E623BE9E2850}"/>
            </a:ext>
          </a:extLst>
        </xdr:cNvPr>
        <xdr:cNvPicPr/>
      </xdr:nvPicPr>
      <xdr:blipFill>
        <a:blip xmlns:r="http://schemas.openxmlformats.org/officeDocument/2006/relationships" r:embed="rId105" cstate="print"/>
        <a:stretch>
          <a:fillRect/>
        </a:stretch>
      </xdr:blipFill>
      <xdr:spPr>
        <a:xfrm>
          <a:off x="7096125" y="242506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192</xdr:row>
      <xdr:rowOff>0</xdr:rowOff>
    </xdr:from>
    <xdr:to>
      <xdr:col>25</xdr:col>
      <xdr:colOff>431800</xdr:colOff>
      <xdr:row>192</xdr:row>
      <xdr:rowOff>25400</xdr:rowOff>
    </xdr:to>
    <xdr:pic>
      <xdr:nvPicPr>
        <xdr:cNvPr id="110" name="Picture 109">
          <a:extLst>
            <a:ext uri="{FF2B5EF4-FFF2-40B4-BE49-F238E27FC236}">
              <a16:creationId xmlns:a16="http://schemas.microsoft.com/office/drawing/2014/main" id="{CC7DAEC7-9611-40EC-A993-642349AFC49D}"/>
            </a:ext>
          </a:extLst>
        </xdr:cNvPr>
        <xdr:cNvPicPr/>
      </xdr:nvPicPr>
      <xdr:blipFill>
        <a:blip xmlns:r="http://schemas.openxmlformats.org/officeDocument/2006/relationships" r:embed="rId106" cstate="print"/>
        <a:stretch>
          <a:fillRect/>
        </a:stretch>
      </xdr:blipFill>
      <xdr:spPr>
        <a:xfrm>
          <a:off x="8820150" y="242506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197</xdr:row>
      <xdr:rowOff>0</xdr:rowOff>
    </xdr:from>
    <xdr:to>
      <xdr:col>13</xdr:col>
      <xdr:colOff>431800</xdr:colOff>
      <xdr:row>197</xdr:row>
      <xdr:rowOff>25400</xdr:rowOff>
    </xdr:to>
    <xdr:pic>
      <xdr:nvPicPr>
        <xdr:cNvPr id="111" name="Picture 110">
          <a:extLst>
            <a:ext uri="{FF2B5EF4-FFF2-40B4-BE49-F238E27FC236}">
              <a16:creationId xmlns:a16="http://schemas.microsoft.com/office/drawing/2014/main" id="{CE932248-EB09-4221-884B-C54EA8F91C16}"/>
            </a:ext>
          </a:extLst>
        </xdr:cNvPr>
        <xdr:cNvPicPr/>
      </xdr:nvPicPr>
      <xdr:blipFill>
        <a:blip xmlns:r="http://schemas.openxmlformats.org/officeDocument/2006/relationships" r:embed="rId107" cstate="print"/>
        <a:stretch>
          <a:fillRect/>
        </a:stretch>
      </xdr:blipFill>
      <xdr:spPr>
        <a:xfrm>
          <a:off x="4476750" y="248793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197</xdr:row>
      <xdr:rowOff>0</xdr:rowOff>
    </xdr:from>
    <xdr:to>
      <xdr:col>20</xdr:col>
      <xdr:colOff>431800</xdr:colOff>
      <xdr:row>197</xdr:row>
      <xdr:rowOff>25400</xdr:rowOff>
    </xdr:to>
    <xdr:pic>
      <xdr:nvPicPr>
        <xdr:cNvPr id="112" name="Picture 111">
          <a:extLst>
            <a:ext uri="{FF2B5EF4-FFF2-40B4-BE49-F238E27FC236}">
              <a16:creationId xmlns:a16="http://schemas.microsoft.com/office/drawing/2014/main" id="{A7209A78-7F7E-47F3-B022-F022DAE3C8F0}"/>
            </a:ext>
          </a:extLst>
        </xdr:cNvPr>
        <xdr:cNvPicPr/>
      </xdr:nvPicPr>
      <xdr:blipFill>
        <a:blip xmlns:r="http://schemas.openxmlformats.org/officeDocument/2006/relationships" r:embed="rId108" cstate="print"/>
        <a:stretch>
          <a:fillRect/>
        </a:stretch>
      </xdr:blipFill>
      <xdr:spPr>
        <a:xfrm>
          <a:off x="7096125" y="248793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197</xdr:row>
      <xdr:rowOff>0</xdr:rowOff>
    </xdr:from>
    <xdr:to>
      <xdr:col>25</xdr:col>
      <xdr:colOff>431800</xdr:colOff>
      <xdr:row>197</xdr:row>
      <xdr:rowOff>25400</xdr:rowOff>
    </xdr:to>
    <xdr:pic>
      <xdr:nvPicPr>
        <xdr:cNvPr id="113" name="Picture 112">
          <a:extLst>
            <a:ext uri="{FF2B5EF4-FFF2-40B4-BE49-F238E27FC236}">
              <a16:creationId xmlns:a16="http://schemas.microsoft.com/office/drawing/2014/main" id="{3201C35E-7245-4BF1-B0E2-34A3CAF6CBCB}"/>
            </a:ext>
          </a:extLst>
        </xdr:cNvPr>
        <xdr:cNvPicPr/>
      </xdr:nvPicPr>
      <xdr:blipFill>
        <a:blip xmlns:r="http://schemas.openxmlformats.org/officeDocument/2006/relationships" r:embed="rId109" cstate="print"/>
        <a:stretch>
          <a:fillRect/>
        </a:stretch>
      </xdr:blipFill>
      <xdr:spPr>
        <a:xfrm>
          <a:off x="8820150" y="248793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202</xdr:row>
      <xdr:rowOff>0</xdr:rowOff>
    </xdr:from>
    <xdr:to>
      <xdr:col>13</xdr:col>
      <xdr:colOff>431800</xdr:colOff>
      <xdr:row>202</xdr:row>
      <xdr:rowOff>25400</xdr:rowOff>
    </xdr:to>
    <xdr:pic>
      <xdr:nvPicPr>
        <xdr:cNvPr id="114" name="Picture 113">
          <a:extLst>
            <a:ext uri="{FF2B5EF4-FFF2-40B4-BE49-F238E27FC236}">
              <a16:creationId xmlns:a16="http://schemas.microsoft.com/office/drawing/2014/main" id="{250EE59E-0121-470F-B4DE-132C2455E977}"/>
            </a:ext>
          </a:extLst>
        </xdr:cNvPr>
        <xdr:cNvPicPr/>
      </xdr:nvPicPr>
      <xdr:blipFill>
        <a:blip xmlns:r="http://schemas.openxmlformats.org/officeDocument/2006/relationships" r:embed="rId110" cstate="print"/>
        <a:stretch>
          <a:fillRect/>
        </a:stretch>
      </xdr:blipFill>
      <xdr:spPr>
        <a:xfrm>
          <a:off x="4476750" y="255079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202</xdr:row>
      <xdr:rowOff>0</xdr:rowOff>
    </xdr:from>
    <xdr:to>
      <xdr:col>20</xdr:col>
      <xdr:colOff>431800</xdr:colOff>
      <xdr:row>202</xdr:row>
      <xdr:rowOff>25400</xdr:rowOff>
    </xdr:to>
    <xdr:pic>
      <xdr:nvPicPr>
        <xdr:cNvPr id="115" name="Picture 114">
          <a:extLst>
            <a:ext uri="{FF2B5EF4-FFF2-40B4-BE49-F238E27FC236}">
              <a16:creationId xmlns:a16="http://schemas.microsoft.com/office/drawing/2014/main" id="{63E1F1D9-726F-4A55-AB07-0CE7D7450CA4}"/>
            </a:ext>
          </a:extLst>
        </xdr:cNvPr>
        <xdr:cNvPicPr/>
      </xdr:nvPicPr>
      <xdr:blipFill>
        <a:blip xmlns:r="http://schemas.openxmlformats.org/officeDocument/2006/relationships" r:embed="rId111" cstate="print"/>
        <a:stretch>
          <a:fillRect/>
        </a:stretch>
      </xdr:blipFill>
      <xdr:spPr>
        <a:xfrm>
          <a:off x="7096125" y="255079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202</xdr:row>
      <xdr:rowOff>0</xdr:rowOff>
    </xdr:from>
    <xdr:to>
      <xdr:col>25</xdr:col>
      <xdr:colOff>431800</xdr:colOff>
      <xdr:row>202</xdr:row>
      <xdr:rowOff>25400</xdr:rowOff>
    </xdr:to>
    <xdr:pic>
      <xdr:nvPicPr>
        <xdr:cNvPr id="116" name="Picture 115">
          <a:extLst>
            <a:ext uri="{FF2B5EF4-FFF2-40B4-BE49-F238E27FC236}">
              <a16:creationId xmlns:a16="http://schemas.microsoft.com/office/drawing/2014/main" id="{C2EED17B-DCDA-4089-A023-FD3CB0F611CC}"/>
            </a:ext>
          </a:extLst>
        </xdr:cNvPr>
        <xdr:cNvPicPr/>
      </xdr:nvPicPr>
      <xdr:blipFill>
        <a:blip xmlns:r="http://schemas.openxmlformats.org/officeDocument/2006/relationships" r:embed="rId112" cstate="print"/>
        <a:stretch>
          <a:fillRect/>
        </a:stretch>
      </xdr:blipFill>
      <xdr:spPr>
        <a:xfrm>
          <a:off x="8820150" y="255079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207</xdr:row>
      <xdr:rowOff>0</xdr:rowOff>
    </xdr:from>
    <xdr:to>
      <xdr:col>13</xdr:col>
      <xdr:colOff>431800</xdr:colOff>
      <xdr:row>207</xdr:row>
      <xdr:rowOff>25400</xdr:rowOff>
    </xdr:to>
    <xdr:pic>
      <xdr:nvPicPr>
        <xdr:cNvPr id="117" name="Picture 116">
          <a:extLst>
            <a:ext uri="{FF2B5EF4-FFF2-40B4-BE49-F238E27FC236}">
              <a16:creationId xmlns:a16="http://schemas.microsoft.com/office/drawing/2014/main" id="{B8B83EAA-FD5C-42D6-AF73-8C77CB2AE561}"/>
            </a:ext>
          </a:extLst>
        </xdr:cNvPr>
        <xdr:cNvPicPr/>
      </xdr:nvPicPr>
      <xdr:blipFill>
        <a:blip xmlns:r="http://schemas.openxmlformats.org/officeDocument/2006/relationships" r:embed="rId113" cstate="print"/>
        <a:stretch>
          <a:fillRect/>
        </a:stretch>
      </xdr:blipFill>
      <xdr:spPr>
        <a:xfrm>
          <a:off x="4476750" y="261366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207</xdr:row>
      <xdr:rowOff>0</xdr:rowOff>
    </xdr:from>
    <xdr:to>
      <xdr:col>20</xdr:col>
      <xdr:colOff>431800</xdr:colOff>
      <xdr:row>207</xdr:row>
      <xdr:rowOff>25400</xdr:rowOff>
    </xdr:to>
    <xdr:pic>
      <xdr:nvPicPr>
        <xdr:cNvPr id="118" name="Picture 117">
          <a:extLst>
            <a:ext uri="{FF2B5EF4-FFF2-40B4-BE49-F238E27FC236}">
              <a16:creationId xmlns:a16="http://schemas.microsoft.com/office/drawing/2014/main" id="{B652422F-2490-47AA-B331-25271DB3D567}"/>
            </a:ext>
          </a:extLst>
        </xdr:cNvPr>
        <xdr:cNvPicPr/>
      </xdr:nvPicPr>
      <xdr:blipFill>
        <a:blip xmlns:r="http://schemas.openxmlformats.org/officeDocument/2006/relationships" r:embed="rId114" cstate="print"/>
        <a:stretch>
          <a:fillRect/>
        </a:stretch>
      </xdr:blipFill>
      <xdr:spPr>
        <a:xfrm>
          <a:off x="7096125" y="261366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207</xdr:row>
      <xdr:rowOff>0</xdr:rowOff>
    </xdr:from>
    <xdr:to>
      <xdr:col>25</xdr:col>
      <xdr:colOff>431800</xdr:colOff>
      <xdr:row>207</xdr:row>
      <xdr:rowOff>25400</xdr:rowOff>
    </xdr:to>
    <xdr:pic>
      <xdr:nvPicPr>
        <xdr:cNvPr id="119" name="Picture 118">
          <a:extLst>
            <a:ext uri="{FF2B5EF4-FFF2-40B4-BE49-F238E27FC236}">
              <a16:creationId xmlns:a16="http://schemas.microsoft.com/office/drawing/2014/main" id="{F18CF529-6440-4070-820A-32B72D5149E4}"/>
            </a:ext>
          </a:extLst>
        </xdr:cNvPr>
        <xdr:cNvPicPr/>
      </xdr:nvPicPr>
      <xdr:blipFill>
        <a:blip xmlns:r="http://schemas.openxmlformats.org/officeDocument/2006/relationships" r:embed="rId115" cstate="print"/>
        <a:stretch>
          <a:fillRect/>
        </a:stretch>
      </xdr:blipFill>
      <xdr:spPr>
        <a:xfrm>
          <a:off x="8820150" y="261366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212</xdr:row>
      <xdr:rowOff>0</xdr:rowOff>
    </xdr:from>
    <xdr:to>
      <xdr:col>13</xdr:col>
      <xdr:colOff>431800</xdr:colOff>
      <xdr:row>212</xdr:row>
      <xdr:rowOff>25400</xdr:rowOff>
    </xdr:to>
    <xdr:pic>
      <xdr:nvPicPr>
        <xdr:cNvPr id="120" name="Picture 119">
          <a:extLst>
            <a:ext uri="{FF2B5EF4-FFF2-40B4-BE49-F238E27FC236}">
              <a16:creationId xmlns:a16="http://schemas.microsoft.com/office/drawing/2014/main" id="{8ACB3BCB-85BB-44F4-A95F-DEE65A11DDCA}"/>
            </a:ext>
          </a:extLst>
        </xdr:cNvPr>
        <xdr:cNvPicPr/>
      </xdr:nvPicPr>
      <xdr:blipFill>
        <a:blip xmlns:r="http://schemas.openxmlformats.org/officeDocument/2006/relationships" r:embed="rId116" cstate="print"/>
        <a:stretch>
          <a:fillRect/>
        </a:stretch>
      </xdr:blipFill>
      <xdr:spPr>
        <a:xfrm>
          <a:off x="4476750" y="267652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212</xdr:row>
      <xdr:rowOff>0</xdr:rowOff>
    </xdr:from>
    <xdr:to>
      <xdr:col>20</xdr:col>
      <xdr:colOff>431800</xdr:colOff>
      <xdr:row>212</xdr:row>
      <xdr:rowOff>25400</xdr:rowOff>
    </xdr:to>
    <xdr:pic>
      <xdr:nvPicPr>
        <xdr:cNvPr id="121" name="Picture 120">
          <a:extLst>
            <a:ext uri="{FF2B5EF4-FFF2-40B4-BE49-F238E27FC236}">
              <a16:creationId xmlns:a16="http://schemas.microsoft.com/office/drawing/2014/main" id="{B210209A-90BE-4A22-A08A-9A6E261FEF8F}"/>
            </a:ext>
          </a:extLst>
        </xdr:cNvPr>
        <xdr:cNvPicPr/>
      </xdr:nvPicPr>
      <xdr:blipFill>
        <a:blip xmlns:r="http://schemas.openxmlformats.org/officeDocument/2006/relationships" r:embed="rId116" cstate="print"/>
        <a:stretch>
          <a:fillRect/>
        </a:stretch>
      </xdr:blipFill>
      <xdr:spPr>
        <a:xfrm>
          <a:off x="7096125" y="267652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212</xdr:row>
      <xdr:rowOff>0</xdr:rowOff>
    </xdr:from>
    <xdr:to>
      <xdr:col>25</xdr:col>
      <xdr:colOff>431800</xdr:colOff>
      <xdr:row>212</xdr:row>
      <xdr:rowOff>25400</xdr:rowOff>
    </xdr:to>
    <xdr:pic>
      <xdr:nvPicPr>
        <xdr:cNvPr id="122" name="Picture 121">
          <a:extLst>
            <a:ext uri="{FF2B5EF4-FFF2-40B4-BE49-F238E27FC236}">
              <a16:creationId xmlns:a16="http://schemas.microsoft.com/office/drawing/2014/main" id="{2812F727-BFA1-4958-98E3-319417E16DE6}"/>
            </a:ext>
          </a:extLst>
        </xdr:cNvPr>
        <xdr:cNvPicPr/>
      </xdr:nvPicPr>
      <xdr:blipFill>
        <a:blip xmlns:r="http://schemas.openxmlformats.org/officeDocument/2006/relationships" r:embed="rId117" cstate="print"/>
        <a:stretch>
          <a:fillRect/>
        </a:stretch>
      </xdr:blipFill>
      <xdr:spPr>
        <a:xfrm>
          <a:off x="8820150" y="267652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217</xdr:row>
      <xdr:rowOff>0</xdr:rowOff>
    </xdr:from>
    <xdr:to>
      <xdr:col>13</xdr:col>
      <xdr:colOff>431800</xdr:colOff>
      <xdr:row>217</xdr:row>
      <xdr:rowOff>25400</xdr:rowOff>
    </xdr:to>
    <xdr:pic>
      <xdr:nvPicPr>
        <xdr:cNvPr id="123" name="Picture 122">
          <a:extLst>
            <a:ext uri="{FF2B5EF4-FFF2-40B4-BE49-F238E27FC236}">
              <a16:creationId xmlns:a16="http://schemas.microsoft.com/office/drawing/2014/main" id="{D19402ED-969B-4990-8CD8-64B876BD8EA9}"/>
            </a:ext>
          </a:extLst>
        </xdr:cNvPr>
        <xdr:cNvPicPr/>
      </xdr:nvPicPr>
      <xdr:blipFill>
        <a:blip xmlns:r="http://schemas.openxmlformats.org/officeDocument/2006/relationships" r:embed="rId118" cstate="print"/>
        <a:stretch>
          <a:fillRect/>
        </a:stretch>
      </xdr:blipFill>
      <xdr:spPr>
        <a:xfrm>
          <a:off x="4476750" y="273939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217</xdr:row>
      <xdr:rowOff>0</xdr:rowOff>
    </xdr:from>
    <xdr:to>
      <xdr:col>20</xdr:col>
      <xdr:colOff>431800</xdr:colOff>
      <xdr:row>217</xdr:row>
      <xdr:rowOff>25400</xdr:rowOff>
    </xdr:to>
    <xdr:pic>
      <xdr:nvPicPr>
        <xdr:cNvPr id="124" name="Picture 123">
          <a:extLst>
            <a:ext uri="{FF2B5EF4-FFF2-40B4-BE49-F238E27FC236}">
              <a16:creationId xmlns:a16="http://schemas.microsoft.com/office/drawing/2014/main" id="{64F80172-0006-4CFC-920F-E879AB51FF61}"/>
            </a:ext>
          </a:extLst>
        </xdr:cNvPr>
        <xdr:cNvPicPr/>
      </xdr:nvPicPr>
      <xdr:blipFill>
        <a:blip xmlns:r="http://schemas.openxmlformats.org/officeDocument/2006/relationships" r:embed="rId119" cstate="print"/>
        <a:stretch>
          <a:fillRect/>
        </a:stretch>
      </xdr:blipFill>
      <xdr:spPr>
        <a:xfrm>
          <a:off x="7096125" y="273939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217</xdr:row>
      <xdr:rowOff>0</xdr:rowOff>
    </xdr:from>
    <xdr:to>
      <xdr:col>25</xdr:col>
      <xdr:colOff>431800</xdr:colOff>
      <xdr:row>217</xdr:row>
      <xdr:rowOff>25400</xdr:rowOff>
    </xdr:to>
    <xdr:pic>
      <xdr:nvPicPr>
        <xdr:cNvPr id="125" name="Picture 124">
          <a:extLst>
            <a:ext uri="{FF2B5EF4-FFF2-40B4-BE49-F238E27FC236}">
              <a16:creationId xmlns:a16="http://schemas.microsoft.com/office/drawing/2014/main" id="{7A59F6D7-E466-4773-BD98-6D868C6E9CF4}"/>
            </a:ext>
          </a:extLst>
        </xdr:cNvPr>
        <xdr:cNvPicPr/>
      </xdr:nvPicPr>
      <xdr:blipFill>
        <a:blip xmlns:r="http://schemas.openxmlformats.org/officeDocument/2006/relationships" r:embed="rId120" cstate="print"/>
        <a:stretch>
          <a:fillRect/>
        </a:stretch>
      </xdr:blipFill>
      <xdr:spPr>
        <a:xfrm>
          <a:off x="8820150" y="273939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222</xdr:row>
      <xdr:rowOff>0</xdr:rowOff>
    </xdr:from>
    <xdr:to>
      <xdr:col>13</xdr:col>
      <xdr:colOff>431800</xdr:colOff>
      <xdr:row>222</xdr:row>
      <xdr:rowOff>25400</xdr:rowOff>
    </xdr:to>
    <xdr:pic>
      <xdr:nvPicPr>
        <xdr:cNvPr id="126" name="Picture 125">
          <a:extLst>
            <a:ext uri="{FF2B5EF4-FFF2-40B4-BE49-F238E27FC236}">
              <a16:creationId xmlns:a16="http://schemas.microsoft.com/office/drawing/2014/main" id="{483B7B40-AAE5-4F12-BF96-B728B87A98A7}"/>
            </a:ext>
          </a:extLst>
        </xdr:cNvPr>
        <xdr:cNvPicPr/>
      </xdr:nvPicPr>
      <xdr:blipFill>
        <a:blip xmlns:r="http://schemas.openxmlformats.org/officeDocument/2006/relationships" r:embed="rId121" cstate="print"/>
        <a:stretch>
          <a:fillRect/>
        </a:stretch>
      </xdr:blipFill>
      <xdr:spPr>
        <a:xfrm>
          <a:off x="4476750" y="280225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222</xdr:row>
      <xdr:rowOff>0</xdr:rowOff>
    </xdr:from>
    <xdr:to>
      <xdr:col>20</xdr:col>
      <xdr:colOff>431800</xdr:colOff>
      <xdr:row>222</xdr:row>
      <xdr:rowOff>25400</xdr:rowOff>
    </xdr:to>
    <xdr:pic>
      <xdr:nvPicPr>
        <xdr:cNvPr id="127" name="Picture 126">
          <a:extLst>
            <a:ext uri="{FF2B5EF4-FFF2-40B4-BE49-F238E27FC236}">
              <a16:creationId xmlns:a16="http://schemas.microsoft.com/office/drawing/2014/main" id="{9C371F1D-8AD3-41BC-9BFC-DAE02F989E46}"/>
            </a:ext>
          </a:extLst>
        </xdr:cNvPr>
        <xdr:cNvPicPr/>
      </xdr:nvPicPr>
      <xdr:blipFill>
        <a:blip xmlns:r="http://schemas.openxmlformats.org/officeDocument/2006/relationships" r:embed="rId78" cstate="print"/>
        <a:stretch>
          <a:fillRect/>
        </a:stretch>
      </xdr:blipFill>
      <xdr:spPr>
        <a:xfrm>
          <a:off x="7096125" y="280225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222</xdr:row>
      <xdr:rowOff>0</xdr:rowOff>
    </xdr:from>
    <xdr:to>
      <xdr:col>25</xdr:col>
      <xdr:colOff>431800</xdr:colOff>
      <xdr:row>222</xdr:row>
      <xdr:rowOff>25400</xdr:rowOff>
    </xdr:to>
    <xdr:pic>
      <xdr:nvPicPr>
        <xdr:cNvPr id="128" name="Picture 127">
          <a:extLst>
            <a:ext uri="{FF2B5EF4-FFF2-40B4-BE49-F238E27FC236}">
              <a16:creationId xmlns:a16="http://schemas.microsoft.com/office/drawing/2014/main" id="{865ED00A-CF6C-4B89-BBE9-0411152F9378}"/>
            </a:ext>
          </a:extLst>
        </xdr:cNvPr>
        <xdr:cNvPicPr/>
      </xdr:nvPicPr>
      <xdr:blipFill>
        <a:blip xmlns:r="http://schemas.openxmlformats.org/officeDocument/2006/relationships" r:embed="rId122" cstate="print"/>
        <a:stretch>
          <a:fillRect/>
        </a:stretch>
      </xdr:blipFill>
      <xdr:spPr>
        <a:xfrm>
          <a:off x="8820150" y="280225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227</xdr:row>
      <xdr:rowOff>0</xdr:rowOff>
    </xdr:from>
    <xdr:to>
      <xdr:col>13</xdr:col>
      <xdr:colOff>431800</xdr:colOff>
      <xdr:row>227</xdr:row>
      <xdr:rowOff>25400</xdr:rowOff>
    </xdr:to>
    <xdr:pic>
      <xdr:nvPicPr>
        <xdr:cNvPr id="129" name="Picture 128">
          <a:extLst>
            <a:ext uri="{FF2B5EF4-FFF2-40B4-BE49-F238E27FC236}">
              <a16:creationId xmlns:a16="http://schemas.microsoft.com/office/drawing/2014/main" id="{11B7FCF7-6AC2-48EA-8091-3FF558A3511D}"/>
            </a:ext>
          </a:extLst>
        </xdr:cNvPr>
        <xdr:cNvPicPr/>
      </xdr:nvPicPr>
      <xdr:blipFill>
        <a:blip xmlns:r="http://schemas.openxmlformats.org/officeDocument/2006/relationships" r:embed="rId123" cstate="print"/>
        <a:stretch>
          <a:fillRect/>
        </a:stretch>
      </xdr:blipFill>
      <xdr:spPr>
        <a:xfrm>
          <a:off x="4476750" y="286512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227</xdr:row>
      <xdr:rowOff>0</xdr:rowOff>
    </xdr:from>
    <xdr:to>
      <xdr:col>20</xdr:col>
      <xdr:colOff>431800</xdr:colOff>
      <xdr:row>227</xdr:row>
      <xdr:rowOff>25400</xdr:rowOff>
    </xdr:to>
    <xdr:pic>
      <xdr:nvPicPr>
        <xdr:cNvPr id="130" name="Picture 129">
          <a:extLst>
            <a:ext uri="{FF2B5EF4-FFF2-40B4-BE49-F238E27FC236}">
              <a16:creationId xmlns:a16="http://schemas.microsoft.com/office/drawing/2014/main" id="{7A16BF5F-BD7C-4751-AB5E-C1E43D989618}"/>
            </a:ext>
          </a:extLst>
        </xdr:cNvPr>
        <xdr:cNvPicPr/>
      </xdr:nvPicPr>
      <xdr:blipFill>
        <a:blip xmlns:r="http://schemas.openxmlformats.org/officeDocument/2006/relationships" r:embed="rId124" cstate="print"/>
        <a:stretch>
          <a:fillRect/>
        </a:stretch>
      </xdr:blipFill>
      <xdr:spPr>
        <a:xfrm>
          <a:off x="7096125" y="286512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227</xdr:row>
      <xdr:rowOff>0</xdr:rowOff>
    </xdr:from>
    <xdr:to>
      <xdr:col>25</xdr:col>
      <xdr:colOff>431800</xdr:colOff>
      <xdr:row>227</xdr:row>
      <xdr:rowOff>25400</xdr:rowOff>
    </xdr:to>
    <xdr:pic>
      <xdr:nvPicPr>
        <xdr:cNvPr id="131" name="Picture 130">
          <a:extLst>
            <a:ext uri="{FF2B5EF4-FFF2-40B4-BE49-F238E27FC236}">
              <a16:creationId xmlns:a16="http://schemas.microsoft.com/office/drawing/2014/main" id="{ADA671B0-46A0-4A8B-BDF6-F42D46981B78}"/>
            </a:ext>
          </a:extLst>
        </xdr:cNvPr>
        <xdr:cNvPicPr/>
      </xdr:nvPicPr>
      <xdr:blipFill>
        <a:blip xmlns:r="http://schemas.openxmlformats.org/officeDocument/2006/relationships" r:embed="rId125" cstate="print"/>
        <a:stretch>
          <a:fillRect/>
        </a:stretch>
      </xdr:blipFill>
      <xdr:spPr>
        <a:xfrm>
          <a:off x="8820150" y="286512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232</xdr:row>
      <xdr:rowOff>0</xdr:rowOff>
    </xdr:from>
    <xdr:to>
      <xdr:col>13</xdr:col>
      <xdr:colOff>431800</xdr:colOff>
      <xdr:row>232</xdr:row>
      <xdr:rowOff>25400</xdr:rowOff>
    </xdr:to>
    <xdr:pic>
      <xdr:nvPicPr>
        <xdr:cNvPr id="132" name="Picture 131">
          <a:extLst>
            <a:ext uri="{FF2B5EF4-FFF2-40B4-BE49-F238E27FC236}">
              <a16:creationId xmlns:a16="http://schemas.microsoft.com/office/drawing/2014/main" id="{63DB1377-FB74-4122-9528-0D7D4AF76B72}"/>
            </a:ext>
          </a:extLst>
        </xdr:cNvPr>
        <xdr:cNvPicPr/>
      </xdr:nvPicPr>
      <xdr:blipFill>
        <a:blip xmlns:r="http://schemas.openxmlformats.org/officeDocument/2006/relationships" r:embed="rId126" cstate="print"/>
        <a:stretch>
          <a:fillRect/>
        </a:stretch>
      </xdr:blipFill>
      <xdr:spPr>
        <a:xfrm>
          <a:off x="4476750" y="292798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232</xdr:row>
      <xdr:rowOff>0</xdr:rowOff>
    </xdr:from>
    <xdr:to>
      <xdr:col>20</xdr:col>
      <xdr:colOff>431800</xdr:colOff>
      <xdr:row>232</xdr:row>
      <xdr:rowOff>25400</xdr:rowOff>
    </xdr:to>
    <xdr:pic>
      <xdr:nvPicPr>
        <xdr:cNvPr id="133" name="Picture 132">
          <a:extLst>
            <a:ext uri="{FF2B5EF4-FFF2-40B4-BE49-F238E27FC236}">
              <a16:creationId xmlns:a16="http://schemas.microsoft.com/office/drawing/2014/main" id="{2DC18F85-BB64-499F-B9DB-1A355B1B025F}"/>
            </a:ext>
          </a:extLst>
        </xdr:cNvPr>
        <xdr:cNvPicPr/>
      </xdr:nvPicPr>
      <xdr:blipFill>
        <a:blip xmlns:r="http://schemas.openxmlformats.org/officeDocument/2006/relationships" r:embed="rId127" cstate="print"/>
        <a:stretch>
          <a:fillRect/>
        </a:stretch>
      </xdr:blipFill>
      <xdr:spPr>
        <a:xfrm>
          <a:off x="7096125" y="292798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232</xdr:row>
      <xdr:rowOff>0</xdr:rowOff>
    </xdr:from>
    <xdr:to>
      <xdr:col>25</xdr:col>
      <xdr:colOff>431800</xdr:colOff>
      <xdr:row>232</xdr:row>
      <xdr:rowOff>25400</xdr:rowOff>
    </xdr:to>
    <xdr:pic>
      <xdr:nvPicPr>
        <xdr:cNvPr id="134" name="Picture 133">
          <a:extLst>
            <a:ext uri="{FF2B5EF4-FFF2-40B4-BE49-F238E27FC236}">
              <a16:creationId xmlns:a16="http://schemas.microsoft.com/office/drawing/2014/main" id="{AE9EE4DA-9B21-4EDC-B8D4-2F342C30F430}"/>
            </a:ext>
          </a:extLst>
        </xdr:cNvPr>
        <xdr:cNvPicPr/>
      </xdr:nvPicPr>
      <xdr:blipFill>
        <a:blip xmlns:r="http://schemas.openxmlformats.org/officeDocument/2006/relationships" r:embed="rId128" cstate="print"/>
        <a:stretch>
          <a:fillRect/>
        </a:stretch>
      </xdr:blipFill>
      <xdr:spPr>
        <a:xfrm>
          <a:off x="8820150" y="292798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237</xdr:row>
      <xdr:rowOff>0</xdr:rowOff>
    </xdr:from>
    <xdr:to>
      <xdr:col>13</xdr:col>
      <xdr:colOff>431800</xdr:colOff>
      <xdr:row>237</xdr:row>
      <xdr:rowOff>25400</xdr:rowOff>
    </xdr:to>
    <xdr:pic>
      <xdr:nvPicPr>
        <xdr:cNvPr id="135" name="Picture 134">
          <a:extLst>
            <a:ext uri="{FF2B5EF4-FFF2-40B4-BE49-F238E27FC236}">
              <a16:creationId xmlns:a16="http://schemas.microsoft.com/office/drawing/2014/main" id="{74863EF1-E751-4975-96B9-30C72F0DC149}"/>
            </a:ext>
          </a:extLst>
        </xdr:cNvPr>
        <xdr:cNvPicPr/>
      </xdr:nvPicPr>
      <xdr:blipFill>
        <a:blip xmlns:r="http://schemas.openxmlformats.org/officeDocument/2006/relationships" r:embed="rId88" cstate="print"/>
        <a:stretch>
          <a:fillRect/>
        </a:stretch>
      </xdr:blipFill>
      <xdr:spPr>
        <a:xfrm>
          <a:off x="4476750" y="299085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237</xdr:row>
      <xdr:rowOff>0</xdr:rowOff>
    </xdr:from>
    <xdr:to>
      <xdr:col>20</xdr:col>
      <xdr:colOff>431800</xdr:colOff>
      <xdr:row>237</xdr:row>
      <xdr:rowOff>25400</xdr:rowOff>
    </xdr:to>
    <xdr:pic>
      <xdr:nvPicPr>
        <xdr:cNvPr id="136" name="Picture 135">
          <a:extLst>
            <a:ext uri="{FF2B5EF4-FFF2-40B4-BE49-F238E27FC236}">
              <a16:creationId xmlns:a16="http://schemas.microsoft.com/office/drawing/2014/main" id="{9ACD40C5-FE75-4C52-9EC3-569DC34AFEC2}"/>
            </a:ext>
          </a:extLst>
        </xdr:cNvPr>
        <xdr:cNvPicPr/>
      </xdr:nvPicPr>
      <xdr:blipFill>
        <a:blip xmlns:r="http://schemas.openxmlformats.org/officeDocument/2006/relationships" r:embed="rId88" cstate="print"/>
        <a:stretch>
          <a:fillRect/>
        </a:stretch>
      </xdr:blipFill>
      <xdr:spPr>
        <a:xfrm>
          <a:off x="7096125" y="299085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237</xdr:row>
      <xdr:rowOff>0</xdr:rowOff>
    </xdr:from>
    <xdr:to>
      <xdr:col>25</xdr:col>
      <xdr:colOff>431800</xdr:colOff>
      <xdr:row>237</xdr:row>
      <xdr:rowOff>25400</xdr:rowOff>
    </xdr:to>
    <xdr:pic>
      <xdr:nvPicPr>
        <xdr:cNvPr id="137" name="Picture 136">
          <a:extLst>
            <a:ext uri="{FF2B5EF4-FFF2-40B4-BE49-F238E27FC236}">
              <a16:creationId xmlns:a16="http://schemas.microsoft.com/office/drawing/2014/main" id="{9191D819-EFC1-4619-ABB8-698512EF44B1}"/>
            </a:ext>
          </a:extLst>
        </xdr:cNvPr>
        <xdr:cNvPicPr/>
      </xdr:nvPicPr>
      <xdr:blipFill>
        <a:blip xmlns:r="http://schemas.openxmlformats.org/officeDocument/2006/relationships" r:embed="rId89" cstate="print"/>
        <a:stretch>
          <a:fillRect/>
        </a:stretch>
      </xdr:blipFill>
      <xdr:spPr>
        <a:xfrm>
          <a:off x="8820150" y="299085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242</xdr:row>
      <xdr:rowOff>0</xdr:rowOff>
    </xdr:from>
    <xdr:to>
      <xdr:col>13</xdr:col>
      <xdr:colOff>431800</xdr:colOff>
      <xdr:row>242</xdr:row>
      <xdr:rowOff>25400</xdr:rowOff>
    </xdr:to>
    <xdr:pic>
      <xdr:nvPicPr>
        <xdr:cNvPr id="138" name="Picture 137">
          <a:extLst>
            <a:ext uri="{FF2B5EF4-FFF2-40B4-BE49-F238E27FC236}">
              <a16:creationId xmlns:a16="http://schemas.microsoft.com/office/drawing/2014/main" id="{72B839D3-33DA-4052-B23D-4795B2D98BD2}"/>
            </a:ext>
          </a:extLst>
        </xdr:cNvPr>
        <xdr:cNvPicPr/>
      </xdr:nvPicPr>
      <xdr:blipFill>
        <a:blip xmlns:r="http://schemas.openxmlformats.org/officeDocument/2006/relationships" r:embed="rId129" cstate="print"/>
        <a:stretch>
          <a:fillRect/>
        </a:stretch>
      </xdr:blipFill>
      <xdr:spPr>
        <a:xfrm>
          <a:off x="4476750" y="305371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242</xdr:row>
      <xdr:rowOff>0</xdr:rowOff>
    </xdr:from>
    <xdr:to>
      <xdr:col>20</xdr:col>
      <xdr:colOff>431800</xdr:colOff>
      <xdr:row>242</xdr:row>
      <xdr:rowOff>25400</xdr:rowOff>
    </xdr:to>
    <xdr:pic>
      <xdr:nvPicPr>
        <xdr:cNvPr id="139" name="Picture 138">
          <a:extLst>
            <a:ext uri="{FF2B5EF4-FFF2-40B4-BE49-F238E27FC236}">
              <a16:creationId xmlns:a16="http://schemas.microsoft.com/office/drawing/2014/main" id="{15CE6163-BF0E-4E6D-AF55-34724E694F7B}"/>
            </a:ext>
          </a:extLst>
        </xdr:cNvPr>
        <xdr:cNvPicPr/>
      </xdr:nvPicPr>
      <xdr:blipFill>
        <a:blip xmlns:r="http://schemas.openxmlformats.org/officeDocument/2006/relationships" r:embed="rId130" cstate="print"/>
        <a:stretch>
          <a:fillRect/>
        </a:stretch>
      </xdr:blipFill>
      <xdr:spPr>
        <a:xfrm>
          <a:off x="7096125" y="305371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242</xdr:row>
      <xdr:rowOff>0</xdr:rowOff>
    </xdr:from>
    <xdr:to>
      <xdr:col>25</xdr:col>
      <xdr:colOff>431800</xdr:colOff>
      <xdr:row>242</xdr:row>
      <xdr:rowOff>25400</xdr:rowOff>
    </xdr:to>
    <xdr:pic>
      <xdr:nvPicPr>
        <xdr:cNvPr id="140" name="Picture 139">
          <a:extLst>
            <a:ext uri="{FF2B5EF4-FFF2-40B4-BE49-F238E27FC236}">
              <a16:creationId xmlns:a16="http://schemas.microsoft.com/office/drawing/2014/main" id="{02B67105-EF7E-4AA9-9ECD-22B3272C5B5A}"/>
            </a:ext>
          </a:extLst>
        </xdr:cNvPr>
        <xdr:cNvPicPr/>
      </xdr:nvPicPr>
      <xdr:blipFill>
        <a:blip xmlns:r="http://schemas.openxmlformats.org/officeDocument/2006/relationships" r:embed="rId131" cstate="print"/>
        <a:stretch>
          <a:fillRect/>
        </a:stretch>
      </xdr:blipFill>
      <xdr:spPr>
        <a:xfrm>
          <a:off x="8820150" y="305371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247</xdr:row>
      <xdr:rowOff>0</xdr:rowOff>
    </xdr:from>
    <xdr:to>
      <xdr:col>13</xdr:col>
      <xdr:colOff>431800</xdr:colOff>
      <xdr:row>247</xdr:row>
      <xdr:rowOff>25400</xdr:rowOff>
    </xdr:to>
    <xdr:pic>
      <xdr:nvPicPr>
        <xdr:cNvPr id="141" name="Picture 140">
          <a:extLst>
            <a:ext uri="{FF2B5EF4-FFF2-40B4-BE49-F238E27FC236}">
              <a16:creationId xmlns:a16="http://schemas.microsoft.com/office/drawing/2014/main" id="{4FFC19DC-4A2B-442B-A499-413EEB4FCC5E}"/>
            </a:ext>
          </a:extLst>
        </xdr:cNvPr>
        <xdr:cNvPicPr/>
      </xdr:nvPicPr>
      <xdr:blipFill>
        <a:blip xmlns:r="http://schemas.openxmlformats.org/officeDocument/2006/relationships" r:embed="rId132" cstate="print"/>
        <a:stretch>
          <a:fillRect/>
        </a:stretch>
      </xdr:blipFill>
      <xdr:spPr>
        <a:xfrm>
          <a:off x="4476750" y="311658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247</xdr:row>
      <xdr:rowOff>0</xdr:rowOff>
    </xdr:from>
    <xdr:to>
      <xdr:col>20</xdr:col>
      <xdr:colOff>431800</xdr:colOff>
      <xdr:row>247</xdr:row>
      <xdr:rowOff>25400</xdr:rowOff>
    </xdr:to>
    <xdr:pic>
      <xdr:nvPicPr>
        <xdr:cNvPr id="142" name="Picture 141">
          <a:extLst>
            <a:ext uri="{FF2B5EF4-FFF2-40B4-BE49-F238E27FC236}">
              <a16:creationId xmlns:a16="http://schemas.microsoft.com/office/drawing/2014/main" id="{C388E7E4-C1F7-4ED1-870B-19A1728014CF}"/>
            </a:ext>
          </a:extLst>
        </xdr:cNvPr>
        <xdr:cNvPicPr/>
      </xdr:nvPicPr>
      <xdr:blipFill>
        <a:blip xmlns:r="http://schemas.openxmlformats.org/officeDocument/2006/relationships" r:embed="rId133" cstate="print"/>
        <a:stretch>
          <a:fillRect/>
        </a:stretch>
      </xdr:blipFill>
      <xdr:spPr>
        <a:xfrm>
          <a:off x="7096125" y="311658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247</xdr:row>
      <xdr:rowOff>0</xdr:rowOff>
    </xdr:from>
    <xdr:to>
      <xdr:col>25</xdr:col>
      <xdr:colOff>431800</xdr:colOff>
      <xdr:row>247</xdr:row>
      <xdr:rowOff>25400</xdr:rowOff>
    </xdr:to>
    <xdr:pic>
      <xdr:nvPicPr>
        <xdr:cNvPr id="143" name="Picture 142">
          <a:extLst>
            <a:ext uri="{FF2B5EF4-FFF2-40B4-BE49-F238E27FC236}">
              <a16:creationId xmlns:a16="http://schemas.microsoft.com/office/drawing/2014/main" id="{8C2738BC-6682-4C4B-9805-2B5F7A6B512C}"/>
            </a:ext>
          </a:extLst>
        </xdr:cNvPr>
        <xdr:cNvPicPr/>
      </xdr:nvPicPr>
      <xdr:blipFill>
        <a:blip xmlns:r="http://schemas.openxmlformats.org/officeDocument/2006/relationships" r:embed="rId134" cstate="print"/>
        <a:stretch>
          <a:fillRect/>
        </a:stretch>
      </xdr:blipFill>
      <xdr:spPr>
        <a:xfrm>
          <a:off x="8820150" y="311658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252</xdr:row>
      <xdr:rowOff>0</xdr:rowOff>
    </xdr:from>
    <xdr:to>
      <xdr:col>13</xdr:col>
      <xdr:colOff>431800</xdr:colOff>
      <xdr:row>252</xdr:row>
      <xdr:rowOff>25400</xdr:rowOff>
    </xdr:to>
    <xdr:pic>
      <xdr:nvPicPr>
        <xdr:cNvPr id="144" name="Picture 143">
          <a:extLst>
            <a:ext uri="{FF2B5EF4-FFF2-40B4-BE49-F238E27FC236}">
              <a16:creationId xmlns:a16="http://schemas.microsoft.com/office/drawing/2014/main" id="{F9FC4C57-4AF3-4D8C-9720-CD8CAF2BCCA7}"/>
            </a:ext>
          </a:extLst>
        </xdr:cNvPr>
        <xdr:cNvPicPr/>
      </xdr:nvPicPr>
      <xdr:blipFill>
        <a:blip xmlns:r="http://schemas.openxmlformats.org/officeDocument/2006/relationships" r:embed="rId135" cstate="print"/>
        <a:stretch>
          <a:fillRect/>
        </a:stretch>
      </xdr:blipFill>
      <xdr:spPr>
        <a:xfrm>
          <a:off x="4476750" y="317944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252</xdr:row>
      <xdr:rowOff>0</xdr:rowOff>
    </xdr:from>
    <xdr:to>
      <xdr:col>20</xdr:col>
      <xdr:colOff>431800</xdr:colOff>
      <xdr:row>252</xdr:row>
      <xdr:rowOff>25400</xdr:rowOff>
    </xdr:to>
    <xdr:pic>
      <xdr:nvPicPr>
        <xdr:cNvPr id="145" name="Picture 144">
          <a:extLst>
            <a:ext uri="{FF2B5EF4-FFF2-40B4-BE49-F238E27FC236}">
              <a16:creationId xmlns:a16="http://schemas.microsoft.com/office/drawing/2014/main" id="{7B673A7D-13A8-447B-BD22-894F1913049A}"/>
            </a:ext>
          </a:extLst>
        </xdr:cNvPr>
        <xdr:cNvPicPr/>
      </xdr:nvPicPr>
      <xdr:blipFill>
        <a:blip xmlns:r="http://schemas.openxmlformats.org/officeDocument/2006/relationships" r:embed="rId136" cstate="print"/>
        <a:stretch>
          <a:fillRect/>
        </a:stretch>
      </xdr:blipFill>
      <xdr:spPr>
        <a:xfrm>
          <a:off x="7096125" y="317944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252</xdr:row>
      <xdr:rowOff>0</xdr:rowOff>
    </xdr:from>
    <xdr:to>
      <xdr:col>25</xdr:col>
      <xdr:colOff>431800</xdr:colOff>
      <xdr:row>252</xdr:row>
      <xdr:rowOff>25400</xdr:rowOff>
    </xdr:to>
    <xdr:pic>
      <xdr:nvPicPr>
        <xdr:cNvPr id="146" name="Picture 145">
          <a:extLst>
            <a:ext uri="{FF2B5EF4-FFF2-40B4-BE49-F238E27FC236}">
              <a16:creationId xmlns:a16="http://schemas.microsoft.com/office/drawing/2014/main" id="{BE6B11E1-C9D1-4266-BEDB-854A9E1C75F2}"/>
            </a:ext>
          </a:extLst>
        </xdr:cNvPr>
        <xdr:cNvPicPr/>
      </xdr:nvPicPr>
      <xdr:blipFill>
        <a:blip xmlns:r="http://schemas.openxmlformats.org/officeDocument/2006/relationships" r:embed="rId137" cstate="print"/>
        <a:stretch>
          <a:fillRect/>
        </a:stretch>
      </xdr:blipFill>
      <xdr:spPr>
        <a:xfrm>
          <a:off x="8820150" y="317944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257</xdr:row>
      <xdr:rowOff>0</xdr:rowOff>
    </xdr:from>
    <xdr:to>
      <xdr:col>13</xdr:col>
      <xdr:colOff>431800</xdr:colOff>
      <xdr:row>257</xdr:row>
      <xdr:rowOff>25400</xdr:rowOff>
    </xdr:to>
    <xdr:pic>
      <xdr:nvPicPr>
        <xdr:cNvPr id="147" name="Picture 146">
          <a:extLst>
            <a:ext uri="{FF2B5EF4-FFF2-40B4-BE49-F238E27FC236}">
              <a16:creationId xmlns:a16="http://schemas.microsoft.com/office/drawing/2014/main" id="{EF62A107-3956-435A-9ED4-A9868E55E5AA}"/>
            </a:ext>
          </a:extLst>
        </xdr:cNvPr>
        <xdr:cNvPicPr/>
      </xdr:nvPicPr>
      <xdr:blipFill>
        <a:blip xmlns:r="http://schemas.openxmlformats.org/officeDocument/2006/relationships" r:embed="rId138" cstate="print"/>
        <a:stretch>
          <a:fillRect/>
        </a:stretch>
      </xdr:blipFill>
      <xdr:spPr>
        <a:xfrm>
          <a:off x="4476750" y="324231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257</xdr:row>
      <xdr:rowOff>0</xdr:rowOff>
    </xdr:from>
    <xdr:to>
      <xdr:col>20</xdr:col>
      <xdr:colOff>431800</xdr:colOff>
      <xdr:row>257</xdr:row>
      <xdr:rowOff>25400</xdr:rowOff>
    </xdr:to>
    <xdr:pic>
      <xdr:nvPicPr>
        <xdr:cNvPr id="148" name="Picture 147">
          <a:extLst>
            <a:ext uri="{FF2B5EF4-FFF2-40B4-BE49-F238E27FC236}">
              <a16:creationId xmlns:a16="http://schemas.microsoft.com/office/drawing/2014/main" id="{42D17B94-520C-4166-BCC2-E98E87E6EDFA}"/>
            </a:ext>
          </a:extLst>
        </xdr:cNvPr>
        <xdr:cNvPicPr/>
      </xdr:nvPicPr>
      <xdr:blipFill>
        <a:blip xmlns:r="http://schemas.openxmlformats.org/officeDocument/2006/relationships" r:embed="rId139" cstate="print"/>
        <a:stretch>
          <a:fillRect/>
        </a:stretch>
      </xdr:blipFill>
      <xdr:spPr>
        <a:xfrm>
          <a:off x="7096125" y="324231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257</xdr:row>
      <xdr:rowOff>0</xdr:rowOff>
    </xdr:from>
    <xdr:to>
      <xdr:col>25</xdr:col>
      <xdr:colOff>431800</xdr:colOff>
      <xdr:row>257</xdr:row>
      <xdr:rowOff>25400</xdr:rowOff>
    </xdr:to>
    <xdr:pic>
      <xdr:nvPicPr>
        <xdr:cNvPr id="149" name="Picture 148">
          <a:extLst>
            <a:ext uri="{FF2B5EF4-FFF2-40B4-BE49-F238E27FC236}">
              <a16:creationId xmlns:a16="http://schemas.microsoft.com/office/drawing/2014/main" id="{47A246CB-3714-4658-B84E-6A633DB451F7}"/>
            </a:ext>
          </a:extLst>
        </xdr:cNvPr>
        <xdr:cNvPicPr/>
      </xdr:nvPicPr>
      <xdr:blipFill>
        <a:blip xmlns:r="http://schemas.openxmlformats.org/officeDocument/2006/relationships" r:embed="rId140" cstate="print"/>
        <a:stretch>
          <a:fillRect/>
        </a:stretch>
      </xdr:blipFill>
      <xdr:spPr>
        <a:xfrm>
          <a:off x="8820150" y="32423100"/>
          <a:ext cx="860425" cy="2540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4</xdr:row>
      <xdr:rowOff>0</xdr:rowOff>
    </xdr:from>
    <xdr:to>
      <xdr:col>1</xdr:col>
      <xdr:colOff>354971</xdr:colOff>
      <xdr:row>4</xdr:row>
      <xdr:rowOff>354971</xdr:rowOff>
    </xdr:to>
    <xdr:pic>
      <xdr:nvPicPr>
        <xdr:cNvPr id="150" name="Picture 149">
          <a:extLst>
            <a:ext uri="{FF2B5EF4-FFF2-40B4-BE49-F238E27FC236}">
              <a16:creationId xmlns:a16="http://schemas.microsoft.com/office/drawing/2014/main" id="{D66C5FB9-89A0-4DEF-AAC4-37F2AD78498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447675"/>
          <a:ext cx="354971" cy="354971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</xdr:row>
      <xdr:rowOff>0</xdr:rowOff>
    </xdr:from>
    <xdr:to>
      <xdr:col>13</xdr:col>
      <xdr:colOff>431800</xdr:colOff>
      <xdr:row>14</xdr:row>
      <xdr:rowOff>25400</xdr:rowOff>
    </xdr:to>
    <xdr:pic>
      <xdr:nvPicPr>
        <xdr:cNvPr id="151" name="Picture 150">
          <a:extLst>
            <a:ext uri="{FF2B5EF4-FFF2-40B4-BE49-F238E27FC236}">
              <a16:creationId xmlns:a16="http://schemas.microsoft.com/office/drawing/2014/main" id="{640041C1-BA5A-41F2-982E-55CA5AAB76BD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0" y="2162175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14</xdr:row>
      <xdr:rowOff>0</xdr:rowOff>
    </xdr:from>
    <xdr:to>
      <xdr:col>20</xdr:col>
      <xdr:colOff>431800</xdr:colOff>
      <xdr:row>14</xdr:row>
      <xdr:rowOff>25400</xdr:rowOff>
    </xdr:to>
    <xdr:pic>
      <xdr:nvPicPr>
        <xdr:cNvPr id="152" name="Picture 151">
          <a:extLst>
            <a:ext uri="{FF2B5EF4-FFF2-40B4-BE49-F238E27FC236}">
              <a16:creationId xmlns:a16="http://schemas.microsoft.com/office/drawing/2014/main" id="{34945889-3F24-40E3-83C3-FF429B1235B4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7096125" y="2162175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14</xdr:row>
      <xdr:rowOff>0</xdr:rowOff>
    </xdr:from>
    <xdr:to>
      <xdr:col>25</xdr:col>
      <xdr:colOff>431800</xdr:colOff>
      <xdr:row>14</xdr:row>
      <xdr:rowOff>25400</xdr:rowOff>
    </xdr:to>
    <xdr:pic>
      <xdr:nvPicPr>
        <xdr:cNvPr id="153" name="Picture 152">
          <a:extLst>
            <a:ext uri="{FF2B5EF4-FFF2-40B4-BE49-F238E27FC236}">
              <a16:creationId xmlns:a16="http://schemas.microsoft.com/office/drawing/2014/main" id="{74B58B7D-02E4-46F9-9A7C-6193736582E5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820150" y="2162175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</xdr:row>
      <xdr:rowOff>0</xdr:rowOff>
    </xdr:from>
    <xdr:to>
      <xdr:col>13</xdr:col>
      <xdr:colOff>431800</xdr:colOff>
      <xdr:row>20</xdr:row>
      <xdr:rowOff>25400</xdr:rowOff>
    </xdr:to>
    <xdr:pic>
      <xdr:nvPicPr>
        <xdr:cNvPr id="154" name="Picture 153">
          <a:extLst>
            <a:ext uri="{FF2B5EF4-FFF2-40B4-BE49-F238E27FC236}">
              <a16:creationId xmlns:a16="http://schemas.microsoft.com/office/drawing/2014/main" id="{F230B65E-37E6-4F29-A7EF-6E6FEA41AA85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4476750" y="28194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20</xdr:row>
      <xdr:rowOff>0</xdr:rowOff>
    </xdr:from>
    <xdr:to>
      <xdr:col>20</xdr:col>
      <xdr:colOff>431800</xdr:colOff>
      <xdr:row>20</xdr:row>
      <xdr:rowOff>25400</xdr:rowOff>
    </xdr:to>
    <xdr:pic>
      <xdr:nvPicPr>
        <xdr:cNvPr id="155" name="Picture 154">
          <a:extLst>
            <a:ext uri="{FF2B5EF4-FFF2-40B4-BE49-F238E27FC236}">
              <a16:creationId xmlns:a16="http://schemas.microsoft.com/office/drawing/2014/main" id="{AEF7C13E-BBC5-48CA-A14F-0D0D11AE838F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096125" y="28194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20</xdr:row>
      <xdr:rowOff>0</xdr:rowOff>
    </xdr:from>
    <xdr:to>
      <xdr:col>25</xdr:col>
      <xdr:colOff>431800</xdr:colOff>
      <xdr:row>20</xdr:row>
      <xdr:rowOff>25400</xdr:rowOff>
    </xdr:to>
    <xdr:pic>
      <xdr:nvPicPr>
        <xdr:cNvPr id="156" name="Picture 155">
          <a:extLst>
            <a:ext uri="{FF2B5EF4-FFF2-40B4-BE49-F238E27FC236}">
              <a16:creationId xmlns:a16="http://schemas.microsoft.com/office/drawing/2014/main" id="{61FF5608-B1AA-4158-966C-684A67AF1F29}"/>
            </a:ext>
          </a:extLst>
        </xdr:cNvPr>
        <xdr:cNvPicPr/>
      </xdr:nvPicPr>
      <xdr:blipFill>
        <a:blip xmlns:r="http://schemas.openxmlformats.org/officeDocument/2006/relationships" r:embed="rId141" cstate="print"/>
        <a:stretch>
          <a:fillRect/>
        </a:stretch>
      </xdr:blipFill>
      <xdr:spPr>
        <a:xfrm>
          <a:off x="8820150" y="28194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26</xdr:row>
      <xdr:rowOff>0</xdr:rowOff>
    </xdr:from>
    <xdr:to>
      <xdr:col>13</xdr:col>
      <xdr:colOff>431800</xdr:colOff>
      <xdr:row>26</xdr:row>
      <xdr:rowOff>25400</xdr:rowOff>
    </xdr:to>
    <xdr:pic>
      <xdr:nvPicPr>
        <xdr:cNvPr id="157" name="Picture 156">
          <a:extLst>
            <a:ext uri="{FF2B5EF4-FFF2-40B4-BE49-F238E27FC236}">
              <a16:creationId xmlns:a16="http://schemas.microsoft.com/office/drawing/2014/main" id="{9CDC3655-59A0-4962-9FB8-BEF9F2CCA8A0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4476750" y="3476625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26</xdr:row>
      <xdr:rowOff>0</xdr:rowOff>
    </xdr:from>
    <xdr:to>
      <xdr:col>20</xdr:col>
      <xdr:colOff>431800</xdr:colOff>
      <xdr:row>26</xdr:row>
      <xdr:rowOff>25400</xdr:rowOff>
    </xdr:to>
    <xdr:pic>
      <xdr:nvPicPr>
        <xdr:cNvPr id="158" name="Picture 157">
          <a:extLst>
            <a:ext uri="{FF2B5EF4-FFF2-40B4-BE49-F238E27FC236}">
              <a16:creationId xmlns:a16="http://schemas.microsoft.com/office/drawing/2014/main" id="{8C84A8C9-BD53-4552-8D65-9DEA2BEFBEFB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7096125" y="3476625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26</xdr:row>
      <xdr:rowOff>0</xdr:rowOff>
    </xdr:from>
    <xdr:to>
      <xdr:col>25</xdr:col>
      <xdr:colOff>431800</xdr:colOff>
      <xdr:row>26</xdr:row>
      <xdr:rowOff>25400</xdr:rowOff>
    </xdr:to>
    <xdr:pic>
      <xdr:nvPicPr>
        <xdr:cNvPr id="159" name="Picture 158">
          <a:extLst>
            <a:ext uri="{FF2B5EF4-FFF2-40B4-BE49-F238E27FC236}">
              <a16:creationId xmlns:a16="http://schemas.microsoft.com/office/drawing/2014/main" id="{E73A0D23-DCC0-4096-9375-F947D4000CE8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8820150" y="3476625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32</xdr:row>
      <xdr:rowOff>0</xdr:rowOff>
    </xdr:from>
    <xdr:to>
      <xdr:col>13</xdr:col>
      <xdr:colOff>431800</xdr:colOff>
      <xdr:row>32</xdr:row>
      <xdr:rowOff>25400</xdr:rowOff>
    </xdr:to>
    <xdr:pic>
      <xdr:nvPicPr>
        <xdr:cNvPr id="160" name="Picture 159">
          <a:extLst>
            <a:ext uri="{FF2B5EF4-FFF2-40B4-BE49-F238E27FC236}">
              <a16:creationId xmlns:a16="http://schemas.microsoft.com/office/drawing/2014/main" id="{A60D1788-141A-4A40-86A8-862B65045894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476750" y="41338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32</xdr:row>
      <xdr:rowOff>0</xdr:rowOff>
    </xdr:from>
    <xdr:to>
      <xdr:col>20</xdr:col>
      <xdr:colOff>431800</xdr:colOff>
      <xdr:row>32</xdr:row>
      <xdr:rowOff>25400</xdr:rowOff>
    </xdr:to>
    <xdr:pic>
      <xdr:nvPicPr>
        <xdr:cNvPr id="161" name="Picture 160">
          <a:extLst>
            <a:ext uri="{FF2B5EF4-FFF2-40B4-BE49-F238E27FC236}">
              <a16:creationId xmlns:a16="http://schemas.microsoft.com/office/drawing/2014/main" id="{37EB7200-3221-4FEA-912D-D866A673D678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7096125" y="41338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32</xdr:row>
      <xdr:rowOff>0</xdr:rowOff>
    </xdr:from>
    <xdr:to>
      <xdr:col>25</xdr:col>
      <xdr:colOff>431800</xdr:colOff>
      <xdr:row>32</xdr:row>
      <xdr:rowOff>25400</xdr:rowOff>
    </xdr:to>
    <xdr:pic>
      <xdr:nvPicPr>
        <xdr:cNvPr id="162" name="Picture 161">
          <a:extLst>
            <a:ext uri="{FF2B5EF4-FFF2-40B4-BE49-F238E27FC236}">
              <a16:creationId xmlns:a16="http://schemas.microsoft.com/office/drawing/2014/main" id="{3A55EEFE-4063-4E5F-A9D0-AA26D70073B7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820150" y="41338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37</xdr:row>
      <xdr:rowOff>0</xdr:rowOff>
    </xdr:from>
    <xdr:to>
      <xdr:col>13</xdr:col>
      <xdr:colOff>431800</xdr:colOff>
      <xdr:row>37</xdr:row>
      <xdr:rowOff>25400</xdr:rowOff>
    </xdr:to>
    <xdr:pic>
      <xdr:nvPicPr>
        <xdr:cNvPr id="163" name="Picture 162">
          <a:extLst>
            <a:ext uri="{FF2B5EF4-FFF2-40B4-BE49-F238E27FC236}">
              <a16:creationId xmlns:a16="http://schemas.microsoft.com/office/drawing/2014/main" id="{890E3E0C-C352-44B4-8580-8DDDA3D3061D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4476750" y="47625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37</xdr:row>
      <xdr:rowOff>0</xdr:rowOff>
    </xdr:from>
    <xdr:to>
      <xdr:col>20</xdr:col>
      <xdr:colOff>431800</xdr:colOff>
      <xdr:row>37</xdr:row>
      <xdr:rowOff>25400</xdr:rowOff>
    </xdr:to>
    <xdr:pic>
      <xdr:nvPicPr>
        <xdr:cNvPr id="164" name="Picture 163">
          <a:extLst>
            <a:ext uri="{FF2B5EF4-FFF2-40B4-BE49-F238E27FC236}">
              <a16:creationId xmlns:a16="http://schemas.microsoft.com/office/drawing/2014/main" id="{16FF931E-8D4C-4A00-BC91-6E1FA8202E06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7096125" y="47625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37</xdr:row>
      <xdr:rowOff>0</xdr:rowOff>
    </xdr:from>
    <xdr:to>
      <xdr:col>25</xdr:col>
      <xdr:colOff>431800</xdr:colOff>
      <xdr:row>37</xdr:row>
      <xdr:rowOff>25400</xdr:rowOff>
    </xdr:to>
    <xdr:pic>
      <xdr:nvPicPr>
        <xdr:cNvPr id="165" name="Picture 164">
          <a:extLst>
            <a:ext uri="{FF2B5EF4-FFF2-40B4-BE49-F238E27FC236}">
              <a16:creationId xmlns:a16="http://schemas.microsoft.com/office/drawing/2014/main" id="{54D4EAD8-3A6F-4541-8791-5F159965AF07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8820150" y="47625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42</xdr:row>
      <xdr:rowOff>0</xdr:rowOff>
    </xdr:from>
    <xdr:to>
      <xdr:col>13</xdr:col>
      <xdr:colOff>431800</xdr:colOff>
      <xdr:row>42</xdr:row>
      <xdr:rowOff>25400</xdr:rowOff>
    </xdr:to>
    <xdr:pic>
      <xdr:nvPicPr>
        <xdr:cNvPr id="166" name="Picture 165">
          <a:extLst>
            <a:ext uri="{FF2B5EF4-FFF2-40B4-BE49-F238E27FC236}">
              <a16:creationId xmlns:a16="http://schemas.microsoft.com/office/drawing/2014/main" id="{82FC8E40-1157-417E-9EB0-38EE8D395A3E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4476750" y="53911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42</xdr:row>
      <xdr:rowOff>0</xdr:rowOff>
    </xdr:from>
    <xdr:to>
      <xdr:col>20</xdr:col>
      <xdr:colOff>431800</xdr:colOff>
      <xdr:row>42</xdr:row>
      <xdr:rowOff>25400</xdr:rowOff>
    </xdr:to>
    <xdr:pic>
      <xdr:nvPicPr>
        <xdr:cNvPr id="167" name="Picture 166">
          <a:extLst>
            <a:ext uri="{FF2B5EF4-FFF2-40B4-BE49-F238E27FC236}">
              <a16:creationId xmlns:a16="http://schemas.microsoft.com/office/drawing/2014/main" id="{E74B6595-DA28-4E98-B030-963BB19365CF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7096125" y="53911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42</xdr:row>
      <xdr:rowOff>0</xdr:rowOff>
    </xdr:from>
    <xdr:to>
      <xdr:col>25</xdr:col>
      <xdr:colOff>431800</xdr:colOff>
      <xdr:row>42</xdr:row>
      <xdr:rowOff>25400</xdr:rowOff>
    </xdr:to>
    <xdr:pic>
      <xdr:nvPicPr>
        <xdr:cNvPr id="168" name="Picture 167">
          <a:extLst>
            <a:ext uri="{FF2B5EF4-FFF2-40B4-BE49-F238E27FC236}">
              <a16:creationId xmlns:a16="http://schemas.microsoft.com/office/drawing/2014/main" id="{691C8D76-615D-42EE-AD3E-348F29CD6204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8820150" y="53911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47</xdr:row>
      <xdr:rowOff>0</xdr:rowOff>
    </xdr:from>
    <xdr:to>
      <xdr:col>13</xdr:col>
      <xdr:colOff>431800</xdr:colOff>
      <xdr:row>47</xdr:row>
      <xdr:rowOff>25400</xdr:rowOff>
    </xdr:to>
    <xdr:pic>
      <xdr:nvPicPr>
        <xdr:cNvPr id="169" name="Picture 168">
          <a:extLst>
            <a:ext uri="{FF2B5EF4-FFF2-40B4-BE49-F238E27FC236}">
              <a16:creationId xmlns:a16="http://schemas.microsoft.com/office/drawing/2014/main" id="{75FF45B0-389D-459B-B4E3-D6D2D120230C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4476750" y="60198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47</xdr:row>
      <xdr:rowOff>0</xdr:rowOff>
    </xdr:from>
    <xdr:to>
      <xdr:col>20</xdr:col>
      <xdr:colOff>431800</xdr:colOff>
      <xdr:row>47</xdr:row>
      <xdr:rowOff>25400</xdr:rowOff>
    </xdr:to>
    <xdr:pic>
      <xdr:nvPicPr>
        <xdr:cNvPr id="170" name="Picture 169">
          <a:extLst>
            <a:ext uri="{FF2B5EF4-FFF2-40B4-BE49-F238E27FC236}">
              <a16:creationId xmlns:a16="http://schemas.microsoft.com/office/drawing/2014/main" id="{AB0EF96A-1B38-489C-A573-3A96297AF12E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7096125" y="60198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47</xdr:row>
      <xdr:rowOff>0</xdr:rowOff>
    </xdr:from>
    <xdr:to>
      <xdr:col>25</xdr:col>
      <xdr:colOff>431800</xdr:colOff>
      <xdr:row>47</xdr:row>
      <xdr:rowOff>25400</xdr:rowOff>
    </xdr:to>
    <xdr:pic>
      <xdr:nvPicPr>
        <xdr:cNvPr id="171" name="Picture 170">
          <a:extLst>
            <a:ext uri="{FF2B5EF4-FFF2-40B4-BE49-F238E27FC236}">
              <a16:creationId xmlns:a16="http://schemas.microsoft.com/office/drawing/2014/main" id="{88BFCD72-415A-457D-838D-B989D589C91F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8820150" y="60198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52</xdr:row>
      <xdr:rowOff>0</xdr:rowOff>
    </xdr:from>
    <xdr:to>
      <xdr:col>13</xdr:col>
      <xdr:colOff>431800</xdr:colOff>
      <xdr:row>52</xdr:row>
      <xdr:rowOff>25400</xdr:rowOff>
    </xdr:to>
    <xdr:pic>
      <xdr:nvPicPr>
        <xdr:cNvPr id="172" name="Picture 171">
          <a:extLst>
            <a:ext uri="{FF2B5EF4-FFF2-40B4-BE49-F238E27FC236}">
              <a16:creationId xmlns:a16="http://schemas.microsoft.com/office/drawing/2014/main" id="{84C4CAFC-1F56-40DB-AC36-1857E17D65A2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476750" y="66484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52</xdr:row>
      <xdr:rowOff>0</xdr:rowOff>
    </xdr:from>
    <xdr:to>
      <xdr:col>20</xdr:col>
      <xdr:colOff>431800</xdr:colOff>
      <xdr:row>52</xdr:row>
      <xdr:rowOff>25400</xdr:rowOff>
    </xdr:to>
    <xdr:pic>
      <xdr:nvPicPr>
        <xdr:cNvPr id="173" name="Picture 172">
          <a:extLst>
            <a:ext uri="{FF2B5EF4-FFF2-40B4-BE49-F238E27FC236}">
              <a16:creationId xmlns:a16="http://schemas.microsoft.com/office/drawing/2014/main" id="{021B441F-8BCD-4F89-8FF2-AA4EDFB8EBE9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7096125" y="66484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52</xdr:row>
      <xdr:rowOff>0</xdr:rowOff>
    </xdr:from>
    <xdr:to>
      <xdr:col>25</xdr:col>
      <xdr:colOff>431800</xdr:colOff>
      <xdr:row>52</xdr:row>
      <xdr:rowOff>25400</xdr:rowOff>
    </xdr:to>
    <xdr:pic>
      <xdr:nvPicPr>
        <xdr:cNvPr id="174" name="Picture 173">
          <a:extLst>
            <a:ext uri="{FF2B5EF4-FFF2-40B4-BE49-F238E27FC236}">
              <a16:creationId xmlns:a16="http://schemas.microsoft.com/office/drawing/2014/main" id="{D8E8CEE4-DAC3-4952-8A98-D42CCA1D6187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8820150" y="66484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57</xdr:row>
      <xdr:rowOff>0</xdr:rowOff>
    </xdr:from>
    <xdr:to>
      <xdr:col>13</xdr:col>
      <xdr:colOff>431800</xdr:colOff>
      <xdr:row>57</xdr:row>
      <xdr:rowOff>25400</xdr:rowOff>
    </xdr:to>
    <xdr:pic>
      <xdr:nvPicPr>
        <xdr:cNvPr id="175" name="Picture 174">
          <a:extLst>
            <a:ext uri="{FF2B5EF4-FFF2-40B4-BE49-F238E27FC236}">
              <a16:creationId xmlns:a16="http://schemas.microsoft.com/office/drawing/2014/main" id="{B81F891C-CDDB-4471-9169-F668BF683F77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4476750" y="72771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57</xdr:row>
      <xdr:rowOff>0</xdr:rowOff>
    </xdr:from>
    <xdr:to>
      <xdr:col>20</xdr:col>
      <xdr:colOff>431800</xdr:colOff>
      <xdr:row>57</xdr:row>
      <xdr:rowOff>25400</xdr:rowOff>
    </xdr:to>
    <xdr:pic>
      <xdr:nvPicPr>
        <xdr:cNvPr id="176" name="Picture 175">
          <a:extLst>
            <a:ext uri="{FF2B5EF4-FFF2-40B4-BE49-F238E27FC236}">
              <a16:creationId xmlns:a16="http://schemas.microsoft.com/office/drawing/2014/main" id="{907032F2-081A-4750-9025-D85511A7139D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7096125" y="72771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57</xdr:row>
      <xdr:rowOff>0</xdr:rowOff>
    </xdr:from>
    <xdr:to>
      <xdr:col>25</xdr:col>
      <xdr:colOff>431800</xdr:colOff>
      <xdr:row>57</xdr:row>
      <xdr:rowOff>25400</xdr:rowOff>
    </xdr:to>
    <xdr:pic>
      <xdr:nvPicPr>
        <xdr:cNvPr id="177" name="Picture 176">
          <a:extLst>
            <a:ext uri="{FF2B5EF4-FFF2-40B4-BE49-F238E27FC236}">
              <a16:creationId xmlns:a16="http://schemas.microsoft.com/office/drawing/2014/main" id="{87E4FBC6-97CE-4766-B57E-19BFC12C01E9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8820150" y="72771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62</xdr:row>
      <xdr:rowOff>0</xdr:rowOff>
    </xdr:from>
    <xdr:to>
      <xdr:col>13</xdr:col>
      <xdr:colOff>431800</xdr:colOff>
      <xdr:row>62</xdr:row>
      <xdr:rowOff>25400</xdr:rowOff>
    </xdr:to>
    <xdr:pic>
      <xdr:nvPicPr>
        <xdr:cNvPr id="178" name="Picture 177">
          <a:extLst>
            <a:ext uri="{FF2B5EF4-FFF2-40B4-BE49-F238E27FC236}">
              <a16:creationId xmlns:a16="http://schemas.microsoft.com/office/drawing/2014/main" id="{010958A0-73D0-47B7-9771-C3ADA5A02654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4476750" y="79057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62</xdr:row>
      <xdr:rowOff>0</xdr:rowOff>
    </xdr:from>
    <xdr:to>
      <xdr:col>20</xdr:col>
      <xdr:colOff>431800</xdr:colOff>
      <xdr:row>62</xdr:row>
      <xdr:rowOff>25400</xdr:rowOff>
    </xdr:to>
    <xdr:pic>
      <xdr:nvPicPr>
        <xdr:cNvPr id="179" name="Picture 178">
          <a:extLst>
            <a:ext uri="{FF2B5EF4-FFF2-40B4-BE49-F238E27FC236}">
              <a16:creationId xmlns:a16="http://schemas.microsoft.com/office/drawing/2014/main" id="{916B98A0-27C0-4FAF-A384-9B78AE0D9082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7096125" y="79057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62</xdr:row>
      <xdr:rowOff>0</xdr:rowOff>
    </xdr:from>
    <xdr:to>
      <xdr:col>25</xdr:col>
      <xdr:colOff>431800</xdr:colOff>
      <xdr:row>62</xdr:row>
      <xdr:rowOff>25400</xdr:rowOff>
    </xdr:to>
    <xdr:pic>
      <xdr:nvPicPr>
        <xdr:cNvPr id="180" name="Picture 179">
          <a:extLst>
            <a:ext uri="{FF2B5EF4-FFF2-40B4-BE49-F238E27FC236}">
              <a16:creationId xmlns:a16="http://schemas.microsoft.com/office/drawing/2014/main" id="{625EE00E-050C-40F9-8F61-A7B70C3F3220}"/>
            </a:ext>
          </a:extLst>
        </xdr:cNvPr>
        <xdr:cNvPicPr/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8820150" y="79057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67</xdr:row>
      <xdr:rowOff>0</xdr:rowOff>
    </xdr:from>
    <xdr:to>
      <xdr:col>13</xdr:col>
      <xdr:colOff>431800</xdr:colOff>
      <xdr:row>67</xdr:row>
      <xdr:rowOff>25400</xdr:rowOff>
    </xdr:to>
    <xdr:pic>
      <xdr:nvPicPr>
        <xdr:cNvPr id="181" name="Picture 180">
          <a:extLst>
            <a:ext uri="{FF2B5EF4-FFF2-40B4-BE49-F238E27FC236}">
              <a16:creationId xmlns:a16="http://schemas.microsoft.com/office/drawing/2014/main" id="{53D98F1B-9008-47CA-B7B9-9CEC8CD69943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4476750" y="85344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67</xdr:row>
      <xdr:rowOff>0</xdr:rowOff>
    </xdr:from>
    <xdr:to>
      <xdr:col>20</xdr:col>
      <xdr:colOff>431800</xdr:colOff>
      <xdr:row>67</xdr:row>
      <xdr:rowOff>25400</xdr:rowOff>
    </xdr:to>
    <xdr:pic>
      <xdr:nvPicPr>
        <xdr:cNvPr id="182" name="Picture 181">
          <a:extLst>
            <a:ext uri="{FF2B5EF4-FFF2-40B4-BE49-F238E27FC236}">
              <a16:creationId xmlns:a16="http://schemas.microsoft.com/office/drawing/2014/main" id="{2D0E08C5-350F-491D-8420-401962A5357C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7096125" y="85344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67</xdr:row>
      <xdr:rowOff>0</xdr:rowOff>
    </xdr:from>
    <xdr:to>
      <xdr:col>25</xdr:col>
      <xdr:colOff>431800</xdr:colOff>
      <xdr:row>67</xdr:row>
      <xdr:rowOff>25400</xdr:rowOff>
    </xdr:to>
    <xdr:pic>
      <xdr:nvPicPr>
        <xdr:cNvPr id="183" name="Picture 182">
          <a:extLst>
            <a:ext uri="{FF2B5EF4-FFF2-40B4-BE49-F238E27FC236}">
              <a16:creationId xmlns:a16="http://schemas.microsoft.com/office/drawing/2014/main" id="{F9131E9F-F30C-4124-B40A-EEF557BD8B5D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820150" y="85344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72</xdr:row>
      <xdr:rowOff>0</xdr:rowOff>
    </xdr:from>
    <xdr:to>
      <xdr:col>13</xdr:col>
      <xdr:colOff>431800</xdr:colOff>
      <xdr:row>72</xdr:row>
      <xdr:rowOff>25400</xdr:rowOff>
    </xdr:to>
    <xdr:pic>
      <xdr:nvPicPr>
        <xdr:cNvPr id="184" name="Picture 183">
          <a:extLst>
            <a:ext uri="{FF2B5EF4-FFF2-40B4-BE49-F238E27FC236}">
              <a16:creationId xmlns:a16="http://schemas.microsoft.com/office/drawing/2014/main" id="{D8DFE4E6-6FE7-405F-A01C-3AC9D7733A09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4476750" y="91630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72</xdr:row>
      <xdr:rowOff>0</xdr:rowOff>
    </xdr:from>
    <xdr:to>
      <xdr:col>20</xdr:col>
      <xdr:colOff>431800</xdr:colOff>
      <xdr:row>72</xdr:row>
      <xdr:rowOff>25400</xdr:rowOff>
    </xdr:to>
    <xdr:pic>
      <xdr:nvPicPr>
        <xdr:cNvPr id="185" name="Picture 184">
          <a:extLst>
            <a:ext uri="{FF2B5EF4-FFF2-40B4-BE49-F238E27FC236}">
              <a16:creationId xmlns:a16="http://schemas.microsoft.com/office/drawing/2014/main" id="{32B0AC0E-55C2-4DB8-9AF9-C56D54101F49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7096125" y="91630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72</xdr:row>
      <xdr:rowOff>0</xdr:rowOff>
    </xdr:from>
    <xdr:to>
      <xdr:col>25</xdr:col>
      <xdr:colOff>431800</xdr:colOff>
      <xdr:row>72</xdr:row>
      <xdr:rowOff>25400</xdr:rowOff>
    </xdr:to>
    <xdr:pic>
      <xdr:nvPicPr>
        <xdr:cNvPr id="186" name="Picture 185">
          <a:extLst>
            <a:ext uri="{FF2B5EF4-FFF2-40B4-BE49-F238E27FC236}">
              <a16:creationId xmlns:a16="http://schemas.microsoft.com/office/drawing/2014/main" id="{CBB50F97-FFCE-4BFB-8CF7-ABB3A61A87A1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8820150" y="91630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77</xdr:row>
      <xdr:rowOff>0</xdr:rowOff>
    </xdr:from>
    <xdr:to>
      <xdr:col>13</xdr:col>
      <xdr:colOff>431800</xdr:colOff>
      <xdr:row>77</xdr:row>
      <xdr:rowOff>25400</xdr:rowOff>
    </xdr:to>
    <xdr:pic>
      <xdr:nvPicPr>
        <xdr:cNvPr id="187" name="Picture 186">
          <a:extLst>
            <a:ext uri="{FF2B5EF4-FFF2-40B4-BE49-F238E27FC236}">
              <a16:creationId xmlns:a16="http://schemas.microsoft.com/office/drawing/2014/main" id="{F677D3AE-9CF9-4C22-99D4-4F6BD04A2CE9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4476750" y="97917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77</xdr:row>
      <xdr:rowOff>0</xdr:rowOff>
    </xdr:from>
    <xdr:to>
      <xdr:col>20</xdr:col>
      <xdr:colOff>431800</xdr:colOff>
      <xdr:row>77</xdr:row>
      <xdr:rowOff>25400</xdr:rowOff>
    </xdr:to>
    <xdr:pic>
      <xdr:nvPicPr>
        <xdr:cNvPr id="188" name="Picture 187">
          <a:extLst>
            <a:ext uri="{FF2B5EF4-FFF2-40B4-BE49-F238E27FC236}">
              <a16:creationId xmlns:a16="http://schemas.microsoft.com/office/drawing/2014/main" id="{13D41BB1-6220-4EC0-82CD-5CCB333C3EA1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7096125" y="97917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77</xdr:row>
      <xdr:rowOff>0</xdr:rowOff>
    </xdr:from>
    <xdr:to>
      <xdr:col>25</xdr:col>
      <xdr:colOff>431800</xdr:colOff>
      <xdr:row>77</xdr:row>
      <xdr:rowOff>25400</xdr:rowOff>
    </xdr:to>
    <xdr:pic>
      <xdr:nvPicPr>
        <xdr:cNvPr id="189" name="Picture 188">
          <a:extLst>
            <a:ext uri="{FF2B5EF4-FFF2-40B4-BE49-F238E27FC236}">
              <a16:creationId xmlns:a16="http://schemas.microsoft.com/office/drawing/2014/main" id="{E16B2645-6925-4066-B5E4-B659615C3564}"/>
            </a:ext>
          </a:extLst>
        </xdr:cNvPr>
        <xdr:cNvPicPr/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8820150" y="97917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82</xdr:row>
      <xdr:rowOff>0</xdr:rowOff>
    </xdr:from>
    <xdr:to>
      <xdr:col>13</xdr:col>
      <xdr:colOff>431800</xdr:colOff>
      <xdr:row>82</xdr:row>
      <xdr:rowOff>25400</xdr:rowOff>
    </xdr:to>
    <xdr:pic>
      <xdr:nvPicPr>
        <xdr:cNvPr id="190" name="Picture 189">
          <a:extLst>
            <a:ext uri="{FF2B5EF4-FFF2-40B4-BE49-F238E27FC236}">
              <a16:creationId xmlns:a16="http://schemas.microsoft.com/office/drawing/2014/main" id="{EF2F0858-EF23-4E01-BE7C-7F8A22B100BD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4476750" y="104203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82</xdr:row>
      <xdr:rowOff>0</xdr:rowOff>
    </xdr:from>
    <xdr:to>
      <xdr:col>20</xdr:col>
      <xdr:colOff>431800</xdr:colOff>
      <xdr:row>82</xdr:row>
      <xdr:rowOff>25400</xdr:rowOff>
    </xdr:to>
    <xdr:pic>
      <xdr:nvPicPr>
        <xdr:cNvPr id="191" name="Picture 190">
          <a:extLst>
            <a:ext uri="{FF2B5EF4-FFF2-40B4-BE49-F238E27FC236}">
              <a16:creationId xmlns:a16="http://schemas.microsoft.com/office/drawing/2014/main" id="{DA1BE413-B882-416B-89ED-EBF3404292E5}"/>
            </a:ext>
          </a:extLst>
        </xdr:cNvPr>
        <xdr:cNvPicPr/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7096125" y="104203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82</xdr:row>
      <xdr:rowOff>0</xdr:rowOff>
    </xdr:from>
    <xdr:to>
      <xdr:col>25</xdr:col>
      <xdr:colOff>431800</xdr:colOff>
      <xdr:row>82</xdr:row>
      <xdr:rowOff>25400</xdr:rowOff>
    </xdr:to>
    <xdr:pic>
      <xdr:nvPicPr>
        <xdr:cNvPr id="192" name="Picture 191">
          <a:extLst>
            <a:ext uri="{FF2B5EF4-FFF2-40B4-BE49-F238E27FC236}">
              <a16:creationId xmlns:a16="http://schemas.microsoft.com/office/drawing/2014/main" id="{1E041BAA-79FC-4D15-8D31-7B3B1DF2FDDD}"/>
            </a:ext>
          </a:extLst>
        </xdr:cNvPr>
        <xdr:cNvPicPr/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8820150" y="104203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87</xdr:row>
      <xdr:rowOff>0</xdr:rowOff>
    </xdr:from>
    <xdr:to>
      <xdr:col>13</xdr:col>
      <xdr:colOff>431800</xdr:colOff>
      <xdr:row>87</xdr:row>
      <xdr:rowOff>25400</xdr:rowOff>
    </xdr:to>
    <xdr:pic>
      <xdr:nvPicPr>
        <xdr:cNvPr id="193" name="Picture 192">
          <a:extLst>
            <a:ext uri="{FF2B5EF4-FFF2-40B4-BE49-F238E27FC236}">
              <a16:creationId xmlns:a16="http://schemas.microsoft.com/office/drawing/2014/main" id="{2AEDEB21-87F9-44F8-87E4-1816A75331A2}"/>
            </a:ext>
          </a:extLst>
        </xdr:cNvPr>
        <xdr:cNvPicPr/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4476750" y="110490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87</xdr:row>
      <xdr:rowOff>0</xdr:rowOff>
    </xdr:from>
    <xdr:to>
      <xdr:col>20</xdr:col>
      <xdr:colOff>431800</xdr:colOff>
      <xdr:row>87</xdr:row>
      <xdr:rowOff>25400</xdr:rowOff>
    </xdr:to>
    <xdr:pic>
      <xdr:nvPicPr>
        <xdr:cNvPr id="194" name="Picture 193">
          <a:extLst>
            <a:ext uri="{FF2B5EF4-FFF2-40B4-BE49-F238E27FC236}">
              <a16:creationId xmlns:a16="http://schemas.microsoft.com/office/drawing/2014/main" id="{74C6978B-A3E7-416D-96B7-6C8716499789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7096125" y="110490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87</xdr:row>
      <xdr:rowOff>0</xdr:rowOff>
    </xdr:from>
    <xdr:to>
      <xdr:col>25</xdr:col>
      <xdr:colOff>431800</xdr:colOff>
      <xdr:row>87</xdr:row>
      <xdr:rowOff>25400</xdr:rowOff>
    </xdr:to>
    <xdr:pic>
      <xdr:nvPicPr>
        <xdr:cNvPr id="195" name="Picture 194">
          <a:extLst>
            <a:ext uri="{FF2B5EF4-FFF2-40B4-BE49-F238E27FC236}">
              <a16:creationId xmlns:a16="http://schemas.microsoft.com/office/drawing/2014/main" id="{D63162F4-1BBE-4B68-AE7F-27CF25F18B70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8820150" y="110490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92</xdr:row>
      <xdr:rowOff>0</xdr:rowOff>
    </xdr:from>
    <xdr:to>
      <xdr:col>13</xdr:col>
      <xdr:colOff>431800</xdr:colOff>
      <xdr:row>92</xdr:row>
      <xdr:rowOff>25400</xdr:rowOff>
    </xdr:to>
    <xdr:pic>
      <xdr:nvPicPr>
        <xdr:cNvPr id="196" name="Picture 195">
          <a:extLst>
            <a:ext uri="{FF2B5EF4-FFF2-40B4-BE49-F238E27FC236}">
              <a16:creationId xmlns:a16="http://schemas.microsoft.com/office/drawing/2014/main" id="{16D52572-6ADA-4B7B-AD24-4F316B756A35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4476750" y="116776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92</xdr:row>
      <xdr:rowOff>0</xdr:rowOff>
    </xdr:from>
    <xdr:to>
      <xdr:col>20</xdr:col>
      <xdr:colOff>431800</xdr:colOff>
      <xdr:row>92</xdr:row>
      <xdr:rowOff>25400</xdr:rowOff>
    </xdr:to>
    <xdr:pic>
      <xdr:nvPicPr>
        <xdr:cNvPr id="197" name="Picture 196">
          <a:extLst>
            <a:ext uri="{FF2B5EF4-FFF2-40B4-BE49-F238E27FC236}">
              <a16:creationId xmlns:a16="http://schemas.microsoft.com/office/drawing/2014/main" id="{E0BD51C6-2C79-4E04-9A4C-FF9109EE8FA4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7096125" y="116776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92</xdr:row>
      <xdr:rowOff>0</xdr:rowOff>
    </xdr:from>
    <xdr:to>
      <xdr:col>25</xdr:col>
      <xdr:colOff>431800</xdr:colOff>
      <xdr:row>92</xdr:row>
      <xdr:rowOff>25400</xdr:rowOff>
    </xdr:to>
    <xdr:pic>
      <xdr:nvPicPr>
        <xdr:cNvPr id="198" name="Picture 197">
          <a:extLst>
            <a:ext uri="{FF2B5EF4-FFF2-40B4-BE49-F238E27FC236}">
              <a16:creationId xmlns:a16="http://schemas.microsoft.com/office/drawing/2014/main" id="{3B54B245-9AD9-4EB7-A8C1-F45F37953154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8820150" y="116776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97</xdr:row>
      <xdr:rowOff>0</xdr:rowOff>
    </xdr:from>
    <xdr:to>
      <xdr:col>13</xdr:col>
      <xdr:colOff>431800</xdr:colOff>
      <xdr:row>97</xdr:row>
      <xdr:rowOff>25400</xdr:rowOff>
    </xdr:to>
    <xdr:pic>
      <xdr:nvPicPr>
        <xdr:cNvPr id="199" name="Picture 198">
          <a:extLst>
            <a:ext uri="{FF2B5EF4-FFF2-40B4-BE49-F238E27FC236}">
              <a16:creationId xmlns:a16="http://schemas.microsoft.com/office/drawing/2014/main" id="{ADAC6B1E-EC50-4E83-962A-C4769730BEC5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4476750" y="123063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97</xdr:row>
      <xdr:rowOff>0</xdr:rowOff>
    </xdr:from>
    <xdr:to>
      <xdr:col>20</xdr:col>
      <xdr:colOff>431800</xdr:colOff>
      <xdr:row>97</xdr:row>
      <xdr:rowOff>25400</xdr:rowOff>
    </xdr:to>
    <xdr:pic>
      <xdr:nvPicPr>
        <xdr:cNvPr id="200" name="Picture 199">
          <a:extLst>
            <a:ext uri="{FF2B5EF4-FFF2-40B4-BE49-F238E27FC236}">
              <a16:creationId xmlns:a16="http://schemas.microsoft.com/office/drawing/2014/main" id="{7AF0DC2F-9226-4E58-B362-9A2A5AF7F582}"/>
            </a:ext>
          </a:extLst>
        </xdr:cNvPr>
        <xdr:cNvPicPr/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7096125" y="123063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97</xdr:row>
      <xdr:rowOff>0</xdr:rowOff>
    </xdr:from>
    <xdr:to>
      <xdr:col>25</xdr:col>
      <xdr:colOff>431800</xdr:colOff>
      <xdr:row>97</xdr:row>
      <xdr:rowOff>25400</xdr:rowOff>
    </xdr:to>
    <xdr:pic>
      <xdr:nvPicPr>
        <xdr:cNvPr id="201" name="Picture 200">
          <a:extLst>
            <a:ext uri="{FF2B5EF4-FFF2-40B4-BE49-F238E27FC236}">
              <a16:creationId xmlns:a16="http://schemas.microsoft.com/office/drawing/2014/main" id="{A7716774-E7A7-46E6-AB29-2F95864F9025}"/>
            </a:ext>
          </a:extLst>
        </xdr:cNvPr>
        <xdr:cNvPicPr/>
      </xdr:nvPicPr>
      <xdr:blipFill>
        <a:blip xmlns:r="http://schemas.openxmlformats.org/officeDocument/2006/relationships" r:embed="rId52" cstate="print"/>
        <a:stretch>
          <a:fillRect/>
        </a:stretch>
      </xdr:blipFill>
      <xdr:spPr>
        <a:xfrm>
          <a:off x="8820150" y="123063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102</xdr:row>
      <xdr:rowOff>0</xdr:rowOff>
    </xdr:from>
    <xdr:to>
      <xdr:col>13</xdr:col>
      <xdr:colOff>431800</xdr:colOff>
      <xdr:row>102</xdr:row>
      <xdr:rowOff>25400</xdr:rowOff>
    </xdr:to>
    <xdr:pic>
      <xdr:nvPicPr>
        <xdr:cNvPr id="202" name="Picture 201">
          <a:extLst>
            <a:ext uri="{FF2B5EF4-FFF2-40B4-BE49-F238E27FC236}">
              <a16:creationId xmlns:a16="http://schemas.microsoft.com/office/drawing/2014/main" id="{EA9CB380-3904-40E9-B837-E297DAA5F530}"/>
            </a:ext>
          </a:extLst>
        </xdr:cNvPr>
        <xdr:cNvPicPr/>
      </xdr:nvPicPr>
      <xdr:blipFill>
        <a:blip xmlns:r="http://schemas.openxmlformats.org/officeDocument/2006/relationships" r:embed="rId53" cstate="print"/>
        <a:stretch>
          <a:fillRect/>
        </a:stretch>
      </xdr:blipFill>
      <xdr:spPr>
        <a:xfrm>
          <a:off x="4476750" y="129349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102</xdr:row>
      <xdr:rowOff>0</xdr:rowOff>
    </xdr:from>
    <xdr:to>
      <xdr:col>20</xdr:col>
      <xdr:colOff>431800</xdr:colOff>
      <xdr:row>102</xdr:row>
      <xdr:rowOff>25400</xdr:rowOff>
    </xdr:to>
    <xdr:pic>
      <xdr:nvPicPr>
        <xdr:cNvPr id="203" name="Picture 202">
          <a:extLst>
            <a:ext uri="{FF2B5EF4-FFF2-40B4-BE49-F238E27FC236}">
              <a16:creationId xmlns:a16="http://schemas.microsoft.com/office/drawing/2014/main" id="{F92CBF5B-0CD4-4FAC-969D-772B12961339}"/>
            </a:ext>
          </a:extLst>
        </xdr:cNvPr>
        <xdr:cNvPicPr/>
      </xdr:nvPicPr>
      <xdr:blipFill>
        <a:blip xmlns:r="http://schemas.openxmlformats.org/officeDocument/2006/relationships" r:embed="rId54" cstate="print"/>
        <a:stretch>
          <a:fillRect/>
        </a:stretch>
      </xdr:blipFill>
      <xdr:spPr>
        <a:xfrm>
          <a:off x="7096125" y="129349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102</xdr:row>
      <xdr:rowOff>0</xdr:rowOff>
    </xdr:from>
    <xdr:to>
      <xdr:col>25</xdr:col>
      <xdr:colOff>431800</xdr:colOff>
      <xdr:row>102</xdr:row>
      <xdr:rowOff>25400</xdr:rowOff>
    </xdr:to>
    <xdr:pic>
      <xdr:nvPicPr>
        <xdr:cNvPr id="204" name="Picture 203">
          <a:extLst>
            <a:ext uri="{FF2B5EF4-FFF2-40B4-BE49-F238E27FC236}">
              <a16:creationId xmlns:a16="http://schemas.microsoft.com/office/drawing/2014/main" id="{957FE21C-D78A-41E2-B92A-B908603A2A7C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8820150" y="129349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107</xdr:row>
      <xdr:rowOff>0</xdr:rowOff>
    </xdr:from>
    <xdr:to>
      <xdr:col>13</xdr:col>
      <xdr:colOff>431800</xdr:colOff>
      <xdr:row>107</xdr:row>
      <xdr:rowOff>25400</xdr:rowOff>
    </xdr:to>
    <xdr:pic>
      <xdr:nvPicPr>
        <xdr:cNvPr id="205" name="Picture 204">
          <a:extLst>
            <a:ext uri="{FF2B5EF4-FFF2-40B4-BE49-F238E27FC236}">
              <a16:creationId xmlns:a16="http://schemas.microsoft.com/office/drawing/2014/main" id="{F746155A-0908-438C-BF38-6F00D33C696D}"/>
            </a:ext>
          </a:extLst>
        </xdr:cNvPr>
        <xdr:cNvPicPr/>
      </xdr:nvPicPr>
      <xdr:blipFill>
        <a:blip xmlns:r="http://schemas.openxmlformats.org/officeDocument/2006/relationships" r:embed="rId56" cstate="print"/>
        <a:stretch>
          <a:fillRect/>
        </a:stretch>
      </xdr:blipFill>
      <xdr:spPr>
        <a:xfrm>
          <a:off x="4476750" y="135636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107</xdr:row>
      <xdr:rowOff>0</xdr:rowOff>
    </xdr:from>
    <xdr:to>
      <xdr:col>20</xdr:col>
      <xdr:colOff>431800</xdr:colOff>
      <xdr:row>107</xdr:row>
      <xdr:rowOff>25400</xdr:rowOff>
    </xdr:to>
    <xdr:pic>
      <xdr:nvPicPr>
        <xdr:cNvPr id="206" name="Picture 205">
          <a:extLst>
            <a:ext uri="{FF2B5EF4-FFF2-40B4-BE49-F238E27FC236}">
              <a16:creationId xmlns:a16="http://schemas.microsoft.com/office/drawing/2014/main" id="{082615D9-54BE-4DC9-B115-9A5C54413B83}"/>
            </a:ext>
          </a:extLst>
        </xdr:cNvPr>
        <xdr:cNvPicPr/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7096125" y="135636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107</xdr:row>
      <xdr:rowOff>0</xdr:rowOff>
    </xdr:from>
    <xdr:to>
      <xdr:col>25</xdr:col>
      <xdr:colOff>431800</xdr:colOff>
      <xdr:row>107</xdr:row>
      <xdr:rowOff>25400</xdr:rowOff>
    </xdr:to>
    <xdr:pic>
      <xdr:nvPicPr>
        <xdr:cNvPr id="207" name="Picture 206">
          <a:extLst>
            <a:ext uri="{FF2B5EF4-FFF2-40B4-BE49-F238E27FC236}">
              <a16:creationId xmlns:a16="http://schemas.microsoft.com/office/drawing/2014/main" id="{EFFBA436-3129-4205-990F-FFC3C5F5E526}"/>
            </a:ext>
          </a:extLst>
        </xdr:cNvPr>
        <xdr:cNvPicPr/>
      </xdr:nvPicPr>
      <xdr:blipFill>
        <a:blip xmlns:r="http://schemas.openxmlformats.org/officeDocument/2006/relationships" r:embed="rId58" cstate="print"/>
        <a:stretch>
          <a:fillRect/>
        </a:stretch>
      </xdr:blipFill>
      <xdr:spPr>
        <a:xfrm>
          <a:off x="8820150" y="135636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112</xdr:row>
      <xdr:rowOff>0</xdr:rowOff>
    </xdr:from>
    <xdr:to>
      <xdr:col>13</xdr:col>
      <xdr:colOff>431800</xdr:colOff>
      <xdr:row>112</xdr:row>
      <xdr:rowOff>25400</xdr:rowOff>
    </xdr:to>
    <xdr:pic>
      <xdr:nvPicPr>
        <xdr:cNvPr id="208" name="Picture 207">
          <a:extLst>
            <a:ext uri="{FF2B5EF4-FFF2-40B4-BE49-F238E27FC236}">
              <a16:creationId xmlns:a16="http://schemas.microsoft.com/office/drawing/2014/main" id="{7E7ABE62-54D4-4B17-95A8-0BD6B47BAF5A}"/>
            </a:ext>
          </a:extLst>
        </xdr:cNvPr>
        <xdr:cNvPicPr/>
      </xdr:nvPicPr>
      <xdr:blipFill>
        <a:blip xmlns:r="http://schemas.openxmlformats.org/officeDocument/2006/relationships" r:embed="rId59" cstate="print"/>
        <a:stretch>
          <a:fillRect/>
        </a:stretch>
      </xdr:blipFill>
      <xdr:spPr>
        <a:xfrm>
          <a:off x="4476750" y="141922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112</xdr:row>
      <xdr:rowOff>0</xdr:rowOff>
    </xdr:from>
    <xdr:to>
      <xdr:col>20</xdr:col>
      <xdr:colOff>431800</xdr:colOff>
      <xdr:row>112</xdr:row>
      <xdr:rowOff>25400</xdr:rowOff>
    </xdr:to>
    <xdr:pic>
      <xdr:nvPicPr>
        <xdr:cNvPr id="209" name="Picture 208">
          <a:extLst>
            <a:ext uri="{FF2B5EF4-FFF2-40B4-BE49-F238E27FC236}">
              <a16:creationId xmlns:a16="http://schemas.microsoft.com/office/drawing/2014/main" id="{EDC26799-5EA7-4662-8685-EBB4644E3CA5}"/>
            </a:ext>
          </a:extLst>
        </xdr:cNvPr>
        <xdr:cNvPicPr/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7096125" y="141922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112</xdr:row>
      <xdr:rowOff>0</xdr:rowOff>
    </xdr:from>
    <xdr:to>
      <xdr:col>25</xdr:col>
      <xdr:colOff>431800</xdr:colOff>
      <xdr:row>112</xdr:row>
      <xdr:rowOff>25400</xdr:rowOff>
    </xdr:to>
    <xdr:pic>
      <xdr:nvPicPr>
        <xdr:cNvPr id="210" name="Picture 209">
          <a:extLst>
            <a:ext uri="{FF2B5EF4-FFF2-40B4-BE49-F238E27FC236}">
              <a16:creationId xmlns:a16="http://schemas.microsoft.com/office/drawing/2014/main" id="{6F16ABAD-B37D-4ABF-8F34-370D57534571}"/>
            </a:ext>
          </a:extLst>
        </xdr:cNvPr>
        <xdr:cNvPicPr/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8820150" y="141922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117</xdr:row>
      <xdr:rowOff>0</xdr:rowOff>
    </xdr:from>
    <xdr:to>
      <xdr:col>13</xdr:col>
      <xdr:colOff>431800</xdr:colOff>
      <xdr:row>117</xdr:row>
      <xdr:rowOff>25400</xdr:rowOff>
    </xdr:to>
    <xdr:pic>
      <xdr:nvPicPr>
        <xdr:cNvPr id="211" name="Picture 210">
          <a:extLst>
            <a:ext uri="{FF2B5EF4-FFF2-40B4-BE49-F238E27FC236}">
              <a16:creationId xmlns:a16="http://schemas.microsoft.com/office/drawing/2014/main" id="{05193158-F336-4D62-A33F-2EAC05EE3E11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4476750" y="148209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117</xdr:row>
      <xdr:rowOff>0</xdr:rowOff>
    </xdr:from>
    <xdr:to>
      <xdr:col>20</xdr:col>
      <xdr:colOff>431800</xdr:colOff>
      <xdr:row>117</xdr:row>
      <xdr:rowOff>25400</xdr:rowOff>
    </xdr:to>
    <xdr:pic>
      <xdr:nvPicPr>
        <xdr:cNvPr id="212" name="Picture 211">
          <a:extLst>
            <a:ext uri="{FF2B5EF4-FFF2-40B4-BE49-F238E27FC236}">
              <a16:creationId xmlns:a16="http://schemas.microsoft.com/office/drawing/2014/main" id="{5334F263-5969-47E2-97B9-450B6EC6D7C4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7096125" y="148209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25</xdr:col>
      <xdr:colOff>431800</xdr:colOff>
      <xdr:row>117</xdr:row>
      <xdr:rowOff>25400</xdr:rowOff>
    </xdr:to>
    <xdr:pic>
      <xdr:nvPicPr>
        <xdr:cNvPr id="213" name="Picture 212">
          <a:extLst>
            <a:ext uri="{FF2B5EF4-FFF2-40B4-BE49-F238E27FC236}">
              <a16:creationId xmlns:a16="http://schemas.microsoft.com/office/drawing/2014/main" id="{258B5B90-5E9F-4390-A704-C8039BF4A76B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8820150" y="148209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122</xdr:row>
      <xdr:rowOff>0</xdr:rowOff>
    </xdr:from>
    <xdr:to>
      <xdr:col>13</xdr:col>
      <xdr:colOff>431800</xdr:colOff>
      <xdr:row>122</xdr:row>
      <xdr:rowOff>25400</xdr:rowOff>
    </xdr:to>
    <xdr:pic>
      <xdr:nvPicPr>
        <xdr:cNvPr id="214" name="Picture 213">
          <a:extLst>
            <a:ext uri="{FF2B5EF4-FFF2-40B4-BE49-F238E27FC236}">
              <a16:creationId xmlns:a16="http://schemas.microsoft.com/office/drawing/2014/main" id="{E9E0E6A5-D819-4A74-8012-75F7FBE4C127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4476750" y="154495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122</xdr:row>
      <xdr:rowOff>0</xdr:rowOff>
    </xdr:from>
    <xdr:to>
      <xdr:col>20</xdr:col>
      <xdr:colOff>431800</xdr:colOff>
      <xdr:row>122</xdr:row>
      <xdr:rowOff>25400</xdr:rowOff>
    </xdr:to>
    <xdr:pic>
      <xdr:nvPicPr>
        <xdr:cNvPr id="215" name="Picture 214">
          <a:extLst>
            <a:ext uri="{FF2B5EF4-FFF2-40B4-BE49-F238E27FC236}">
              <a16:creationId xmlns:a16="http://schemas.microsoft.com/office/drawing/2014/main" id="{3F2AD9A8-454B-40BC-A4F8-A92FA65867BF}"/>
            </a:ext>
          </a:extLst>
        </xdr:cNvPr>
        <xdr:cNvPicPr/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7096125" y="154495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122</xdr:row>
      <xdr:rowOff>0</xdr:rowOff>
    </xdr:from>
    <xdr:to>
      <xdr:col>25</xdr:col>
      <xdr:colOff>431800</xdr:colOff>
      <xdr:row>122</xdr:row>
      <xdr:rowOff>25400</xdr:rowOff>
    </xdr:to>
    <xdr:pic>
      <xdr:nvPicPr>
        <xdr:cNvPr id="216" name="Picture 215">
          <a:extLst>
            <a:ext uri="{FF2B5EF4-FFF2-40B4-BE49-F238E27FC236}">
              <a16:creationId xmlns:a16="http://schemas.microsoft.com/office/drawing/2014/main" id="{82D45EE3-EB66-4092-A81C-95BD52A27BB8}"/>
            </a:ext>
          </a:extLst>
        </xdr:cNvPr>
        <xdr:cNvPicPr/>
      </xdr:nvPicPr>
      <xdr:blipFill>
        <a:blip xmlns:r="http://schemas.openxmlformats.org/officeDocument/2006/relationships" r:embed="rId67" cstate="print"/>
        <a:stretch>
          <a:fillRect/>
        </a:stretch>
      </xdr:blipFill>
      <xdr:spPr>
        <a:xfrm>
          <a:off x="8820150" y="154495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127</xdr:row>
      <xdr:rowOff>0</xdr:rowOff>
    </xdr:from>
    <xdr:to>
      <xdr:col>13</xdr:col>
      <xdr:colOff>431800</xdr:colOff>
      <xdr:row>127</xdr:row>
      <xdr:rowOff>25400</xdr:rowOff>
    </xdr:to>
    <xdr:pic>
      <xdr:nvPicPr>
        <xdr:cNvPr id="217" name="Picture 216">
          <a:extLst>
            <a:ext uri="{FF2B5EF4-FFF2-40B4-BE49-F238E27FC236}">
              <a16:creationId xmlns:a16="http://schemas.microsoft.com/office/drawing/2014/main" id="{21B528DE-6582-4976-8DC7-954328FBB26E}"/>
            </a:ext>
          </a:extLst>
        </xdr:cNvPr>
        <xdr:cNvPicPr/>
      </xdr:nvPicPr>
      <xdr:blipFill>
        <a:blip xmlns:r="http://schemas.openxmlformats.org/officeDocument/2006/relationships" r:embed="rId68" cstate="print"/>
        <a:stretch>
          <a:fillRect/>
        </a:stretch>
      </xdr:blipFill>
      <xdr:spPr>
        <a:xfrm>
          <a:off x="4476750" y="160782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127</xdr:row>
      <xdr:rowOff>0</xdr:rowOff>
    </xdr:from>
    <xdr:to>
      <xdr:col>20</xdr:col>
      <xdr:colOff>431800</xdr:colOff>
      <xdr:row>127</xdr:row>
      <xdr:rowOff>25400</xdr:rowOff>
    </xdr:to>
    <xdr:pic>
      <xdr:nvPicPr>
        <xdr:cNvPr id="218" name="Picture 217">
          <a:extLst>
            <a:ext uri="{FF2B5EF4-FFF2-40B4-BE49-F238E27FC236}">
              <a16:creationId xmlns:a16="http://schemas.microsoft.com/office/drawing/2014/main" id="{D74F1AD2-05EE-4BCA-8FF2-214DA98EBB8F}"/>
            </a:ext>
          </a:extLst>
        </xdr:cNvPr>
        <xdr:cNvPicPr/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7096125" y="160782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127</xdr:row>
      <xdr:rowOff>0</xdr:rowOff>
    </xdr:from>
    <xdr:to>
      <xdr:col>25</xdr:col>
      <xdr:colOff>431800</xdr:colOff>
      <xdr:row>127</xdr:row>
      <xdr:rowOff>25400</xdr:rowOff>
    </xdr:to>
    <xdr:pic>
      <xdr:nvPicPr>
        <xdr:cNvPr id="219" name="Picture 218">
          <a:extLst>
            <a:ext uri="{FF2B5EF4-FFF2-40B4-BE49-F238E27FC236}">
              <a16:creationId xmlns:a16="http://schemas.microsoft.com/office/drawing/2014/main" id="{1971DC0A-8DFE-4B6C-9A1B-7D897C1A0EF8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8820150" y="160782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132</xdr:row>
      <xdr:rowOff>0</xdr:rowOff>
    </xdr:from>
    <xdr:to>
      <xdr:col>13</xdr:col>
      <xdr:colOff>431800</xdr:colOff>
      <xdr:row>132</xdr:row>
      <xdr:rowOff>25400</xdr:rowOff>
    </xdr:to>
    <xdr:pic>
      <xdr:nvPicPr>
        <xdr:cNvPr id="220" name="Picture 219">
          <a:extLst>
            <a:ext uri="{FF2B5EF4-FFF2-40B4-BE49-F238E27FC236}">
              <a16:creationId xmlns:a16="http://schemas.microsoft.com/office/drawing/2014/main" id="{5DE614D4-D4C3-4FEA-89AC-8CF7A7160143}"/>
            </a:ext>
          </a:extLst>
        </xdr:cNvPr>
        <xdr:cNvPicPr/>
      </xdr:nvPicPr>
      <xdr:blipFill>
        <a:blip xmlns:r="http://schemas.openxmlformats.org/officeDocument/2006/relationships" r:embed="rId71" cstate="print"/>
        <a:stretch>
          <a:fillRect/>
        </a:stretch>
      </xdr:blipFill>
      <xdr:spPr>
        <a:xfrm>
          <a:off x="4476750" y="167068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132</xdr:row>
      <xdr:rowOff>0</xdr:rowOff>
    </xdr:from>
    <xdr:to>
      <xdr:col>20</xdr:col>
      <xdr:colOff>431800</xdr:colOff>
      <xdr:row>132</xdr:row>
      <xdr:rowOff>25400</xdr:rowOff>
    </xdr:to>
    <xdr:pic>
      <xdr:nvPicPr>
        <xdr:cNvPr id="221" name="Picture 220">
          <a:extLst>
            <a:ext uri="{FF2B5EF4-FFF2-40B4-BE49-F238E27FC236}">
              <a16:creationId xmlns:a16="http://schemas.microsoft.com/office/drawing/2014/main" id="{A12F754F-6F23-4CFF-819D-FF2EB23B2BCE}"/>
            </a:ext>
          </a:extLst>
        </xdr:cNvPr>
        <xdr:cNvPicPr/>
      </xdr:nvPicPr>
      <xdr:blipFill>
        <a:blip xmlns:r="http://schemas.openxmlformats.org/officeDocument/2006/relationships" r:embed="rId72" cstate="print"/>
        <a:stretch>
          <a:fillRect/>
        </a:stretch>
      </xdr:blipFill>
      <xdr:spPr>
        <a:xfrm>
          <a:off x="7096125" y="167068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132</xdr:row>
      <xdr:rowOff>0</xdr:rowOff>
    </xdr:from>
    <xdr:to>
      <xdr:col>25</xdr:col>
      <xdr:colOff>431800</xdr:colOff>
      <xdr:row>132</xdr:row>
      <xdr:rowOff>25400</xdr:rowOff>
    </xdr:to>
    <xdr:pic>
      <xdr:nvPicPr>
        <xdr:cNvPr id="222" name="Picture 221">
          <a:extLst>
            <a:ext uri="{FF2B5EF4-FFF2-40B4-BE49-F238E27FC236}">
              <a16:creationId xmlns:a16="http://schemas.microsoft.com/office/drawing/2014/main" id="{37A3B910-6476-4ADF-94ED-0367D57FD78C}"/>
            </a:ext>
          </a:extLst>
        </xdr:cNvPr>
        <xdr:cNvPicPr/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8820150" y="167068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137</xdr:row>
      <xdr:rowOff>0</xdr:rowOff>
    </xdr:from>
    <xdr:to>
      <xdr:col>13</xdr:col>
      <xdr:colOff>431800</xdr:colOff>
      <xdr:row>137</xdr:row>
      <xdr:rowOff>25400</xdr:rowOff>
    </xdr:to>
    <xdr:pic>
      <xdr:nvPicPr>
        <xdr:cNvPr id="223" name="Picture 222">
          <a:extLst>
            <a:ext uri="{FF2B5EF4-FFF2-40B4-BE49-F238E27FC236}">
              <a16:creationId xmlns:a16="http://schemas.microsoft.com/office/drawing/2014/main" id="{7065A21C-7AF5-4B11-9756-B432B4003818}"/>
            </a:ext>
          </a:extLst>
        </xdr:cNvPr>
        <xdr:cNvPicPr/>
      </xdr:nvPicPr>
      <xdr:blipFill>
        <a:blip xmlns:r="http://schemas.openxmlformats.org/officeDocument/2006/relationships" r:embed="rId74" cstate="print"/>
        <a:stretch>
          <a:fillRect/>
        </a:stretch>
      </xdr:blipFill>
      <xdr:spPr>
        <a:xfrm>
          <a:off x="4476750" y="173355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137</xdr:row>
      <xdr:rowOff>0</xdr:rowOff>
    </xdr:from>
    <xdr:to>
      <xdr:col>20</xdr:col>
      <xdr:colOff>431800</xdr:colOff>
      <xdr:row>137</xdr:row>
      <xdr:rowOff>25400</xdr:rowOff>
    </xdr:to>
    <xdr:pic>
      <xdr:nvPicPr>
        <xdr:cNvPr id="224" name="Picture 223">
          <a:extLst>
            <a:ext uri="{FF2B5EF4-FFF2-40B4-BE49-F238E27FC236}">
              <a16:creationId xmlns:a16="http://schemas.microsoft.com/office/drawing/2014/main" id="{9513F0A3-90F5-487F-BDFC-601B14F10C36}"/>
            </a:ext>
          </a:extLst>
        </xdr:cNvPr>
        <xdr:cNvPicPr/>
      </xdr:nvPicPr>
      <xdr:blipFill>
        <a:blip xmlns:r="http://schemas.openxmlformats.org/officeDocument/2006/relationships" r:embed="rId75" cstate="print"/>
        <a:stretch>
          <a:fillRect/>
        </a:stretch>
      </xdr:blipFill>
      <xdr:spPr>
        <a:xfrm>
          <a:off x="7096125" y="173355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137</xdr:row>
      <xdr:rowOff>0</xdr:rowOff>
    </xdr:from>
    <xdr:to>
      <xdr:col>25</xdr:col>
      <xdr:colOff>431800</xdr:colOff>
      <xdr:row>137</xdr:row>
      <xdr:rowOff>25400</xdr:rowOff>
    </xdr:to>
    <xdr:pic>
      <xdr:nvPicPr>
        <xdr:cNvPr id="225" name="Picture 224">
          <a:extLst>
            <a:ext uri="{FF2B5EF4-FFF2-40B4-BE49-F238E27FC236}">
              <a16:creationId xmlns:a16="http://schemas.microsoft.com/office/drawing/2014/main" id="{483A7202-FAF5-4CC1-9B68-5C4073378B32}"/>
            </a:ext>
          </a:extLst>
        </xdr:cNvPr>
        <xdr:cNvPicPr/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8820150" y="173355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142</xdr:row>
      <xdr:rowOff>0</xdr:rowOff>
    </xdr:from>
    <xdr:to>
      <xdr:col>13</xdr:col>
      <xdr:colOff>431800</xdr:colOff>
      <xdr:row>142</xdr:row>
      <xdr:rowOff>25400</xdr:rowOff>
    </xdr:to>
    <xdr:pic>
      <xdr:nvPicPr>
        <xdr:cNvPr id="226" name="Picture 225">
          <a:extLst>
            <a:ext uri="{FF2B5EF4-FFF2-40B4-BE49-F238E27FC236}">
              <a16:creationId xmlns:a16="http://schemas.microsoft.com/office/drawing/2014/main" id="{F380AD72-12F9-4FAB-A66A-DFF8EC970CAD}"/>
            </a:ext>
          </a:extLst>
        </xdr:cNvPr>
        <xdr:cNvPicPr/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4476750" y="179641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142</xdr:row>
      <xdr:rowOff>0</xdr:rowOff>
    </xdr:from>
    <xdr:to>
      <xdr:col>20</xdr:col>
      <xdr:colOff>431800</xdr:colOff>
      <xdr:row>142</xdr:row>
      <xdr:rowOff>25400</xdr:rowOff>
    </xdr:to>
    <xdr:pic>
      <xdr:nvPicPr>
        <xdr:cNvPr id="227" name="Picture 226">
          <a:extLst>
            <a:ext uri="{FF2B5EF4-FFF2-40B4-BE49-F238E27FC236}">
              <a16:creationId xmlns:a16="http://schemas.microsoft.com/office/drawing/2014/main" id="{FCC15EBE-7AB9-428E-AA54-8A5BE3B06A6B}"/>
            </a:ext>
          </a:extLst>
        </xdr:cNvPr>
        <xdr:cNvPicPr/>
      </xdr:nvPicPr>
      <xdr:blipFill>
        <a:blip xmlns:r="http://schemas.openxmlformats.org/officeDocument/2006/relationships" r:embed="rId78" cstate="print"/>
        <a:stretch>
          <a:fillRect/>
        </a:stretch>
      </xdr:blipFill>
      <xdr:spPr>
        <a:xfrm>
          <a:off x="7096125" y="179641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142</xdr:row>
      <xdr:rowOff>0</xdr:rowOff>
    </xdr:from>
    <xdr:to>
      <xdr:col>25</xdr:col>
      <xdr:colOff>431800</xdr:colOff>
      <xdr:row>142</xdr:row>
      <xdr:rowOff>25400</xdr:rowOff>
    </xdr:to>
    <xdr:pic>
      <xdr:nvPicPr>
        <xdr:cNvPr id="228" name="Picture 227">
          <a:extLst>
            <a:ext uri="{FF2B5EF4-FFF2-40B4-BE49-F238E27FC236}">
              <a16:creationId xmlns:a16="http://schemas.microsoft.com/office/drawing/2014/main" id="{A60C7381-3FE7-4F97-8925-28EABD9ADD4E}"/>
            </a:ext>
          </a:extLst>
        </xdr:cNvPr>
        <xdr:cNvPicPr/>
      </xdr:nvPicPr>
      <xdr:blipFill>
        <a:blip xmlns:r="http://schemas.openxmlformats.org/officeDocument/2006/relationships" r:embed="rId79" cstate="print"/>
        <a:stretch>
          <a:fillRect/>
        </a:stretch>
      </xdr:blipFill>
      <xdr:spPr>
        <a:xfrm>
          <a:off x="8820150" y="179641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147</xdr:row>
      <xdr:rowOff>0</xdr:rowOff>
    </xdr:from>
    <xdr:to>
      <xdr:col>13</xdr:col>
      <xdr:colOff>431800</xdr:colOff>
      <xdr:row>147</xdr:row>
      <xdr:rowOff>25400</xdr:rowOff>
    </xdr:to>
    <xdr:pic>
      <xdr:nvPicPr>
        <xdr:cNvPr id="229" name="Picture 228">
          <a:extLst>
            <a:ext uri="{FF2B5EF4-FFF2-40B4-BE49-F238E27FC236}">
              <a16:creationId xmlns:a16="http://schemas.microsoft.com/office/drawing/2014/main" id="{622A8B18-628F-496B-91F6-BD75F470FF99}"/>
            </a:ext>
          </a:extLst>
        </xdr:cNvPr>
        <xdr:cNvPicPr/>
      </xdr:nvPicPr>
      <xdr:blipFill>
        <a:blip xmlns:r="http://schemas.openxmlformats.org/officeDocument/2006/relationships" r:embed="rId80" cstate="print"/>
        <a:stretch>
          <a:fillRect/>
        </a:stretch>
      </xdr:blipFill>
      <xdr:spPr>
        <a:xfrm>
          <a:off x="4476750" y="185928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147</xdr:row>
      <xdr:rowOff>0</xdr:rowOff>
    </xdr:from>
    <xdr:to>
      <xdr:col>20</xdr:col>
      <xdr:colOff>431800</xdr:colOff>
      <xdr:row>147</xdr:row>
      <xdr:rowOff>25400</xdr:rowOff>
    </xdr:to>
    <xdr:pic>
      <xdr:nvPicPr>
        <xdr:cNvPr id="230" name="Picture 229">
          <a:extLst>
            <a:ext uri="{FF2B5EF4-FFF2-40B4-BE49-F238E27FC236}">
              <a16:creationId xmlns:a16="http://schemas.microsoft.com/office/drawing/2014/main" id="{525549B3-8109-4381-9F2D-3CC1D6C5766D}"/>
            </a:ext>
          </a:extLst>
        </xdr:cNvPr>
        <xdr:cNvPicPr/>
      </xdr:nvPicPr>
      <xdr:blipFill>
        <a:blip xmlns:r="http://schemas.openxmlformats.org/officeDocument/2006/relationships" r:embed="rId80" cstate="print"/>
        <a:stretch>
          <a:fillRect/>
        </a:stretch>
      </xdr:blipFill>
      <xdr:spPr>
        <a:xfrm>
          <a:off x="7096125" y="185928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147</xdr:row>
      <xdr:rowOff>0</xdr:rowOff>
    </xdr:from>
    <xdr:to>
      <xdr:col>25</xdr:col>
      <xdr:colOff>431800</xdr:colOff>
      <xdr:row>147</xdr:row>
      <xdr:rowOff>25400</xdr:rowOff>
    </xdr:to>
    <xdr:pic>
      <xdr:nvPicPr>
        <xdr:cNvPr id="231" name="Picture 230">
          <a:extLst>
            <a:ext uri="{FF2B5EF4-FFF2-40B4-BE49-F238E27FC236}">
              <a16:creationId xmlns:a16="http://schemas.microsoft.com/office/drawing/2014/main" id="{0852F8AE-9AB8-4DE2-BE69-CCD345C9FC4B}"/>
            </a:ext>
          </a:extLst>
        </xdr:cNvPr>
        <xdr:cNvPicPr/>
      </xdr:nvPicPr>
      <xdr:blipFill>
        <a:blip xmlns:r="http://schemas.openxmlformats.org/officeDocument/2006/relationships" r:embed="rId81" cstate="print"/>
        <a:stretch>
          <a:fillRect/>
        </a:stretch>
      </xdr:blipFill>
      <xdr:spPr>
        <a:xfrm>
          <a:off x="8820150" y="185928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152</xdr:row>
      <xdr:rowOff>0</xdr:rowOff>
    </xdr:from>
    <xdr:to>
      <xdr:col>13</xdr:col>
      <xdr:colOff>431800</xdr:colOff>
      <xdr:row>152</xdr:row>
      <xdr:rowOff>25400</xdr:rowOff>
    </xdr:to>
    <xdr:pic>
      <xdr:nvPicPr>
        <xdr:cNvPr id="232" name="Picture 231">
          <a:extLst>
            <a:ext uri="{FF2B5EF4-FFF2-40B4-BE49-F238E27FC236}">
              <a16:creationId xmlns:a16="http://schemas.microsoft.com/office/drawing/2014/main" id="{D18615E1-5C89-46BE-B35D-6E477944B523}"/>
            </a:ext>
          </a:extLst>
        </xdr:cNvPr>
        <xdr:cNvPicPr/>
      </xdr:nvPicPr>
      <xdr:blipFill>
        <a:blip xmlns:r="http://schemas.openxmlformats.org/officeDocument/2006/relationships" r:embed="rId82" cstate="print"/>
        <a:stretch>
          <a:fillRect/>
        </a:stretch>
      </xdr:blipFill>
      <xdr:spPr>
        <a:xfrm>
          <a:off x="4476750" y="192214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152</xdr:row>
      <xdr:rowOff>0</xdr:rowOff>
    </xdr:from>
    <xdr:to>
      <xdr:col>20</xdr:col>
      <xdr:colOff>431800</xdr:colOff>
      <xdr:row>152</xdr:row>
      <xdr:rowOff>25400</xdr:rowOff>
    </xdr:to>
    <xdr:pic>
      <xdr:nvPicPr>
        <xdr:cNvPr id="233" name="Picture 232">
          <a:extLst>
            <a:ext uri="{FF2B5EF4-FFF2-40B4-BE49-F238E27FC236}">
              <a16:creationId xmlns:a16="http://schemas.microsoft.com/office/drawing/2014/main" id="{2B5651A9-A6B9-4207-B619-057D357C9293}"/>
            </a:ext>
          </a:extLst>
        </xdr:cNvPr>
        <xdr:cNvPicPr/>
      </xdr:nvPicPr>
      <xdr:blipFill>
        <a:blip xmlns:r="http://schemas.openxmlformats.org/officeDocument/2006/relationships" r:embed="rId83" cstate="print"/>
        <a:stretch>
          <a:fillRect/>
        </a:stretch>
      </xdr:blipFill>
      <xdr:spPr>
        <a:xfrm>
          <a:off x="7096125" y="192214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152</xdr:row>
      <xdr:rowOff>0</xdr:rowOff>
    </xdr:from>
    <xdr:to>
      <xdr:col>25</xdr:col>
      <xdr:colOff>431800</xdr:colOff>
      <xdr:row>152</xdr:row>
      <xdr:rowOff>25400</xdr:rowOff>
    </xdr:to>
    <xdr:pic>
      <xdr:nvPicPr>
        <xdr:cNvPr id="234" name="Picture 233">
          <a:extLst>
            <a:ext uri="{FF2B5EF4-FFF2-40B4-BE49-F238E27FC236}">
              <a16:creationId xmlns:a16="http://schemas.microsoft.com/office/drawing/2014/main" id="{53438EE7-CB97-4E08-81C0-05A863081F7E}"/>
            </a:ext>
          </a:extLst>
        </xdr:cNvPr>
        <xdr:cNvPicPr/>
      </xdr:nvPicPr>
      <xdr:blipFill>
        <a:blip xmlns:r="http://schemas.openxmlformats.org/officeDocument/2006/relationships" r:embed="rId84" cstate="print"/>
        <a:stretch>
          <a:fillRect/>
        </a:stretch>
      </xdr:blipFill>
      <xdr:spPr>
        <a:xfrm>
          <a:off x="8820150" y="192214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157</xdr:row>
      <xdr:rowOff>0</xdr:rowOff>
    </xdr:from>
    <xdr:to>
      <xdr:col>13</xdr:col>
      <xdr:colOff>431800</xdr:colOff>
      <xdr:row>157</xdr:row>
      <xdr:rowOff>25400</xdr:rowOff>
    </xdr:to>
    <xdr:pic>
      <xdr:nvPicPr>
        <xdr:cNvPr id="235" name="Picture 234">
          <a:extLst>
            <a:ext uri="{FF2B5EF4-FFF2-40B4-BE49-F238E27FC236}">
              <a16:creationId xmlns:a16="http://schemas.microsoft.com/office/drawing/2014/main" id="{3564068B-ED7C-433A-9773-D5C14474506B}"/>
            </a:ext>
          </a:extLst>
        </xdr:cNvPr>
        <xdr:cNvPicPr/>
      </xdr:nvPicPr>
      <xdr:blipFill>
        <a:blip xmlns:r="http://schemas.openxmlformats.org/officeDocument/2006/relationships" r:embed="rId85" cstate="print"/>
        <a:stretch>
          <a:fillRect/>
        </a:stretch>
      </xdr:blipFill>
      <xdr:spPr>
        <a:xfrm>
          <a:off x="4476750" y="198501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157</xdr:row>
      <xdr:rowOff>0</xdr:rowOff>
    </xdr:from>
    <xdr:to>
      <xdr:col>20</xdr:col>
      <xdr:colOff>431800</xdr:colOff>
      <xdr:row>157</xdr:row>
      <xdr:rowOff>25400</xdr:rowOff>
    </xdr:to>
    <xdr:pic>
      <xdr:nvPicPr>
        <xdr:cNvPr id="236" name="Picture 235">
          <a:extLst>
            <a:ext uri="{FF2B5EF4-FFF2-40B4-BE49-F238E27FC236}">
              <a16:creationId xmlns:a16="http://schemas.microsoft.com/office/drawing/2014/main" id="{1CE5BD50-76B4-4BD6-B80E-21EB63B56020}"/>
            </a:ext>
          </a:extLst>
        </xdr:cNvPr>
        <xdr:cNvPicPr/>
      </xdr:nvPicPr>
      <xdr:blipFill>
        <a:blip xmlns:r="http://schemas.openxmlformats.org/officeDocument/2006/relationships" r:embed="rId86" cstate="print"/>
        <a:stretch>
          <a:fillRect/>
        </a:stretch>
      </xdr:blipFill>
      <xdr:spPr>
        <a:xfrm>
          <a:off x="7096125" y="198501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157</xdr:row>
      <xdr:rowOff>0</xdr:rowOff>
    </xdr:from>
    <xdr:to>
      <xdr:col>25</xdr:col>
      <xdr:colOff>431800</xdr:colOff>
      <xdr:row>157</xdr:row>
      <xdr:rowOff>25400</xdr:rowOff>
    </xdr:to>
    <xdr:pic>
      <xdr:nvPicPr>
        <xdr:cNvPr id="237" name="Picture 236">
          <a:extLst>
            <a:ext uri="{FF2B5EF4-FFF2-40B4-BE49-F238E27FC236}">
              <a16:creationId xmlns:a16="http://schemas.microsoft.com/office/drawing/2014/main" id="{B60BE200-91F3-4640-A0B9-7BC410C2476E}"/>
            </a:ext>
          </a:extLst>
        </xdr:cNvPr>
        <xdr:cNvPicPr/>
      </xdr:nvPicPr>
      <xdr:blipFill>
        <a:blip xmlns:r="http://schemas.openxmlformats.org/officeDocument/2006/relationships" r:embed="rId87" cstate="print"/>
        <a:stretch>
          <a:fillRect/>
        </a:stretch>
      </xdr:blipFill>
      <xdr:spPr>
        <a:xfrm>
          <a:off x="8820150" y="198501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162</xdr:row>
      <xdr:rowOff>0</xdr:rowOff>
    </xdr:from>
    <xdr:to>
      <xdr:col>13</xdr:col>
      <xdr:colOff>431800</xdr:colOff>
      <xdr:row>162</xdr:row>
      <xdr:rowOff>25400</xdr:rowOff>
    </xdr:to>
    <xdr:pic>
      <xdr:nvPicPr>
        <xdr:cNvPr id="238" name="Picture 237">
          <a:extLst>
            <a:ext uri="{FF2B5EF4-FFF2-40B4-BE49-F238E27FC236}">
              <a16:creationId xmlns:a16="http://schemas.microsoft.com/office/drawing/2014/main" id="{E1217327-810A-4A45-8A69-98EC2AE3195E}"/>
            </a:ext>
          </a:extLst>
        </xdr:cNvPr>
        <xdr:cNvPicPr/>
      </xdr:nvPicPr>
      <xdr:blipFill>
        <a:blip xmlns:r="http://schemas.openxmlformats.org/officeDocument/2006/relationships" r:embed="rId88" cstate="print"/>
        <a:stretch>
          <a:fillRect/>
        </a:stretch>
      </xdr:blipFill>
      <xdr:spPr>
        <a:xfrm>
          <a:off x="4476750" y="204787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162</xdr:row>
      <xdr:rowOff>0</xdr:rowOff>
    </xdr:from>
    <xdr:to>
      <xdr:col>20</xdr:col>
      <xdr:colOff>431800</xdr:colOff>
      <xdr:row>162</xdr:row>
      <xdr:rowOff>25400</xdr:rowOff>
    </xdr:to>
    <xdr:pic>
      <xdr:nvPicPr>
        <xdr:cNvPr id="239" name="Picture 238">
          <a:extLst>
            <a:ext uri="{FF2B5EF4-FFF2-40B4-BE49-F238E27FC236}">
              <a16:creationId xmlns:a16="http://schemas.microsoft.com/office/drawing/2014/main" id="{CAEE0D06-A71A-4ABB-A4F1-7EB21026763E}"/>
            </a:ext>
          </a:extLst>
        </xdr:cNvPr>
        <xdr:cNvPicPr/>
      </xdr:nvPicPr>
      <xdr:blipFill>
        <a:blip xmlns:r="http://schemas.openxmlformats.org/officeDocument/2006/relationships" r:embed="rId88" cstate="print"/>
        <a:stretch>
          <a:fillRect/>
        </a:stretch>
      </xdr:blipFill>
      <xdr:spPr>
        <a:xfrm>
          <a:off x="7096125" y="204787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162</xdr:row>
      <xdr:rowOff>0</xdr:rowOff>
    </xdr:from>
    <xdr:to>
      <xdr:col>25</xdr:col>
      <xdr:colOff>431800</xdr:colOff>
      <xdr:row>162</xdr:row>
      <xdr:rowOff>25400</xdr:rowOff>
    </xdr:to>
    <xdr:pic>
      <xdr:nvPicPr>
        <xdr:cNvPr id="240" name="Picture 239">
          <a:extLst>
            <a:ext uri="{FF2B5EF4-FFF2-40B4-BE49-F238E27FC236}">
              <a16:creationId xmlns:a16="http://schemas.microsoft.com/office/drawing/2014/main" id="{80086215-1145-4E42-9D9B-19649B19976A}"/>
            </a:ext>
          </a:extLst>
        </xdr:cNvPr>
        <xdr:cNvPicPr/>
      </xdr:nvPicPr>
      <xdr:blipFill>
        <a:blip xmlns:r="http://schemas.openxmlformats.org/officeDocument/2006/relationships" r:embed="rId89" cstate="print"/>
        <a:stretch>
          <a:fillRect/>
        </a:stretch>
      </xdr:blipFill>
      <xdr:spPr>
        <a:xfrm>
          <a:off x="8820150" y="204787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167</xdr:row>
      <xdr:rowOff>0</xdr:rowOff>
    </xdr:from>
    <xdr:to>
      <xdr:col>13</xdr:col>
      <xdr:colOff>431800</xdr:colOff>
      <xdr:row>167</xdr:row>
      <xdr:rowOff>25400</xdr:rowOff>
    </xdr:to>
    <xdr:pic>
      <xdr:nvPicPr>
        <xdr:cNvPr id="241" name="Picture 240">
          <a:extLst>
            <a:ext uri="{FF2B5EF4-FFF2-40B4-BE49-F238E27FC236}">
              <a16:creationId xmlns:a16="http://schemas.microsoft.com/office/drawing/2014/main" id="{1259776D-2318-47B2-A594-30E808885E5D}"/>
            </a:ext>
          </a:extLst>
        </xdr:cNvPr>
        <xdr:cNvPicPr/>
      </xdr:nvPicPr>
      <xdr:blipFill>
        <a:blip xmlns:r="http://schemas.openxmlformats.org/officeDocument/2006/relationships" r:embed="rId90" cstate="print"/>
        <a:stretch>
          <a:fillRect/>
        </a:stretch>
      </xdr:blipFill>
      <xdr:spPr>
        <a:xfrm>
          <a:off x="4476750" y="211074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167</xdr:row>
      <xdr:rowOff>0</xdr:rowOff>
    </xdr:from>
    <xdr:to>
      <xdr:col>20</xdr:col>
      <xdr:colOff>431800</xdr:colOff>
      <xdr:row>167</xdr:row>
      <xdr:rowOff>25400</xdr:rowOff>
    </xdr:to>
    <xdr:pic>
      <xdr:nvPicPr>
        <xdr:cNvPr id="242" name="Picture 241">
          <a:extLst>
            <a:ext uri="{FF2B5EF4-FFF2-40B4-BE49-F238E27FC236}">
              <a16:creationId xmlns:a16="http://schemas.microsoft.com/office/drawing/2014/main" id="{24BED5B9-DFDE-4918-BA54-FC63E8A9D744}"/>
            </a:ext>
          </a:extLst>
        </xdr:cNvPr>
        <xdr:cNvPicPr/>
      </xdr:nvPicPr>
      <xdr:blipFill>
        <a:blip xmlns:r="http://schemas.openxmlformats.org/officeDocument/2006/relationships" r:embed="rId91" cstate="print"/>
        <a:stretch>
          <a:fillRect/>
        </a:stretch>
      </xdr:blipFill>
      <xdr:spPr>
        <a:xfrm>
          <a:off x="7096125" y="211074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167</xdr:row>
      <xdr:rowOff>0</xdr:rowOff>
    </xdr:from>
    <xdr:to>
      <xdr:col>25</xdr:col>
      <xdr:colOff>431800</xdr:colOff>
      <xdr:row>167</xdr:row>
      <xdr:rowOff>25400</xdr:rowOff>
    </xdr:to>
    <xdr:pic>
      <xdr:nvPicPr>
        <xdr:cNvPr id="243" name="Picture 242">
          <a:extLst>
            <a:ext uri="{FF2B5EF4-FFF2-40B4-BE49-F238E27FC236}">
              <a16:creationId xmlns:a16="http://schemas.microsoft.com/office/drawing/2014/main" id="{4DBBC313-3AB6-4EB4-B879-C2351D132310}"/>
            </a:ext>
          </a:extLst>
        </xdr:cNvPr>
        <xdr:cNvPicPr/>
      </xdr:nvPicPr>
      <xdr:blipFill>
        <a:blip xmlns:r="http://schemas.openxmlformats.org/officeDocument/2006/relationships" r:embed="rId92" cstate="print"/>
        <a:stretch>
          <a:fillRect/>
        </a:stretch>
      </xdr:blipFill>
      <xdr:spPr>
        <a:xfrm>
          <a:off x="8820150" y="211074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172</xdr:row>
      <xdr:rowOff>0</xdr:rowOff>
    </xdr:from>
    <xdr:to>
      <xdr:col>13</xdr:col>
      <xdr:colOff>431800</xdr:colOff>
      <xdr:row>172</xdr:row>
      <xdr:rowOff>25400</xdr:rowOff>
    </xdr:to>
    <xdr:pic>
      <xdr:nvPicPr>
        <xdr:cNvPr id="244" name="Picture 243">
          <a:extLst>
            <a:ext uri="{FF2B5EF4-FFF2-40B4-BE49-F238E27FC236}">
              <a16:creationId xmlns:a16="http://schemas.microsoft.com/office/drawing/2014/main" id="{B7C10A2F-6BDA-497D-8A2A-DBAAD3FF3164}"/>
            </a:ext>
          </a:extLst>
        </xdr:cNvPr>
        <xdr:cNvPicPr/>
      </xdr:nvPicPr>
      <xdr:blipFill>
        <a:blip xmlns:r="http://schemas.openxmlformats.org/officeDocument/2006/relationships" r:embed="rId93" cstate="print"/>
        <a:stretch>
          <a:fillRect/>
        </a:stretch>
      </xdr:blipFill>
      <xdr:spPr>
        <a:xfrm>
          <a:off x="4476750" y="217360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172</xdr:row>
      <xdr:rowOff>0</xdr:rowOff>
    </xdr:from>
    <xdr:to>
      <xdr:col>20</xdr:col>
      <xdr:colOff>431800</xdr:colOff>
      <xdr:row>172</xdr:row>
      <xdr:rowOff>25400</xdr:rowOff>
    </xdr:to>
    <xdr:pic>
      <xdr:nvPicPr>
        <xdr:cNvPr id="245" name="Picture 244">
          <a:extLst>
            <a:ext uri="{FF2B5EF4-FFF2-40B4-BE49-F238E27FC236}">
              <a16:creationId xmlns:a16="http://schemas.microsoft.com/office/drawing/2014/main" id="{47CE247D-CEE9-4A7F-A9DE-1C845AFE6B63}"/>
            </a:ext>
          </a:extLst>
        </xdr:cNvPr>
        <xdr:cNvPicPr/>
      </xdr:nvPicPr>
      <xdr:blipFill>
        <a:blip xmlns:r="http://schemas.openxmlformats.org/officeDocument/2006/relationships" r:embed="rId94" cstate="print"/>
        <a:stretch>
          <a:fillRect/>
        </a:stretch>
      </xdr:blipFill>
      <xdr:spPr>
        <a:xfrm>
          <a:off x="7096125" y="217360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172</xdr:row>
      <xdr:rowOff>0</xdr:rowOff>
    </xdr:from>
    <xdr:to>
      <xdr:col>25</xdr:col>
      <xdr:colOff>431800</xdr:colOff>
      <xdr:row>172</xdr:row>
      <xdr:rowOff>25400</xdr:rowOff>
    </xdr:to>
    <xdr:pic>
      <xdr:nvPicPr>
        <xdr:cNvPr id="246" name="Picture 245">
          <a:extLst>
            <a:ext uri="{FF2B5EF4-FFF2-40B4-BE49-F238E27FC236}">
              <a16:creationId xmlns:a16="http://schemas.microsoft.com/office/drawing/2014/main" id="{49BEAD1E-58A8-418A-B081-D7E7C07651E7}"/>
            </a:ext>
          </a:extLst>
        </xdr:cNvPr>
        <xdr:cNvPicPr/>
      </xdr:nvPicPr>
      <xdr:blipFill>
        <a:blip xmlns:r="http://schemas.openxmlformats.org/officeDocument/2006/relationships" r:embed="rId95" cstate="print"/>
        <a:stretch>
          <a:fillRect/>
        </a:stretch>
      </xdr:blipFill>
      <xdr:spPr>
        <a:xfrm>
          <a:off x="8820150" y="217360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177</xdr:row>
      <xdr:rowOff>0</xdr:rowOff>
    </xdr:from>
    <xdr:to>
      <xdr:col>13</xdr:col>
      <xdr:colOff>431800</xdr:colOff>
      <xdr:row>177</xdr:row>
      <xdr:rowOff>25400</xdr:rowOff>
    </xdr:to>
    <xdr:pic>
      <xdr:nvPicPr>
        <xdr:cNvPr id="247" name="Picture 246">
          <a:extLst>
            <a:ext uri="{FF2B5EF4-FFF2-40B4-BE49-F238E27FC236}">
              <a16:creationId xmlns:a16="http://schemas.microsoft.com/office/drawing/2014/main" id="{57A87E80-3F3D-4F9E-8849-30068189BA45}"/>
            </a:ext>
          </a:extLst>
        </xdr:cNvPr>
        <xdr:cNvPicPr/>
      </xdr:nvPicPr>
      <xdr:blipFill>
        <a:blip xmlns:r="http://schemas.openxmlformats.org/officeDocument/2006/relationships" r:embed="rId96" cstate="print"/>
        <a:stretch>
          <a:fillRect/>
        </a:stretch>
      </xdr:blipFill>
      <xdr:spPr>
        <a:xfrm>
          <a:off x="4476750" y="223647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177</xdr:row>
      <xdr:rowOff>0</xdr:rowOff>
    </xdr:from>
    <xdr:to>
      <xdr:col>20</xdr:col>
      <xdr:colOff>431800</xdr:colOff>
      <xdr:row>177</xdr:row>
      <xdr:rowOff>25400</xdr:rowOff>
    </xdr:to>
    <xdr:pic>
      <xdr:nvPicPr>
        <xdr:cNvPr id="248" name="Picture 247">
          <a:extLst>
            <a:ext uri="{FF2B5EF4-FFF2-40B4-BE49-F238E27FC236}">
              <a16:creationId xmlns:a16="http://schemas.microsoft.com/office/drawing/2014/main" id="{2F4C26F0-336C-415D-8DD9-2870DE1D36AF}"/>
            </a:ext>
          </a:extLst>
        </xdr:cNvPr>
        <xdr:cNvPicPr/>
      </xdr:nvPicPr>
      <xdr:blipFill>
        <a:blip xmlns:r="http://schemas.openxmlformats.org/officeDocument/2006/relationships" r:embed="rId97" cstate="print"/>
        <a:stretch>
          <a:fillRect/>
        </a:stretch>
      </xdr:blipFill>
      <xdr:spPr>
        <a:xfrm>
          <a:off x="7096125" y="223647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177</xdr:row>
      <xdr:rowOff>0</xdr:rowOff>
    </xdr:from>
    <xdr:to>
      <xdr:col>25</xdr:col>
      <xdr:colOff>431800</xdr:colOff>
      <xdr:row>177</xdr:row>
      <xdr:rowOff>25400</xdr:rowOff>
    </xdr:to>
    <xdr:pic>
      <xdr:nvPicPr>
        <xdr:cNvPr id="249" name="Picture 248">
          <a:extLst>
            <a:ext uri="{FF2B5EF4-FFF2-40B4-BE49-F238E27FC236}">
              <a16:creationId xmlns:a16="http://schemas.microsoft.com/office/drawing/2014/main" id="{E833E397-168E-4A37-AEBA-33F5396C67CB}"/>
            </a:ext>
          </a:extLst>
        </xdr:cNvPr>
        <xdr:cNvPicPr/>
      </xdr:nvPicPr>
      <xdr:blipFill>
        <a:blip xmlns:r="http://schemas.openxmlformats.org/officeDocument/2006/relationships" r:embed="rId98" cstate="print"/>
        <a:stretch>
          <a:fillRect/>
        </a:stretch>
      </xdr:blipFill>
      <xdr:spPr>
        <a:xfrm>
          <a:off x="8820150" y="223647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182</xdr:row>
      <xdr:rowOff>0</xdr:rowOff>
    </xdr:from>
    <xdr:to>
      <xdr:col>13</xdr:col>
      <xdr:colOff>431800</xdr:colOff>
      <xdr:row>182</xdr:row>
      <xdr:rowOff>25400</xdr:rowOff>
    </xdr:to>
    <xdr:pic>
      <xdr:nvPicPr>
        <xdr:cNvPr id="250" name="Picture 249">
          <a:extLst>
            <a:ext uri="{FF2B5EF4-FFF2-40B4-BE49-F238E27FC236}">
              <a16:creationId xmlns:a16="http://schemas.microsoft.com/office/drawing/2014/main" id="{5F368ECA-0832-4473-BB4A-554390ACDA37}"/>
            </a:ext>
          </a:extLst>
        </xdr:cNvPr>
        <xdr:cNvPicPr/>
      </xdr:nvPicPr>
      <xdr:blipFill>
        <a:blip xmlns:r="http://schemas.openxmlformats.org/officeDocument/2006/relationships" r:embed="rId99" cstate="print"/>
        <a:stretch>
          <a:fillRect/>
        </a:stretch>
      </xdr:blipFill>
      <xdr:spPr>
        <a:xfrm>
          <a:off x="4476750" y="229933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182</xdr:row>
      <xdr:rowOff>0</xdr:rowOff>
    </xdr:from>
    <xdr:to>
      <xdr:col>20</xdr:col>
      <xdr:colOff>431800</xdr:colOff>
      <xdr:row>182</xdr:row>
      <xdr:rowOff>25400</xdr:rowOff>
    </xdr:to>
    <xdr:pic>
      <xdr:nvPicPr>
        <xdr:cNvPr id="251" name="Picture 250">
          <a:extLst>
            <a:ext uri="{FF2B5EF4-FFF2-40B4-BE49-F238E27FC236}">
              <a16:creationId xmlns:a16="http://schemas.microsoft.com/office/drawing/2014/main" id="{9FA3944D-42A8-4410-BE52-50A847AB98F9}"/>
            </a:ext>
          </a:extLst>
        </xdr:cNvPr>
        <xdr:cNvPicPr/>
      </xdr:nvPicPr>
      <xdr:blipFill>
        <a:blip xmlns:r="http://schemas.openxmlformats.org/officeDocument/2006/relationships" r:embed="rId100" cstate="print"/>
        <a:stretch>
          <a:fillRect/>
        </a:stretch>
      </xdr:blipFill>
      <xdr:spPr>
        <a:xfrm>
          <a:off x="7096125" y="229933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182</xdr:row>
      <xdr:rowOff>0</xdr:rowOff>
    </xdr:from>
    <xdr:to>
      <xdr:col>25</xdr:col>
      <xdr:colOff>431800</xdr:colOff>
      <xdr:row>182</xdr:row>
      <xdr:rowOff>25400</xdr:rowOff>
    </xdr:to>
    <xdr:pic>
      <xdr:nvPicPr>
        <xdr:cNvPr id="252" name="Picture 251">
          <a:extLst>
            <a:ext uri="{FF2B5EF4-FFF2-40B4-BE49-F238E27FC236}">
              <a16:creationId xmlns:a16="http://schemas.microsoft.com/office/drawing/2014/main" id="{3A0C5D54-4AA9-410B-8EE7-39E7506EFD88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8820150" y="229933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187</xdr:row>
      <xdr:rowOff>0</xdr:rowOff>
    </xdr:from>
    <xdr:to>
      <xdr:col>13</xdr:col>
      <xdr:colOff>431800</xdr:colOff>
      <xdr:row>187</xdr:row>
      <xdr:rowOff>25400</xdr:rowOff>
    </xdr:to>
    <xdr:pic>
      <xdr:nvPicPr>
        <xdr:cNvPr id="253" name="Picture 252">
          <a:extLst>
            <a:ext uri="{FF2B5EF4-FFF2-40B4-BE49-F238E27FC236}">
              <a16:creationId xmlns:a16="http://schemas.microsoft.com/office/drawing/2014/main" id="{3E23ED57-B31C-47CC-8A1A-B877D6B8D56C}"/>
            </a:ext>
          </a:extLst>
        </xdr:cNvPr>
        <xdr:cNvPicPr/>
      </xdr:nvPicPr>
      <xdr:blipFill>
        <a:blip xmlns:r="http://schemas.openxmlformats.org/officeDocument/2006/relationships" r:embed="rId101" cstate="print"/>
        <a:stretch>
          <a:fillRect/>
        </a:stretch>
      </xdr:blipFill>
      <xdr:spPr>
        <a:xfrm>
          <a:off x="4476750" y="236220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187</xdr:row>
      <xdr:rowOff>0</xdr:rowOff>
    </xdr:from>
    <xdr:to>
      <xdr:col>20</xdr:col>
      <xdr:colOff>431800</xdr:colOff>
      <xdr:row>187</xdr:row>
      <xdr:rowOff>25400</xdr:rowOff>
    </xdr:to>
    <xdr:pic>
      <xdr:nvPicPr>
        <xdr:cNvPr id="254" name="Picture 253">
          <a:extLst>
            <a:ext uri="{FF2B5EF4-FFF2-40B4-BE49-F238E27FC236}">
              <a16:creationId xmlns:a16="http://schemas.microsoft.com/office/drawing/2014/main" id="{13A49EE3-9940-49FE-806E-70C45CE5A98F}"/>
            </a:ext>
          </a:extLst>
        </xdr:cNvPr>
        <xdr:cNvPicPr/>
      </xdr:nvPicPr>
      <xdr:blipFill>
        <a:blip xmlns:r="http://schemas.openxmlformats.org/officeDocument/2006/relationships" r:embed="rId102" cstate="print"/>
        <a:stretch>
          <a:fillRect/>
        </a:stretch>
      </xdr:blipFill>
      <xdr:spPr>
        <a:xfrm>
          <a:off x="7096125" y="236220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187</xdr:row>
      <xdr:rowOff>0</xdr:rowOff>
    </xdr:from>
    <xdr:to>
      <xdr:col>25</xdr:col>
      <xdr:colOff>431800</xdr:colOff>
      <xdr:row>187</xdr:row>
      <xdr:rowOff>25400</xdr:rowOff>
    </xdr:to>
    <xdr:pic>
      <xdr:nvPicPr>
        <xdr:cNvPr id="255" name="Picture 254">
          <a:extLst>
            <a:ext uri="{FF2B5EF4-FFF2-40B4-BE49-F238E27FC236}">
              <a16:creationId xmlns:a16="http://schemas.microsoft.com/office/drawing/2014/main" id="{AFFBCB84-0866-42C4-A073-D84F73AD4D6B}"/>
            </a:ext>
          </a:extLst>
        </xdr:cNvPr>
        <xdr:cNvPicPr/>
      </xdr:nvPicPr>
      <xdr:blipFill>
        <a:blip xmlns:r="http://schemas.openxmlformats.org/officeDocument/2006/relationships" r:embed="rId103" cstate="print"/>
        <a:stretch>
          <a:fillRect/>
        </a:stretch>
      </xdr:blipFill>
      <xdr:spPr>
        <a:xfrm>
          <a:off x="8820150" y="236220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192</xdr:row>
      <xdr:rowOff>0</xdr:rowOff>
    </xdr:from>
    <xdr:to>
      <xdr:col>13</xdr:col>
      <xdr:colOff>431800</xdr:colOff>
      <xdr:row>192</xdr:row>
      <xdr:rowOff>25400</xdr:rowOff>
    </xdr:to>
    <xdr:pic>
      <xdr:nvPicPr>
        <xdr:cNvPr id="256" name="Picture 255">
          <a:extLst>
            <a:ext uri="{FF2B5EF4-FFF2-40B4-BE49-F238E27FC236}">
              <a16:creationId xmlns:a16="http://schemas.microsoft.com/office/drawing/2014/main" id="{9C0CF3F8-8ED3-448C-AD4C-C29F9FB8C753}"/>
            </a:ext>
          </a:extLst>
        </xdr:cNvPr>
        <xdr:cNvPicPr/>
      </xdr:nvPicPr>
      <xdr:blipFill>
        <a:blip xmlns:r="http://schemas.openxmlformats.org/officeDocument/2006/relationships" r:embed="rId104" cstate="print"/>
        <a:stretch>
          <a:fillRect/>
        </a:stretch>
      </xdr:blipFill>
      <xdr:spPr>
        <a:xfrm>
          <a:off x="4476750" y="242506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192</xdr:row>
      <xdr:rowOff>0</xdr:rowOff>
    </xdr:from>
    <xdr:to>
      <xdr:col>20</xdr:col>
      <xdr:colOff>431800</xdr:colOff>
      <xdr:row>192</xdr:row>
      <xdr:rowOff>25400</xdr:rowOff>
    </xdr:to>
    <xdr:pic>
      <xdr:nvPicPr>
        <xdr:cNvPr id="257" name="Picture 256">
          <a:extLst>
            <a:ext uri="{FF2B5EF4-FFF2-40B4-BE49-F238E27FC236}">
              <a16:creationId xmlns:a16="http://schemas.microsoft.com/office/drawing/2014/main" id="{B1E9AE19-7A51-4817-B92F-2116AC992A21}"/>
            </a:ext>
          </a:extLst>
        </xdr:cNvPr>
        <xdr:cNvPicPr/>
      </xdr:nvPicPr>
      <xdr:blipFill>
        <a:blip xmlns:r="http://schemas.openxmlformats.org/officeDocument/2006/relationships" r:embed="rId105" cstate="print"/>
        <a:stretch>
          <a:fillRect/>
        </a:stretch>
      </xdr:blipFill>
      <xdr:spPr>
        <a:xfrm>
          <a:off x="7096125" y="242506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192</xdr:row>
      <xdr:rowOff>0</xdr:rowOff>
    </xdr:from>
    <xdr:to>
      <xdr:col>25</xdr:col>
      <xdr:colOff>431800</xdr:colOff>
      <xdr:row>192</xdr:row>
      <xdr:rowOff>25400</xdr:rowOff>
    </xdr:to>
    <xdr:pic>
      <xdr:nvPicPr>
        <xdr:cNvPr id="258" name="Picture 257">
          <a:extLst>
            <a:ext uri="{FF2B5EF4-FFF2-40B4-BE49-F238E27FC236}">
              <a16:creationId xmlns:a16="http://schemas.microsoft.com/office/drawing/2014/main" id="{14D73CEB-0098-4EAF-989C-DF765B235647}"/>
            </a:ext>
          </a:extLst>
        </xdr:cNvPr>
        <xdr:cNvPicPr/>
      </xdr:nvPicPr>
      <xdr:blipFill>
        <a:blip xmlns:r="http://schemas.openxmlformats.org/officeDocument/2006/relationships" r:embed="rId106" cstate="print"/>
        <a:stretch>
          <a:fillRect/>
        </a:stretch>
      </xdr:blipFill>
      <xdr:spPr>
        <a:xfrm>
          <a:off x="8820150" y="242506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197</xdr:row>
      <xdr:rowOff>0</xdr:rowOff>
    </xdr:from>
    <xdr:to>
      <xdr:col>13</xdr:col>
      <xdr:colOff>431800</xdr:colOff>
      <xdr:row>197</xdr:row>
      <xdr:rowOff>25400</xdr:rowOff>
    </xdr:to>
    <xdr:pic>
      <xdr:nvPicPr>
        <xdr:cNvPr id="259" name="Picture 258">
          <a:extLst>
            <a:ext uri="{FF2B5EF4-FFF2-40B4-BE49-F238E27FC236}">
              <a16:creationId xmlns:a16="http://schemas.microsoft.com/office/drawing/2014/main" id="{4C11DE4D-C8CB-4AC7-981F-AF9C8C6E47AE}"/>
            </a:ext>
          </a:extLst>
        </xdr:cNvPr>
        <xdr:cNvPicPr/>
      </xdr:nvPicPr>
      <xdr:blipFill>
        <a:blip xmlns:r="http://schemas.openxmlformats.org/officeDocument/2006/relationships" r:embed="rId107" cstate="print"/>
        <a:stretch>
          <a:fillRect/>
        </a:stretch>
      </xdr:blipFill>
      <xdr:spPr>
        <a:xfrm>
          <a:off x="4476750" y="248793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197</xdr:row>
      <xdr:rowOff>0</xdr:rowOff>
    </xdr:from>
    <xdr:to>
      <xdr:col>20</xdr:col>
      <xdr:colOff>431800</xdr:colOff>
      <xdr:row>197</xdr:row>
      <xdr:rowOff>25400</xdr:rowOff>
    </xdr:to>
    <xdr:pic>
      <xdr:nvPicPr>
        <xdr:cNvPr id="260" name="Picture 259">
          <a:extLst>
            <a:ext uri="{FF2B5EF4-FFF2-40B4-BE49-F238E27FC236}">
              <a16:creationId xmlns:a16="http://schemas.microsoft.com/office/drawing/2014/main" id="{A0E23243-7B42-427F-84A1-E778AF8AAF38}"/>
            </a:ext>
          </a:extLst>
        </xdr:cNvPr>
        <xdr:cNvPicPr/>
      </xdr:nvPicPr>
      <xdr:blipFill>
        <a:blip xmlns:r="http://schemas.openxmlformats.org/officeDocument/2006/relationships" r:embed="rId108" cstate="print"/>
        <a:stretch>
          <a:fillRect/>
        </a:stretch>
      </xdr:blipFill>
      <xdr:spPr>
        <a:xfrm>
          <a:off x="7096125" y="248793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197</xdr:row>
      <xdr:rowOff>0</xdr:rowOff>
    </xdr:from>
    <xdr:to>
      <xdr:col>25</xdr:col>
      <xdr:colOff>431800</xdr:colOff>
      <xdr:row>197</xdr:row>
      <xdr:rowOff>25400</xdr:rowOff>
    </xdr:to>
    <xdr:pic>
      <xdr:nvPicPr>
        <xdr:cNvPr id="261" name="Picture 260">
          <a:extLst>
            <a:ext uri="{FF2B5EF4-FFF2-40B4-BE49-F238E27FC236}">
              <a16:creationId xmlns:a16="http://schemas.microsoft.com/office/drawing/2014/main" id="{76CD5EC2-0591-44E0-BDF0-5E7BD278723B}"/>
            </a:ext>
          </a:extLst>
        </xdr:cNvPr>
        <xdr:cNvPicPr/>
      </xdr:nvPicPr>
      <xdr:blipFill>
        <a:blip xmlns:r="http://schemas.openxmlformats.org/officeDocument/2006/relationships" r:embed="rId109" cstate="print"/>
        <a:stretch>
          <a:fillRect/>
        </a:stretch>
      </xdr:blipFill>
      <xdr:spPr>
        <a:xfrm>
          <a:off x="8820150" y="248793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202</xdr:row>
      <xdr:rowOff>0</xdr:rowOff>
    </xdr:from>
    <xdr:to>
      <xdr:col>13</xdr:col>
      <xdr:colOff>431800</xdr:colOff>
      <xdr:row>202</xdr:row>
      <xdr:rowOff>25400</xdr:rowOff>
    </xdr:to>
    <xdr:pic>
      <xdr:nvPicPr>
        <xdr:cNvPr id="262" name="Picture 261">
          <a:extLst>
            <a:ext uri="{FF2B5EF4-FFF2-40B4-BE49-F238E27FC236}">
              <a16:creationId xmlns:a16="http://schemas.microsoft.com/office/drawing/2014/main" id="{DF127D40-B8B8-4CF1-A9E5-0AD09A2A29BA}"/>
            </a:ext>
          </a:extLst>
        </xdr:cNvPr>
        <xdr:cNvPicPr/>
      </xdr:nvPicPr>
      <xdr:blipFill>
        <a:blip xmlns:r="http://schemas.openxmlformats.org/officeDocument/2006/relationships" r:embed="rId110" cstate="print"/>
        <a:stretch>
          <a:fillRect/>
        </a:stretch>
      </xdr:blipFill>
      <xdr:spPr>
        <a:xfrm>
          <a:off x="4476750" y="255079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202</xdr:row>
      <xdr:rowOff>0</xdr:rowOff>
    </xdr:from>
    <xdr:to>
      <xdr:col>20</xdr:col>
      <xdr:colOff>431800</xdr:colOff>
      <xdr:row>202</xdr:row>
      <xdr:rowOff>25400</xdr:rowOff>
    </xdr:to>
    <xdr:pic>
      <xdr:nvPicPr>
        <xdr:cNvPr id="263" name="Picture 262">
          <a:extLst>
            <a:ext uri="{FF2B5EF4-FFF2-40B4-BE49-F238E27FC236}">
              <a16:creationId xmlns:a16="http://schemas.microsoft.com/office/drawing/2014/main" id="{2869A8BC-339F-47A7-BFFD-D36E36433A9A}"/>
            </a:ext>
          </a:extLst>
        </xdr:cNvPr>
        <xdr:cNvPicPr/>
      </xdr:nvPicPr>
      <xdr:blipFill>
        <a:blip xmlns:r="http://schemas.openxmlformats.org/officeDocument/2006/relationships" r:embed="rId111" cstate="print"/>
        <a:stretch>
          <a:fillRect/>
        </a:stretch>
      </xdr:blipFill>
      <xdr:spPr>
        <a:xfrm>
          <a:off x="7096125" y="255079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202</xdr:row>
      <xdr:rowOff>0</xdr:rowOff>
    </xdr:from>
    <xdr:to>
      <xdr:col>25</xdr:col>
      <xdr:colOff>431800</xdr:colOff>
      <xdr:row>202</xdr:row>
      <xdr:rowOff>25400</xdr:rowOff>
    </xdr:to>
    <xdr:pic>
      <xdr:nvPicPr>
        <xdr:cNvPr id="264" name="Picture 263">
          <a:extLst>
            <a:ext uri="{FF2B5EF4-FFF2-40B4-BE49-F238E27FC236}">
              <a16:creationId xmlns:a16="http://schemas.microsoft.com/office/drawing/2014/main" id="{E6AC92E4-97E2-4485-97AD-F6E193665F2B}"/>
            </a:ext>
          </a:extLst>
        </xdr:cNvPr>
        <xdr:cNvPicPr/>
      </xdr:nvPicPr>
      <xdr:blipFill>
        <a:blip xmlns:r="http://schemas.openxmlformats.org/officeDocument/2006/relationships" r:embed="rId112" cstate="print"/>
        <a:stretch>
          <a:fillRect/>
        </a:stretch>
      </xdr:blipFill>
      <xdr:spPr>
        <a:xfrm>
          <a:off x="8820150" y="255079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207</xdr:row>
      <xdr:rowOff>0</xdr:rowOff>
    </xdr:from>
    <xdr:to>
      <xdr:col>13</xdr:col>
      <xdr:colOff>431800</xdr:colOff>
      <xdr:row>207</xdr:row>
      <xdr:rowOff>25400</xdr:rowOff>
    </xdr:to>
    <xdr:pic>
      <xdr:nvPicPr>
        <xdr:cNvPr id="265" name="Picture 264">
          <a:extLst>
            <a:ext uri="{FF2B5EF4-FFF2-40B4-BE49-F238E27FC236}">
              <a16:creationId xmlns:a16="http://schemas.microsoft.com/office/drawing/2014/main" id="{B7A826B0-1FE0-4CFE-84E8-C8BA175530EC}"/>
            </a:ext>
          </a:extLst>
        </xdr:cNvPr>
        <xdr:cNvPicPr/>
      </xdr:nvPicPr>
      <xdr:blipFill>
        <a:blip xmlns:r="http://schemas.openxmlformats.org/officeDocument/2006/relationships" r:embed="rId113" cstate="print"/>
        <a:stretch>
          <a:fillRect/>
        </a:stretch>
      </xdr:blipFill>
      <xdr:spPr>
        <a:xfrm>
          <a:off x="4476750" y="261366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207</xdr:row>
      <xdr:rowOff>0</xdr:rowOff>
    </xdr:from>
    <xdr:to>
      <xdr:col>20</xdr:col>
      <xdr:colOff>431800</xdr:colOff>
      <xdr:row>207</xdr:row>
      <xdr:rowOff>25400</xdr:rowOff>
    </xdr:to>
    <xdr:pic>
      <xdr:nvPicPr>
        <xdr:cNvPr id="266" name="Picture 265">
          <a:extLst>
            <a:ext uri="{FF2B5EF4-FFF2-40B4-BE49-F238E27FC236}">
              <a16:creationId xmlns:a16="http://schemas.microsoft.com/office/drawing/2014/main" id="{08D0FA70-E9D6-43D2-B8AC-9CBBF8866E30}"/>
            </a:ext>
          </a:extLst>
        </xdr:cNvPr>
        <xdr:cNvPicPr/>
      </xdr:nvPicPr>
      <xdr:blipFill>
        <a:blip xmlns:r="http://schemas.openxmlformats.org/officeDocument/2006/relationships" r:embed="rId114" cstate="print"/>
        <a:stretch>
          <a:fillRect/>
        </a:stretch>
      </xdr:blipFill>
      <xdr:spPr>
        <a:xfrm>
          <a:off x="7096125" y="261366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207</xdr:row>
      <xdr:rowOff>0</xdr:rowOff>
    </xdr:from>
    <xdr:to>
      <xdr:col>25</xdr:col>
      <xdr:colOff>431800</xdr:colOff>
      <xdr:row>207</xdr:row>
      <xdr:rowOff>25400</xdr:rowOff>
    </xdr:to>
    <xdr:pic>
      <xdr:nvPicPr>
        <xdr:cNvPr id="267" name="Picture 266">
          <a:extLst>
            <a:ext uri="{FF2B5EF4-FFF2-40B4-BE49-F238E27FC236}">
              <a16:creationId xmlns:a16="http://schemas.microsoft.com/office/drawing/2014/main" id="{5F93ABBA-B102-4ACF-9EF4-777AB803C5C7}"/>
            </a:ext>
          </a:extLst>
        </xdr:cNvPr>
        <xdr:cNvPicPr/>
      </xdr:nvPicPr>
      <xdr:blipFill>
        <a:blip xmlns:r="http://schemas.openxmlformats.org/officeDocument/2006/relationships" r:embed="rId115" cstate="print"/>
        <a:stretch>
          <a:fillRect/>
        </a:stretch>
      </xdr:blipFill>
      <xdr:spPr>
        <a:xfrm>
          <a:off x="8820150" y="261366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212</xdr:row>
      <xdr:rowOff>0</xdr:rowOff>
    </xdr:from>
    <xdr:to>
      <xdr:col>13</xdr:col>
      <xdr:colOff>431800</xdr:colOff>
      <xdr:row>212</xdr:row>
      <xdr:rowOff>25400</xdr:rowOff>
    </xdr:to>
    <xdr:pic>
      <xdr:nvPicPr>
        <xdr:cNvPr id="268" name="Picture 267">
          <a:extLst>
            <a:ext uri="{FF2B5EF4-FFF2-40B4-BE49-F238E27FC236}">
              <a16:creationId xmlns:a16="http://schemas.microsoft.com/office/drawing/2014/main" id="{159963B6-195B-4B61-9817-D0B54CBD23C3}"/>
            </a:ext>
          </a:extLst>
        </xdr:cNvPr>
        <xdr:cNvPicPr/>
      </xdr:nvPicPr>
      <xdr:blipFill>
        <a:blip xmlns:r="http://schemas.openxmlformats.org/officeDocument/2006/relationships" r:embed="rId116" cstate="print"/>
        <a:stretch>
          <a:fillRect/>
        </a:stretch>
      </xdr:blipFill>
      <xdr:spPr>
        <a:xfrm>
          <a:off x="4476750" y="267652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212</xdr:row>
      <xdr:rowOff>0</xdr:rowOff>
    </xdr:from>
    <xdr:to>
      <xdr:col>20</xdr:col>
      <xdr:colOff>431800</xdr:colOff>
      <xdr:row>212</xdr:row>
      <xdr:rowOff>25400</xdr:rowOff>
    </xdr:to>
    <xdr:pic>
      <xdr:nvPicPr>
        <xdr:cNvPr id="269" name="Picture 268">
          <a:extLst>
            <a:ext uri="{FF2B5EF4-FFF2-40B4-BE49-F238E27FC236}">
              <a16:creationId xmlns:a16="http://schemas.microsoft.com/office/drawing/2014/main" id="{071EDAEB-7651-4186-A6F2-C878531766A6}"/>
            </a:ext>
          </a:extLst>
        </xdr:cNvPr>
        <xdr:cNvPicPr/>
      </xdr:nvPicPr>
      <xdr:blipFill>
        <a:blip xmlns:r="http://schemas.openxmlformats.org/officeDocument/2006/relationships" r:embed="rId116" cstate="print"/>
        <a:stretch>
          <a:fillRect/>
        </a:stretch>
      </xdr:blipFill>
      <xdr:spPr>
        <a:xfrm>
          <a:off x="7096125" y="267652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212</xdr:row>
      <xdr:rowOff>0</xdr:rowOff>
    </xdr:from>
    <xdr:to>
      <xdr:col>25</xdr:col>
      <xdr:colOff>431800</xdr:colOff>
      <xdr:row>212</xdr:row>
      <xdr:rowOff>25400</xdr:rowOff>
    </xdr:to>
    <xdr:pic>
      <xdr:nvPicPr>
        <xdr:cNvPr id="270" name="Picture 269">
          <a:extLst>
            <a:ext uri="{FF2B5EF4-FFF2-40B4-BE49-F238E27FC236}">
              <a16:creationId xmlns:a16="http://schemas.microsoft.com/office/drawing/2014/main" id="{3B145A8B-F55D-48F4-80CA-4DE80539D0C8}"/>
            </a:ext>
          </a:extLst>
        </xdr:cNvPr>
        <xdr:cNvPicPr/>
      </xdr:nvPicPr>
      <xdr:blipFill>
        <a:blip xmlns:r="http://schemas.openxmlformats.org/officeDocument/2006/relationships" r:embed="rId117" cstate="print"/>
        <a:stretch>
          <a:fillRect/>
        </a:stretch>
      </xdr:blipFill>
      <xdr:spPr>
        <a:xfrm>
          <a:off x="8820150" y="267652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217</xdr:row>
      <xdr:rowOff>0</xdr:rowOff>
    </xdr:from>
    <xdr:to>
      <xdr:col>13</xdr:col>
      <xdr:colOff>431800</xdr:colOff>
      <xdr:row>217</xdr:row>
      <xdr:rowOff>25400</xdr:rowOff>
    </xdr:to>
    <xdr:pic>
      <xdr:nvPicPr>
        <xdr:cNvPr id="271" name="Picture 270">
          <a:extLst>
            <a:ext uri="{FF2B5EF4-FFF2-40B4-BE49-F238E27FC236}">
              <a16:creationId xmlns:a16="http://schemas.microsoft.com/office/drawing/2014/main" id="{FAA5471B-49BC-4129-B7E5-313E35DCD9B7}"/>
            </a:ext>
          </a:extLst>
        </xdr:cNvPr>
        <xdr:cNvPicPr/>
      </xdr:nvPicPr>
      <xdr:blipFill>
        <a:blip xmlns:r="http://schemas.openxmlformats.org/officeDocument/2006/relationships" r:embed="rId118" cstate="print"/>
        <a:stretch>
          <a:fillRect/>
        </a:stretch>
      </xdr:blipFill>
      <xdr:spPr>
        <a:xfrm>
          <a:off x="4476750" y="273939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217</xdr:row>
      <xdr:rowOff>0</xdr:rowOff>
    </xdr:from>
    <xdr:to>
      <xdr:col>20</xdr:col>
      <xdr:colOff>431800</xdr:colOff>
      <xdr:row>217</xdr:row>
      <xdr:rowOff>25400</xdr:rowOff>
    </xdr:to>
    <xdr:pic>
      <xdr:nvPicPr>
        <xdr:cNvPr id="272" name="Picture 271">
          <a:extLst>
            <a:ext uri="{FF2B5EF4-FFF2-40B4-BE49-F238E27FC236}">
              <a16:creationId xmlns:a16="http://schemas.microsoft.com/office/drawing/2014/main" id="{51A7769C-5B68-47B2-8557-168C96CAFFDA}"/>
            </a:ext>
          </a:extLst>
        </xdr:cNvPr>
        <xdr:cNvPicPr/>
      </xdr:nvPicPr>
      <xdr:blipFill>
        <a:blip xmlns:r="http://schemas.openxmlformats.org/officeDocument/2006/relationships" r:embed="rId119" cstate="print"/>
        <a:stretch>
          <a:fillRect/>
        </a:stretch>
      </xdr:blipFill>
      <xdr:spPr>
        <a:xfrm>
          <a:off x="7096125" y="273939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217</xdr:row>
      <xdr:rowOff>0</xdr:rowOff>
    </xdr:from>
    <xdr:to>
      <xdr:col>25</xdr:col>
      <xdr:colOff>431800</xdr:colOff>
      <xdr:row>217</xdr:row>
      <xdr:rowOff>25400</xdr:rowOff>
    </xdr:to>
    <xdr:pic>
      <xdr:nvPicPr>
        <xdr:cNvPr id="273" name="Picture 272">
          <a:extLst>
            <a:ext uri="{FF2B5EF4-FFF2-40B4-BE49-F238E27FC236}">
              <a16:creationId xmlns:a16="http://schemas.microsoft.com/office/drawing/2014/main" id="{F57842B7-6A12-4336-9E3E-008F5F248A85}"/>
            </a:ext>
          </a:extLst>
        </xdr:cNvPr>
        <xdr:cNvPicPr/>
      </xdr:nvPicPr>
      <xdr:blipFill>
        <a:blip xmlns:r="http://schemas.openxmlformats.org/officeDocument/2006/relationships" r:embed="rId120" cstate="print"/>
        <a:stretch>
          <a:fillRect/>
        </a:stretch>
      </xdr:blipFill>
      <xdr:spPr>
        <a:xfrm>
          <a:off x="8820150" y="273939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222</xdr:row>
      <xdr:rowOff>0</xdr:rowOff>
    </xdr:from>
    <xdr:to>
      <xdr:col>13</xdr:col>
      <xdr:colOff>431800</xdr:colOff>
      <xdr:row>222</xdr:row>
      <xdr:rowOff>25400</xdr:rowOff>
    </xdr:to>
    <xdr:pic>
      <xdr:nvPicPr>
        <xdr:cNvPr id="274" name="Picture 273">
          <a:extLst>
            <a:ext uri="{FF2B5EF4-FFF2-40B4-BE49-F238E27FC236}">
              <a16:creationId xmlns:a16="http://schemas.microsoft.com/office/drawing/2014/main" id="{E3D177E5-DCCC-4344-AF74-03DF677A2061}"/>
            </a:ext>
          </a:extLst>
        </xdr:cNvPr>
        <xdr:cNvPicPr/>
      </xdr:nvPicPr>
      <xdr:blipFill>
        <a:blip xmlns:r="http://schemas.openxmlformats.org/officeDocument/2006/relationships" r:embed="rId121" cstate="print"/>
        <a:stretch>
          <a:fillRect/>
        </a:stretch>
      </xdr:blipFill>
      <xdr:spPr>
        <a:xfrm>
          <a:off x="4476750" y="280225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222</xdr:row>
      <xdr:rowOff>0</xdr:rowOff>
    </xdr:from>
    <xdr:to>
      <xdr:col>20</xdr:col>
      <xdr:colOff>431800</xdr:colOff>
      <xdr:row>222</xdr:row>
      <xdr:rowOff>25400</xdr:rowOff>
    </xdr:to>
    <xdr:pic>
      <xdr:nvPicPr>
        <xdr:cNvPr id="275" name="Picture 274">
          <a:extLst>
            <a:ext uri="{FF2B5EF4-FFF2-40B4-BE49-F238E27FC236}">
              <a16:creationId xmlns:a16="http://schemas.microsoft.com/office/drawing/2014/main" id="{D84E5EAA-24B5-4A41-BB14-7E9E67FA8E27}"/>
            </a:ext>
          </a:extLst>
        </xdr:cNvPr>
        <xdr:cNvPicPr/>
      </xdr:nvPicPr>
      <xdr:blipFill>
        <a:blip xmlns:r="http://schemas.openxmlformats.org/officeDocument/2006/relationships" r:embed="rId78" cstate="print"/>
        <a:stretch>
          <a:fillRect/>
        </a:stretch>
      </xdr:blipFill>
      <xdr:spPr>
        <a:xfrm>
          <a:off x="7096125" y="280225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222</xdr:row>
      <xdr:rowOff>0</xdr:rowOff>
    </xdr:from>
    <xdr:to>
      <xdr:col>25</xdr:col>
      <xdr:colOff>431800</xdr:colOff>
      <xdr:row>222</xdr:row>
      <xdr:rowOff>25400</xdr:rowOff>
    </xdr:to>
    <xdr:pic>
      <xdr:nvPicPr>
        <xdr:cNvPr id="276" name="Picture 275">
          <a:extLst>
            <a:ext uri="{FF2B5EF4-FFF2-40B4-BE49-F238E27FC236}">
              <a16:creationId xmlns:a16="http://schemas.microsoft.com/office/drawing/2014/main" id="{F715B439-E011-4C92-82C1-3233254D4E05}"/>
            </a:ext>
          </a:extLst>
        </xdr:cNvPr>
        <xdr:cNvPicPr/>
      </xdr:nvPicPr>
      <xdr:blipFill>
        <a:blip xmlns:r="http://schemas.openxmlformats.org/officeDocument/2006/relationships" r:embed="rId122" cstate="print"/>
        <a:stretch>
          <a:fillRect/>
        </a:stretch>
      </xdr:blipFill>
      <xdr:spPr>
        <a:xfrm>
          <a:off x="8820150" y="280225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227</xdr:row>
      <xdr:rowOff>0</xdr:rowOff>
    </xdr:from>
    <xdr:to>
      <xdr:col>13</xdr:col>
      <xdr:colOff>431800</xdr:colOff>
      <xdr:row>227</xdr:row>
      <xdr:rowOff>25400</xdr:rowOff>
    </xdr:to>
    <xdr:pic>
      <xdr:nvPicPr>
        <xdr:cNvPr id="277" name="Picture 276">
          <a:extLst>
            <a:ext uri="{FF2B5EF4-FFF2-40B4-BE49-F238E27FC236}">
              <a16:creationId xmlns:a16="http://schemas.microsoft.com/office/drawing/2014/main" id="{3FD63127-0C02-4A84-A527-69DE634283B3}"/>
            </a:ext>
          </a:extLst>
        </xdr:cNvPr>
        <xdr:cNvPicPr/>
      </xdr:nvPicPr>
      <xdr:blipFill>
        <a:blip xmlns:r="http://schemas.openxmlformats.org/officeDocument/2006/relationships" r:embed="rId123" cstate="print"/>
        <a:stretch>
          <a:fillRect/>
        </a:stretch>
      </xdr:blipFill>
      <xdr:spPr>
        <a:xfrm>
          <a:off x="4476750" y="286512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227</xdr:row>
      <xdr:rowOff>0</xdr:rowOff>
    </xdr:from>
    <xdr:to>
      <xdr:col>20</xdr:col>
      <xdr:colOff>431800</xdr:colOff>
      <xdr:row>227</xdr:row>
      <xdr:rowOff>25400</xdr:rowOff>
    </xdr:to>
    <xdr:pic>
      <xdr:nvPicPr>
        <xdr:cNvPr id="278" name="Picture 277">
          <a:extLst>
            <a:ext uri="{FF2B5EF4-FFF2-40B4-BE49-F238E27FC236}">
              <a16:creationId xmlns:a16="http://schemas.microsoft.com/office/drawing/2014/main" id="{68F03551-6FD4-428F-9F5D-4FF8F0958F2F}"/>
            </a:ext>
          </a:extLst>
        </xdr:cNvPr>
        <xdr:cNvPicPr/>
      </xdr:nvPicPr>
      <xdr:blipFill>
        <a:blip xmlns:r="http://schemas.openxmlformats.org/officeDocument/2006/relationships" r:embed="rId124" cstate="print"/>
        <a:stretch>
          <a:fillRect/>
        </a:stretch>
      </xdr:blipFill>
      <xdr:spPr>
        <a:xfrm>
          <a:off x="7096125" y="286512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227</xdr:row>
      <xdr:rowOff>0</xdr:rowOff>
    </xdr:from>
    <xdr:to>
      <xdr:col>25</xdr:col>
      <xdr:colOff>431800</xdr:colOff>
      <xdr:row>227</xdr:row>
      <xdr:rowOff>25400</xdr:rowOff>
    </xdr:to>
    <xdr:pic>
      <xdr:nvPicPr>
        <xdr:cNvPr id="279" name="Picture 278">
          <a:extLst>
            <a:ext uri="{FF2B5EF4-FFF2-40B4-BE49-F238E27FC236}">
              <a16:creationId xmlns:a16="http://schemas.microsoft.com/office/drawing/2014/main" id="{25A1DB0F-5B02-43C3-853C-03DDD52AD581}"/>
            </a:ext>
          </a:extLst>
        </xdr:cNvPr>
        <xdr:cNvPicPr/>
      </xdr:nvPicPr>
      <xdr:blipFill>
        <a:blip xmlns:r="http://schemas.openxmlformats.org/officeDocument/2006/relationships" r:embed="rId125" cstate="print"/>
        <a:stretch>
          <a:fillRect/>
        </a:stretch>
      </xdr:blipFill>
      <xdr:spPr>
        <a:xfrm>
          <a:off x="8820150" y="286512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232</xdr:row>
      <xdr:rowOff>0</xdr:rowOff>
    </xdr:from>
    <xdr:to>
      <xdr:col>13</xdr:col>
      <xdr:colOff>431800</xdr:colOff>
      <xdr:row>232</xdr:row>
      <xdr:rowOff>25400</xdr:rowOff>
    </xdr:to>
    <xdr:pic>
      <xdr:nvPicPr>
        <xdr:cNvPr id="280" name="Picture 279">
          <a:extLst>
            <a:ext uri="{FF2B5EF4-FFF2-40B4-BE49-F238E27FC236}">
              <a16:creationId xmlns:a16="http://schemas.microsoft.com/office/drawing/2014/main" id="{834ABAC8-C2EE-4F1E-B226-D425A1903CEC}"/>
            </a:ext>
          </a:extLst>
        </xdr:cNvPr>
        <xdr:cNvPicPr/>
      </xdr:nvPicPr>
      <xdr:blipFill>
        <a:blip xmlns:r="http://schemas.openxmlformats.org/officeDocument/2006/relationships" r:embed="rId126" cstate="print"/>
        <a:stretch>
          <a:fillRect/>
        </a:stretch>
      </xdr:blipFill>
      <xdr:spPr>
        <a:xfrm>
          <a:off x="4476750" y="292798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232</xdr:row>
      <xdr:rowOff>0</xdr:rowOff>
    </xdr:from>
    <xdr:to>
      <xdr:col>20</xdr:col>
      <xdr:colOff>431800</xdr:colOff>
      <xdr:row>232</xdr:row>
      <xdr:rowOff>25400</xdr:rowOff>
    </xdr:to>
    <xdr:pic>
      <xdr:nvPicPr>
        <xdr:cNvPr id="281" name="Picture 280">
          <a:extLst>
            <a:ext uri="{FF2B5EF4-FFF2-40B4-BE49-F238E27FC236}">
              <a16:creationId xmlns:a16="http://schemas.microsoft.com/office/drawing/2014/main" id="{7E418651-610D-41F3-A709-BD8C7D406AE4}"/>
            </a:ext>
          </a:extLst>
        </xdr:cNvPr>
        <xdr:cNvPicPr/>
      </xdr:nvPicPr>
      <xdr:blipFill>
        <a:blip xmlns:r="http://schemas.openxmlformats.org/officeDocument/2006/relationships" r:embed="rId127" cstate="print"/>
        <a:stretch>
          <a:fillRect/>
        </a:stretch>
      </xdr:blipFill>
      <xdr:spPr>
        <a:xfrm>
          <a:off x="7096125" y="292798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232</xdr:row>
      <xdr:rowOff>0</xdr:rowOff>
    </xdr:from>
    <xdr:to>
      <xdr:col>25</xdr:col>
      <xdr:colOff>431800</xdr:colOff>
      <xdr:row>232</xdr:row>
      <xdr:rowOff>25400</xdr:rowOff>
    </xdr:to>
    <xdr:pic>
      <xdr:nvPicPr>
        <xdr:cNvPr id="282" name="Picture 281">
          <a:extLst>
            <a:ext uri="{FF2B5EF4-FFF2-40B4-BE49-F238E27FC236}">
              <a16:creationId xmlns:a16="http://schemas.microsoft.com/office/drawing/2014/main" id="{E6F353CB-4617-40A5-BEBB-607A5453215A}"/>
            </a:ext>
          </a:extLst>
        </xdr:cNvPr>
        <xdr:cNvPicPr/>
      </xdr:nvPicPr>
      <xdr:blipFill>
        <a:blip xmlns:r="http://schemas.openxmlformats.org/officeDocument/2006/relationships" r:embed="rId128" cstate="print"/>
        <a:stretch>
          <a:fillRect/>
        </a:stretch>
      </xdr:blipFill>
      <xdr:spPr>
        <a:xfrm>
          <a:off x="8820150" y="292798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237</xdr:row>
      <xdr:rowOff>0</xdr:rowOff>
    </xdr:from>
    <xdr:to>
      <xdr:col>13</xdr:col>
      <xdr:colOff>431800</xdr:colOff>
      <xdr:row>237</xdr:row>
      <xdr:rowOff>25400</xdr:rowOff>
    </xdr:to>
    <xdr:pic>
      <xdr:nvPicPr>
        <xdr:cNvPr id="283" name="Picture 282">
          <a:extLst>
            <a:ext uri="{FF2B5EF4-FFF2-40B4-BE49-F238E27FC236}">
              <a16:creationId xmlns:a16="http://schemas.microsoft.com/office/drawing/2014/main" id="{FE93EA71-3D00-4618-933F-58DDA83B260D}"/>
            </a:ext>
          </a:extLst>
        </xdr:cNvPr>
        <xdr:cNvPicPr/>
      </xdr:nvPicPr>
      <xdr:blipFill>
        <a:blip xmlns:r="http://schemas.openxmlformats.org/officeDocument/2006/relationships" r:embed="rId88" cstate="print"/>
        <a:stretch>
          <a:fillRect/>
        </a:stretch>
      </xdr:blipFill>
      <xdr:spPr>
        <a:xfrm>
          <a:off x="4476750" y="299085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237</xdr:row>
      <xdr:rowOff>0</xdr:rowOff>
    </xdr:from>
    <xdr:to>
      <xdr:col>20</xdr:col>
      <xdr:colOff>431800</xdr:colOff>
      <xdr:row>237</xdr:row>
      <xdr:rowOff>25400</xdr:rowOff>
    </xdr:to>
    <xdr:pic>
      <xdr:nvPicPr>
        <xdr:cNvPr id="284" name="Picture 283">
          <a:extLst>
            <a:ext uri="{FF2B5EF4-FFF2-40B4-BE49-F238E27FC236}">
              <a16:creationId xmlns:a16="http://schemas.microsoft.com/office/drawing/2014/main" id="{19D274DB-DEAC-41E4-94AA-0FB2D0320B8B}"/>
            </a:ext>
          </a:extLst>
        </xdr:cNvPr>
        <xdr:cNvPicPr/>
      </xdr:nvPicPr>
      <xdr:blipFill>
        <a:blip xmlns:r="http://schemas.openxmlformats.org/officeDocument/2006/relationships" r:embed="rId88" cstate="print"/>
        <a:stretch>
          <a:fillRect/>
        </a:stretch>
      </xdr:blipFill>
      <xdr:spPr>
        <a:xfrm>
          <a:off x="7096125" y="299085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237</xdr:row>
      <xdr:rowOff>0</xdr:rowOff>
    </xdr:from>
    <xdr:to>
      <xdr:col>25</xdr:col>
      <xdr:colOff>431800</xdr:colOff>
      <xdr:row>237</xdr:row>
      <xdr:rowOff>25400</xdr:rowOff>
    </xdr:to>
    <xdr:pic>
      <xdr:nvPicPr>
        <xdr:cNvPr id="285" name="Picture 284">
          <a:extLst>
            <a:ext uri="{FF2B5EF4-FFF2-40B4-BE49-F238E27FC236}">
              <a16:creationId xmlns:a16="http://schemas.microsoft.com/office/drawing/2014/main" id="{3FC7FDC0-F7D2-48E5-9FDA-9900F75E6712}"/>
            </a:ext>
          </a:extLst>
        </xdr:cNvPr>
        <xdr:cNvPicPr/>
      </xdr:nvPicPr>
      <xdr:blipFill>
        <a:blip xmlns:r="http://schemas.openxmlformats.org/officeDocument/2006/relationships" r:embed="rId89" cstate="print"/>
        <a:stretch>
          <a:fillRect/>
        </a:stretch>
      </xdr:blipFill>
      <xdr:spPr>
        <a:xfrm>
          <a:off x="8820150" y="299085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242</xdr:row>
      <xdr:rowOff>0</xdr:rowOff>
    </xdr:from>
    <xdr:to>
      <xdr:col>13</xdr:col>
      <xdr:colOff>431800</xdr:colOff>
      <xdr:row>242</xdr:row>
      <xdr:rowOff>25400</xdr:rowOff>
    </xdr:to>
    <xdr:pic>
      <xdr:nvPicPr>
        <xdr:cNvPr id="286" name="Picture 285">
          <a:extLst>
            <a:ext uri="{FF2B5EF4-FFF2-40B4-BE49-F238E27FC236}">
              <a16:creationId xmlns:a16="http://schemas.microsoft.com/office/drawing/2014/main" id="{F18A3F08-D6BB-4B26-9FA3-BBC34D3A5A0C}"/>
            </a:ext>
          </a:extLst>
        </xdr:cNvPr>
        <xdr:cNvPicPr/>
      </xdr:nvPicPr>
      <xdr:blipFill>
        <a:blip xmlns:r="http://schemas.openxmlformats.org/officeDocument/2006/relationships" r:embed="rId129" cstate="print"/>
        <a:stretch>
          <a:fillRect/>
        </a:stretch>
      </xdr:blipFill>
      <xdr:spPr>
        <a:xfrm>
          <a:off x="4476750" y="305371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242</xdr:row>
      <xdr:rowOff>0</xdr:rowOff>
    </xdr:from>
    <xdr:to>
      <xdr:col>20</xdr:col>
      <xdr:colOff>431800</xdr:colOff>
      <xdr:row>242</xdr:row>
      <xdr:rowOff>25400</xdr:rowOff>
    </xdr:to>
    <xdr:pic>
      <xdr:nvPicPr>
        <xdr:cNvPr id="287" name="Picture 286">
          <a:extLst>
            <a:ext uri="{FF2B5EF4-FFF2-40B4-BE49-F238E27FC236}">
              <a16:creationId xmlns:a16="http://schemas.microsoft.com/office/drawing/2014/main" id="{8CC441A2-E139-4E5D-BF7E-57E79EE2BEF0}"/>
            </a:ext>
          </a:extLst>
        </xdr:cNvPr>
        <xdr:cNvPicPr/>
      </xdr:nvPicPr>
      <xdr:blipFill>
        <a:blip xmlns:r="http://schemas.openxmlformats.org/officeDocument/2006/relationships" r:embed="rId130" cstate="print"/>
        <a:stretch>
          <a:fillRect/>
        </a:stretch>
      </xdr:blipFill>
      <xdr:spPr>
        <a:xfrm>
          <a:off x="7096125" y="305371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242</xdr:row>
      <xdr:rowOff>0</xdr:rowOff>
    </xdr:from>
    <xdr:to>
      <xdr:col>25</xdr:col>
      <xdr:colOff>431800</xdr:colOff>
      <xdr:row>242</xdr:row>
      <xdr:rowOff>25400</xdr:rowOff>
    </xdr:to>
    <xdr:pic>
      <xdr:nvPicPr>
        <xdr:cNvPr id="288" name="Picture 287">
          <a:extLst>
            <a:ext uri="{FF2B5EF4-FFF2-40B4-BE49-F238E27FC236}">
              <a16:creationId xmlns:a16="http://schemas.microsoft.com/office/drawing/2014/main" id="{F64FFE4E-19B3-4275-9A24-989218E6B8AB}"/>
            </a:ext>
          </a:extLst>
        </xdr:cNvPr>
        <xdr:cNvPicPr/>
      </xdr:nvPicPr>
      <xdr:blipFill>
        <a:blip xmlns:r="http://schemas.openxmlformats.org/officeDocument/2006/relationships" r:embed="rId131" cstate="print"/>
        <a:stretch>
          <a:fillRect/>
        </a:stretch>
      </xdr:blipFill>
      <xdr:spPr>
        <a:xfrm>
          <a:off x="8820150" y="305371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247</xdr:row>
      <xdr:rowOff>0</xdr:rowOff>
    </xdr:from>
    <xdr:to>
      <xdr:col>13</xdr:col>
      <xdr:colOff>431800</xdr:colOff>
      <xdr:row>247</xdr:row>
      <xdr:rowOff>25400</xdr:rowOff>
    </xdr:to>
    <xdr:pic>
      <xdr:nvPicPr>
        <xdr:cNvPr id="289" name="Picture 288">
          <a:extLst>
            <a:ext uri="{FF2B5EF4-FFF2-40B4-BE49-F238E27FC236}">
              <a16:creationId xmlns:a16="http://schemas.microsoft.com/office/drawing/2014/main" id="{EFF19BEC-04B4-463F-859F-72F223D7A93C}"/>
            </a:ext>
          </a:extLst>
        </xdr:cNvPr>
        <xdr:cNvPicPr/>
      </xdr:nvPicPr>
      <xdr:blipFill>
        <a:blip xmlns:r="http://schemas.openxmlformats.org/officeDocument/2006/relationships" r:embed="rId132" cstate="print"/>
        <a:stretch>
          <a:fillRect/>
        </a:stretch>
      </xdr:blipFill>
      <xdr:spPr>
        <a:xfrm>
          <a:off x="4476750" y="311658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247</xdr:row>
      <xdr:rowOff>0</xdr:rowOff>
    </xdr:from>
    <xdr:to>
      <xdr:col>20</xdr:col>
      <xdr:colOff>431800</xdr:colOff>
      <xdr:row>247</xdr:row>
      <xdr:rowOff>25400</xdr:rowOff>
    </xdr:to>
    <xdr:pic>
      <xdr:nvPicPr>
        <xdr:cNvPr id="290" name="Picture 289">
          <a:extLst>
            <a:ext uri="{FF2B5EF4-FFF2-40B4-BE49-F238E27FC236}">
              <a16:creationId xmlns:a16="http://schemas.microsoft.com/office/drawing/2014/main" id="{C6A4AFAB-B207-4239-9DBB-810BD44FB5F2}"/>
            </a:ext>
          </a:extLst>
        </xdr:cNvPr>
        <xdr:cNvPicPr/>
      </xdr:nvPicPr>
      <xdr:blipFill>
        <a:blip xmlns:r="http://schemas.openxmlformats.org/officeDocument/2006/relationships" r:embed="rId133" cstate="print"/>
        <a:stretch>
          <a:fillRect/>
        </a:stretch>
      </xdr:blipFill>
      <xdr:spPr>
        <a:xfrm>
          <a:off x="7096125" y="311658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247</xdr:row>
      <xdr:rowOff>0</xdr:rowOff>
    </xdr:from>
    <xdr:to>
      <xdr:col>25</xdr:col>
      <xdr:colOff>431800</xdr:colOff>
      <xdr:row>247</xdr:row>
      <xdr:rowOff>25400</xdr:rowOff>
    </xdr:to>
    <xdr:pic>
      <xdr:nvPicPr>
        <xdr:cNvPr id="291" name="Picture 290">
          <a:extLst>
            <a:ext uri="{FF2B5EF4-FFF2-40B4-BE49-F238E27FC236}">
              <a16:creationId xmlns:a16="http://schemas.microsoft.com/office/drawing/2014/main" id="{053FA73C-D102-4708-A1F5-7317719B3904}"/>
            </a:ext>
          </a:extLst>
        </xdr:cNvPr>
        <xdr:cNvPicPr/>
      </xdr:nvPicPr>
      <xdr:blipFill>
        <a:blip xmlns:r="http://schemas.openxmlformats.org/officeDocument/2006/relationships" r:embed="rId134" cstate="print"/>
        <a:stretch>
          <a:fillRect/>
        </a:stretch>
      </xdr:blipFill>
      <xdr:spPr>
        <a:xfrm>
          <a:off x="8820150" y="311658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252</xdr:row>
      <xdr:rowOff>0</xdr:rowOff>
    </xdr:from>
    <xdr:to>
      <xdr:col>13</xdr:col>
      <xdr:colOff>431800</xdr:colOff>
      <xdr:row>252</xdr:row>
      <xdr:rowOff>25400</xdr:rowOff>
    </xdr:to>
    <xdr:pic>
      <xdr:nvPicPr>
        <xdr:cNvPr id="292" name="Picture 291">
          <a:extLst>
            <a:ext uri="{FF2B5EF4-FFF2-40B4-BE49-F238E27FC236}">
              <a16:creationId xmlns:a16="http://schemas.microsoft.com/office/drawing/2014/main" id="{A97F2319-6927-431F-8C5D-F44FC46C9C7E}"/>
            </a:ext>
          </a:extLst>
        </xdr:cNvPr>
        <xdr:cNvPicPr/>
      </xdr:nvPicPr>
      <xdr:blipFill>
        <a:blip xmlns:r="http://schemas.openxmlformats.org/officeDocument/2006/relationships" r:embed="rId135" cstate="print"/>
        <a:stretch>
          <a:fillRect/>
        </a:stretch>
      </xdr:blipFill>
      <xdr:spPr>
        <a:xfrm>
          <a:off x="4476750" y="317944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252</xdr:row>
      <xdr:rowOff>0</xdr:rowOff>
    </xdr:from>
    <xdr:to>
      <xdr:col>20</xdr:col>
      <xdr:colOff>431800</xdr:colOff>
      <xdr:row>252</xdr:row>
      <xdr:rowOff>25400</xdr:rowOff>
    </xdr:to>
    <xdr:pic>
      <xdr:nvPicPr>
        <xdr:cNvPr id="293" name="Picture 292">
          <a:extLst>
            <a:ext uri="{FF2B5EF4-FFF2-40B4-BE49-F238E27FC236}">
              <a16:creationId xmlns:a16="http://schemas.microsoft.com/office/drawing/2014/main" id="{CB641075-36A8-4566-A50E-6F9E9B90DA40}"/>
            </a:ext>
          </a:extLst>
        </xdr:cNvPr>
        <xdr:cNvPicPr/>
      </xdr:nvPicPr>
      <xdr:blipFill>
        <a:blip xmlns:r="http://schemas.openxmlformats.org/officeDocument/2006/relationships" r:embed="rId136" cstate="print"/>
        <a:stretch>
          <a:fillRect/>
        </a:stretch>
      </xdr:blipFill>
      <xdr:spPr>
        <a:xfrm>
          <a:off x="7096125" y="317944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252</xdr:row>
      <xdr:rowOff>0</xdr:rowOff>
    </xdr:from>
    <xdr:to>
      <xdr:col>25</xdr:col>
      <xdr:colOff>431800</xdr:colOff>
      <xdr:row>252</xdr:row>
      <xdr:rowOff>25400</xdr:rowOff>
    </xdr:to>
    <xdr:pic>
      <xdr:nvPicPr>
        <xdr:cNvPr id="294" name="Picture 293">
          <a:extLst>
            <a:ext uri="{FF2B5EF4-FFF2-40B4-BE49-F238E27FC236}">
              <a16:creationId xmlns:a16="http://schemas.microsoft.com/office/drawing/2014/main" id="{063EFE48-AA00-438C-8D72-9517BA2AA643}"/>
            </a:ext>
          </a:extLst>
        </xdr:cNvPr>
        <xdr:cNvPicPr/>
      </xdr:nvPicPr>
      <xdr:blipFill>
        <a:blip xmlns:r="http://schemas.openxmlformats.org/officeDocument/2006/relationships" r:embed="rId137" cstate="print"/>
        <a:stretch>
          <a:fillRect/>
        </a:stretch>
      </xdr:blipFill>
      <xdr:spPr>
        <a:xfrm>
          <a:off x="8820150" y="317944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257</xdr:row>
      <xdr:rowOff>0</xdr:rowOff>
    </xdr:from>
    <xdr:to>
      <xdr:col>13</xdr:col>
      <xdr:colOff>431800</xdr:colOff>
      <xdr:row>257</xdr:row>
      <xdr:rowOff>25400</xdr:rowOff>
    </xdr:to>
    <xdr:pic>
      <xdr:nvPicPr>
        <xdr:cNvPr id="295" name="Picture 294">
          <a:extLst>
            <a:ext uri="{FF2B5EF4-FFF2-40B4-BE49-F238E27FC236}">
              <a16:creationId xmlns:a16="http://schemas.microsoft.com/office/drawing/2014/main" id="{6CE3A30A-8039-4F32-BAF1-A8A6D8F320A1}"/>
            </a:ext>
          </a:extLst>
        </xdr:cNvPr>
        <xdr:cNvPicPr/>
      </xdr:nvPicPr>
      <xdr:blipFill>
        <a:blip xmlns:r="http://schemas.openxmlformats.org/officeDocument/2006/relationships" r:embed="rId138" cstate="print"/>
        <a:stretch>
          <a:fillRect/>
        </a:stretch>
      </xdr:blipFill>
      <xdr:spPr>
        <a:xfrm>
          <a:off x="4476750" y="324231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257</xdr:row>
      <xdr:rowOff>0</xdr:rowOff>
    </xdr:from>
    <xdr:to>
      <xdr:col>20</xdr:col>
      <xdr:colOff>431800</xdr:colOff>
      <xdr:row>257</xdr:row>
      <xdr:rowOff>25400</xdr:rowOff>
    </xdr:to>
    <xdr:pic>
      <xdr:nvPicPr>
        <xdr:cNvPr id="296" name="Picture 295">
          <a:extLst>
            <a:ext uri="{FF2B5EF4-FFF2-40B4-BE49-F238E27FC236}">
              <a16:creationId xmlns:a16="http://schemas.microsoft.com/office/drawing/2014/main" id="{42A41B09-47F0-4914-B69B-44C0375AC115}"/>
            </a:ext>
          </a:extLst>
        </xdr:cNvPr>
        <xdr:cNvPicPr/>
      </xdr:nvPicPr>
      <xdr:blipFill>
        <a:blip xmlns:r="http://schemas.openxmlformats.org/officeDocument/2006/relationships" r:embed="rId139" cstate="print"/>
        <a:stretch>
          <a:fillRect/>
        </a:stretch>
      </xdr:blipFill>
      <xdr:spPr>
        <a:xfrm>
          <a:off x="7096125" y="324231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257</xdr:row>
      <xdr:rowOff>0</xdr:rowOff>
    </xdr:from>
    <xdr:to>
      <xdr:col>25</xdr:col>
      <xdr:colOff>431800</xdr:colOff>
      <xdr:row>257</xdr:row>
      <xdr:rowOff>25400</xdr:rowOff>
    </xdr:to>
    <xdr:pic>
      <xdr:nvPicPr>
        <xdr:cNvPr id="297" name="Picture 296">
          <a:extLst>
            <a:ext uri="{FF2B5EF4-FFF2-40B4-BE49-F238E27FC236}">
              <a16:creationId xmlns:a16="http://schemas.microsoft.com/office/drawing/2014/main" id="{802D2DA2-2ADB-4D6A-A90B-31131A42D9C8}"/>
            </a:ext>
          </a:extLst>
        </xdr:cNvPr>
        <xdr:cNvPicPr/>
      </xdr:nvPicPr>
      <xdr:blipFill>
        <a:blip xmlns:r="http://schemas.openxmlformats.org/officeDocument/2006/relationships" r:embed="rId140" cstate="print"/>
        <a:stretch>
          <a:fillRect/>
        </a:stretch>
      </xdr:blipFill>
      <xdr:spPr>
        <a:xfrm>
          <a:off x="8820150" y="32423100"/>
          <a:ext cx="860425" cy="254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1</xdr:col>
      <xdr:colOff>354971</xdr:colOff>
      <xdr:row>4</xdr:row>
      <xdr:rowOff>354971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6C745A0-5A3D-4552-B243-E2DA903C5FB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447675"/>
          <a:ext cx="354971" cy="354971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</xdr:row>
      <xdr:rowOff>0</xdr:rowOff>
    </xdr:from>
    <xdr:to>
      <xdr:col>13</xdr:col>
      <xdr:colOff>431800</xdr:colOff>
      <xdr:row>14</xdr:row>
      <xdr:rowOff>25400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879FFB9-1CC0-432A-A4F8-73C0E21AF24C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0" y="2162175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14</xdr:row>
      <xdr:rowOff>0</xdr:rowOff>
    </xdr:from>
    <xdr:to>
      <xdr:col>20</xdr:col>
      <xdr:colOff>431800</xdr:colOff>
      <xdr:row>14</xdr:row>
      <xdr:rowOff>25400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86E2D3F-0D4A-4175-8B18-9BB0D0BCED58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7096125" y="2162175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14</xdr:row>
      <xdr:rowOff>0</xdr:rowOff>
    </xdr:from>
    <xdr:to>
      <xdr:col>25</xdr:col>
      <xdr:colOff>431800</xdr:colOff>
      <xdr:row>14</xdr:row>
      <xdr:rowOff>25400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79F2BAF-2B8C-4D3E-909C-E0B8EC1A5202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820150" y="2162175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</xdr:row>
      <xdr:rowOff>0</xdr:rowOff>
    </xdr:from>
    <xdr:to>
      <xdr:col>13</xdr:col>
      <xdr:colOff>431800</xdr:colOff>
      <xdr:row>20</xdr:row>
      <xdr:rowOff>25400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C85F22B7-CA45-4CDD-ADD9-F80F755AC89F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4476750" y="28194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20</xdr:row>
      <xdr:rowOff>0</xdr:rowOff>
    </xdr:from>
    <xdr:to>
      <xdr:col>20</xdr:col>
      <xdr:colOff>431800</xdr:colOff>
      <xdr:row>20</xdr:row>
      <xdr:rowOff>25400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95B8B7D-003B-4F80-A1F3-A2CD20920FE1}"/>
            </a:ext>
          </a:extLst>
        </xdr:cNvPr>
        <xdr:cNvPicPr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096125" y="28194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20</xdr:row>
      <xdr:rowOff>0</xdr:rowOff>
    </xdr:from>
    <xdr:to>
      <xdr:col>25</xdr:col>
      <xdr:colOff>431800</xdr:colOff>
      <xdr:row>20</xdr:row>
      <xdr:rowOff>25400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88A246D0-D99B-462A-A0FD-318101B845F1}"/>
            </a:ext>
          </a:extLst>
        </xdr:cNvPr>
        <xdr:cNvPicPr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8820150" y="28194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26</xdr:row>
      <xdr:rowOff>0</xdr:rowOff>
    </xdr:from>
    <xdr:to>
      <xdr:col>13</xdr:col>
      <xdr:colOff>431800</xdr:colOff>
      <xdr:row>26</xdr:row>
      <xdr:rowOff>25400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5F6C8C29-7330-4319-BE6E-0E997B65EB28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4476750" y="3476625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26</xdr:row>
      <xdr:rowOff>0</xdr:rowOff>
    </xdr:from>
    <xdr:to>
      <xdr:col>20</xdr:col>
      <xdr:colOff>431800</xdr:colOff>
      <xdr:row>26</xdr:row>
      <xdr:rowOff>25400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F7CBF231-1235-4AF8-9D33-01D50E0206D6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7096125" y="3476625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26</xdr:row>
      <xdr:rowOff>0</xdr:rowOff>
    </xdr:from>
    <xdr:to>
      <xdr:col>25</xdr:col>
      <xdr:colOff>431800</xdr:colOff>
      <xdr:row>26</xdr:row>
      <xdr:rowOff>25400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8BC801D2-CAB1-44C9-A33B-E1C6F00081D5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8820150" y="3476625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32</xdr:row>
      <xdr:rowOff>0</xdr:rowOff>
    </xdr:from>
    <xdr:to>
      <xdr:col>13</xdr:col>
      <xdr:colOff>431800</xdr:colOff>
      <xdr:row>32</xdr:row>
      <xdr:rowOff>25400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FE67CD82-FEFC-4B8B-B2D3-1938D36B8220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476750" y="41338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32</xdr:row>
      <xdr:rowOff>0</xdr:rowOff>
    </xdr:from>
    <xdr:to>
      <xdr:col>20</xdr:col>
      <xdr:colOff>431800</xdr:colOff>
      <xdr:row>32</xdr:row>
      <xdr:rowOff>25400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EF10A850-333F-4720-B641-EF1AA7E47740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7096125" y="41338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32</xdr:row>
      <xdr:rowOff>0</xdr:rowOff>
    </xdr:from>
    <xdr:to>
      <xdr:col>25</xdr:col>
      <xdr:colOff>431800</xdr:colOff>
      <xdr:row>32</xdr:row>
      <xdr:rowOff>25400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B245A872-A4A5-4834-871A-7A110355B4FC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820150" y="41338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37</xdr:row>
      <xdr:rowOff>0</xdr:rowOff>
    </xdr:from>
    <xdr:to>
      <xdr:col>13</xdr:col>
      <xdr:colOff>431800</xdr:colOff>
      <xdr:row>37</xdr:row>
      <xdr:rowOff>25400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38E9C222-9D45-4406-A637-BE81763A3400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4476750" y="47625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37</xdr:row>
      <xdr:rowOff>0</xdr:rowOff>
    </xdr:from>
    <xdr:to>
      <xdr:col>20</xdr:col>
      <xdr:colOff>431800</xdr:colOff>
      <xdr:row>37</xdr:row>
      <xdr:rowOff>25400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667A154F-5D5A-43F4-9538-5F1EB22C8011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7096125" y="47625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37</xdr:row>
      <xdr:rowOff>0</xdr:rowOff>
    </xdr:from>
    <xdr:to>
      <xdr:col>25</xdr:col>
      <xdr:colOff>431800</xdr:colOff>
      <xdr:row>37</xdr:row>
      <xdr:rowOff>25400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DBCFA15A-F52B-4F11-846B-B7B001EECA1D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8820150" y="47625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42</xdr:row>
      <xdr:rowOff>0</xdr:rowOff>
    </xdr:from>
    <xdr:to>
      <xdr:col>13</xdr:col>
      <xdr:colOff>431800</xdr:colOff>
      <xdr:row>42</xdr:row>
      <xdr:rowOff>25400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F412CEF4-98E3-430F-A62F-C8B3CEB34512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4476750" y="53911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42</xdr:row>
      <xdr:rowOff>0</xdr:rowOff>
    </xdr:from>
    <xdr:to>
      <xdr:col>20</xdr:col>
      <xdr:colOff>431800</xdr:colOff>
      <xdr:row>42</xdr:row>
      <xdr:rowOff>25400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9227A3FE-D66E-4566-A29C-1E828427E28E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7096125" y="53911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42</xdr:row>
      <xdr:rowOff>0</xdr:rowOff>
    </xdr:from>
    <xdr:to>
      <xdr:col>25</xdr:col>
      <xdr:colOff>431800</xdr:colOff>
      <xdr:row>42</xdr:row>
      <xdr:rowOff>25400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B945EC81-0B26-445D-B306-7A7D2CD6B535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8820150" y="53911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47</xdr:row>
      <xdr:rowOff>0</xdr:rowOff>
    </xdr:from>
    <xdr:to>
      <xdr:col>13</xdr:col>
      <xdr:colOff>431800</xdr:colOff>
      <xdr:row>47</xdr:row>
      <xdr:rowOff>25400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978D9B4F-97A5-44A6-9755-1EEE2D3AFD9B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4476750" y="60198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47</xdr:row>
      <xdr:rowOff>0</xdr:rowOff>
    </xdr:from>
    <xdr:to>
      <xdr:col>20</xdr:col>
      <xdr:colOff>431800</xdr:colOff>
      <xdr:row>47</xdr:row>
      <xdr:rowOff>25400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2D716368-63AF-462D-98EE-B0BFD91F0D1B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7096125" y="60198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47</xdr:row>
      <xdr:rowOff>0</xdr:rowOff>
    </xdr:from>
    <xdr:to>
      <xdr:col>25</xdr:col>
      <xdr:colOff>431800</xdr:colOff>
      <xdr:row>47</xdr:row>
      <xdr:rowOff>25400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B0BBF194-654E-4910-A414-791350E561E8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8820150" y="60198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52</xdr:row>
      <xdr:rowOff>0</xdr:rowOff>
    </xdr:from>
    <xdr:to>
      <xdr:col>13</xdr:col>
      <xdr:colOff>431800</xdr:colOff>
      <xdr:row>52</xdr:row>
      <xdr:rowOff>25400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CDE89050-FCEE-4793-9C53-764F1E831CDC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476750" y="66484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52</xdr:row>
      <xdr:rowOff>0</xdr:rowOff>
    </xdr:from>
    <xdr:to>
      <xdr:col>20</xdr:col>
      <xdr:colOff>431800</xdr:colOff>
      <xdr:row>52</xdr:row>
      <xdr:rowOff>25400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1B194981-9EC0-4FFB-8242-27E76B0E66B0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7096125" y="66484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52</xdr:row>
      <xdr:rowOff>0</xdr:rowOff>
    </xdr:from>
    <xdr:to>
      <xdr:col>25</xdr:col>
      <xdr:colOff>431800</xdr:colOff>
      <xdr:row>52</xdr:row>
      <xdr:rowOff>25400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4F8A319-26C3-40F9-8DFB-0B3DFDA673AD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8820150" y="66484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57</xdr:row>
      <xdr:rowOff>0</xdr:rowOff>
    </xdr:from>
    <xdr:to>
      <xdr:col>13</xdr:col>
      <xdr:colOff>431800</xdr:colOff>
      <xdr:row>57</xdr:row>
      <xdr:rowOff>25400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32253B7D-04C7-4DF9-8E9E-239E843ED1F5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4476750" y="72771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57</xdr:row>
      <xdr:rowOff>0</xdr:rowOff>
    </xdr:from>
    <xdr:to>
      <xdr:col>20</xdr:col>
      <xdr:colOff>431800</xdr:colOff>
      <xdr:row>57</xdr:row>
      <xdr:rowOff>25400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62C3454-D94D-4560-BB30-C5B3416694CA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7096125" y="72771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57</xdr:row>
      <xdr:rowOff>0</xdr:rowOff>
    </xdr:from>
    <xdr:to>
      <xdr:col>25</xdr:col>
      <xdr:colOff>431800</xdr:colOff>
      <xdr:row>57</xdr:row>
      <xdr:rowOff>25400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32403503-AFEE-4B59-9CA2-165EB2293AC6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8820150" y="72771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62</xdr:row>
      <xdr:rowOff>0</xdr:rowOff>
    </xdr:from>
    <xdr:to>
      <xdr:col>13</xdr:col>
      <xdr:colOff>431800</xdr:colOff>
      <xdr:row>62</xdr:row>
      <xdr:rowOff>25400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17769EA9-8E92-4DB4-81DA-EE67F11D1F41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4476750" y="79057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62</xdr:row>
      <xdr:rowOff>0</xdr:rowOff>
    </xdr:from>
    <xdr:to>
      <xdr:col>20</xdr:col>
      <xdr:colOff>431800</xdr:colOff>
      <xdr:row>62</xdr:row>
      <xdr:rowOff>25400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13E38DB6-E13C-4FE3-9FE2-AB3E2AEF7AFB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7096125" y="79057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62</xdr:row>
      <xdr:rowOff>0</xdr:rowOff>
    </xdr:from>
    <xdr:to>
      <xdr:col>25</xdr:col>
      <xdr:colOff>431800</xdr:colOff>
      <xdr:row>62</xdr:row>
      <xdr:rowOff>25400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AEEDA23E-C96D-4A41-98A5-9BDB42235639}"/>
            </a:ext>
          </a:extLst>
        </xdr:cNvPr>
        <xdr:cNvPicPr/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8820150" y="79057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67</xdr:row>
      <xdr:rowOff>0</xdr:rowOff>
    </xdr:from>
    <xdr:to>
      <xdr:col>13</xdr:col>
      <xdr:colOff>431800</xdr:colOff>
      <xdr:row>67</xdr:row>
      <xdr:rowOff>25400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412EAAAB-DE8F-407D-994E-B86ADAC969D0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4476750" y="85344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67</xdr:row>
      <xdr:rowOff>0</xdr:rowOff>
    </xdr:from>
    <xdr:to>
      <xdr:col>20</xdr:col>
      <xdr:colOff>431800</xdr:colOff>
      <xdr:row>67</xdr:row>
      <xdr:rowOff>25400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8E1CE31C-67D2-4F38-B57B-89C4A91B62BE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7096125" y="85344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67</xdr:row>
      <xdr:rowOff>0</xdr:rowOff>
    </xdr:from>
    <xdr:to>
      <xdr:col>25</xdr:col>
      <xdr:colOff>431800</xdr:colOff>
      <xdr:row>67</xdr:row>
      <xdr:rowOff>25400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id="{D2762145-21A0-4257-9D64-BABE477AE039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820150" y="85344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72</xdr:row>
      <xdr:rowOff>0</xdr:rowOff>
    </xdr:from>
    <xdr:to>
      <xdr:col>13</xdr:col>
      <xdr:colOff>431800</xdr:colOff>
      <xdr:row>72</xdr:row>
      <xdr:rowOff>25400</xdr:rowOff>
    </xdr:to>
    <xdr:pic>
      <xdr:nvPicPr>
        <xdr:cNvPr id="36" name="Picture 35">
          <a:extLst>
            <a:ext uri="{FF2B5EF4-FFF2-40B4-BE49-F238E27FC236}">
              <a16:creationId xmlns:a16="http://schemas.microsoft.com/office/drawing/2014/main" id="{9152C1E1-B272-499F-A89E-F0D5B4A3873C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4476750" y="91630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72</xdr:row>
      <xdr:rowOff>0</xdr:rowOff>
    </xdr:from>
    <xdr:to>
      <xdr:col>20</xdr:col>
      <xdr:colOff>431800</xdr:colOff>
      <xdr:row>72</xdr:row>
      <xdr:rowOff>25400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id="{040F33E0-F906-4047-87F3-3C37B91ED44F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7096125" y="91630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72</xdr:row>
      <xdr:rowOff>0</xdr:rowOff>
    </xdr:from>
    <xdr:to>
      <xdr:col>25</xdr:col>
      <xdr:colOff>431800</xdr:colOff>
      <xdr:row>72</xdr:row>
      <xdr:rowOff>25400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61F1D3E3-48C1-4774-8469-9928E9FC84DF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8820150" y="91630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77</xdr:row>
      <xdr:rowOff>0</xdr:rowOff>
    </xdr:from>
    <xdr:to>
      <xdr:col>13</xdr:col>
      <xdr:colOff>431800</xdr:colOff>
      <xdr:row>77</xdr:row>
      <xdr:rowOff>25400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id="{509E2664-62A4-4EA3-85E3-CE8B8D5916C3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4476750" y="97917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77</xdr:row>
      <xdr:rowOff>0</xdr:rowOff>
    </xdr:from>
    <xdr:to>
      <xdr:col>20</xdr:col>
      <xdr:colOff>431800</xdr:colOff>
      <xdr:row>77</xdr:row>
      <xdr:rowOff>25400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38F34DE6-E32C-4A25-862B-976B78AA608C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7096125" y="97917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77</xdr:row>
      <xdr:rowOff>0</xdr:rowOff>
    </xdr:from>
    <xdr:to>
      <xdr:col>25</xdr:col>
      <xdr:colOff>431800</xdr:colOff>
      <xdr:row>77</xdr:row>
      <xdr:rowOff>25400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id="{FFC70D13-95D3-489B-A14D-5FB6588B3E73}"/>
            </a:ext>
          </a:extLst>
        </xdr:cNvPr>
        <xdr:cNvPicPr/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8820150" y="97917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82</xdr:row>
      <xdr:rowOff>0</xdr:rowOff>
    </xdr:from>
    <xdr:to>
      <xdr:col>13</xdr:col>
      <xdr:colOff>431800</xdr:colOff>
      <xdr:row>82</xdr:row>
      <xdr:rowOff>25400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1D4363C0-D671-4332-8135-A446E1851E56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4476750" y="104203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82</xdr:row>
      <xdr:rowOff>0</xdr:rowOff>
    </xdr:from>
    <xdr:to>
      <xdr:col>20</xdr:col>
      <xdr:colOff>431800</xdr:colOff>
      <xdr:row>82</xdr:row>
      <xdr:rowOff>25400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id="{04DFC681-9EC5-4CB8-84A6-285AF14BB09D}"/>
            </a:ext>
          </a:extLst>
        </xdr:cNvPr>
        <xdr:cNvPicPr/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7096125" y="104203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82</xdr:row>
      <xdr:rowOff>0</xdr:rowOff>
    </xdr:from>
    <xdr:to>
      <xdr:col>25</xdr:col>
      <xdr:colOff>431800</xdr:colOff>
      <xdr:row>82</xdr:row>
      <xdr:rowOff>25400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11A1F9-08D9-435F-9AAB-769F729BA6AF}"/>
            </a:ext>
          </a:extLst>
        </xdr:cNvPr>
        <xdr:cNvPicPr/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8820150" y="104203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87</xdr:row>
      <xdr:rowOff>0</xdr:rowOff>
    </xdr:from>
    <xdr:to>
      <xdr:col>13</xdr:col>
      <xdr:colOff>431800</xdr:colOff>
      <xdr:row>87</xdr:row>
      <xdr:rowOff>25400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id="{CCF5155A-05B6-4EAA-8E42-AAF938845D3E}"/>
            </a:ext>
          </a:extLst>
        </xdr:cNvPr>
        <xdr:cNvPicPr/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4476750" y="110490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87</xdr:row>
      <xdr:rowOff>0</xdr:rowOff>
    </xdr:from>
    <xdr:to>
      <xdr:col>20</xdr:col>
      <xdr:colOff>431800</xdr:colOff>
      <xdr:row>87</xdr:row>
      <xdr:rowOff>25400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id="{3B1D8793-BACA-4E8D-AB5A-5BEF07BC3EC6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7096125" y="110490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87</xdr:row>
      <xdr:rowOff>0</xdr:rowOff>
    </xdr:from>
    <xdr:to>
      <xdr:col>25</xdr:col>
      <xdr:colOff>431800</xdr:colOff>
      <xdr:row>87</xdr:row>
      <xdr:rowOff>25400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id="{AB4346EB-4351-4657-8E11-55A46B36EBD5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8820150" y="110490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92</xdr:row>
      <xdr:rowOff>0</xdr:rowOff>
    </xdr:from>
    <xdr:to>
      <xdr:col>13</xdr:col>
      <xdr:colOff>431800</xdr:colOff>
      <xdr:row>92</xdr:row>
      <xdr:rowOff>25400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id="{02A1B339-5315-4000-BB82-5667605EE092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4476750" y="116776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92</xdr:row>
      <xdr:rowOff>0</xdr:rowOff>
    </xdr:from>
    <xdr:to>
      <xdr:col>20</xdr:col>
      <xdr:colOff>431800</xdr:colOff>
      <xdr:row>92</xdr:row>
      <xdr:rowOff>25400</xdr:rowOff>
    </xdr:to>
    <xdr:pic>
      <xdr:nvPicPr>
        <xdr:cNvPr id="49" name="Picture 48">
          <a:extLst>
            <a:ext uri="{FF2B5EF4-FFF2-40B4-BE49-F238E27FC236}">
              <a16:creationId xmlns:a16="http://schemas.microsoft.com/office/drawing/2014/main" id="{CB89777F-DFB4-49D1-9BCB-164472A1CAF9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7096125" y="116776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92</xdr:row>
      <xdr:rowOff>0</xdr:rowOff>
    </xdr:from>
    <xdr:to>
      <xdr:col>25</xdr:col>
      <xdr:colOff>431800</xdr:colOff>
      <xdr:row>92</xdr:row>
      <xdr:rowOff>25400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id="{107AEF14-3271-4ED3-8473-AF6FB49283ED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8820150" y="116776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97</xdr:row>
      <xdr:rowOff>0</xdr:rowOff>
    </xdr:from>
    <xdr:to>
      <xdr:col>13</xdr:col>
      <xdr:colOff>431800</xdr:colOff>
      <xdr:row>97</xdr:row>
      <xdr:rowOff>25400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id="{1D803288-2B02-4061-AEBF-53B3801FC176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4476750" y="123063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97</xdr:row>
      <xdr:rowOff>0</xdr:rowOff>
    </xdr:from>
    <xdr:to>
      <xdr:col>20</xdr:col>
      <xdr:colOff>431800</xdr:colOff>
      <xdr:row>97</xdr:row>
      <xdr:rowOff>25400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id="{82A94658-BC9A-4DA2-9692-C10900B14D56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7096125" y="123063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97</xdr:row>
      <xdr:rowOff>0</xdr:rowOff>
    </xdr:from>
    <xdr:to>
      <xdr:col>25</xdr:col>
      <xdr:colOff>431800</xdr:colOff>
      <xdr:row>97</xdr:row>
      <xdr:rowOff>25400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id="{9B450DF8-491A-4AB6-A467-6DD2DCCA769B}"/>
            </a:ext>
          </a:extLst>
        </xdr:cNvPr>
        <xdr:cNvPicPr/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8820150" y="123063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102</xdr:row>
      <xdr:rowOff>0</xdr:rowOff>
    </xdr:from>
    <xdr:to>
      <xdr:col>13</xdr:col>
      <xdr:colOff>431800</xdr:colOff>
      <xdr:row>102</xdr:row>
      <xdr:rowOff>25400</xdr:rowOff>
    </xdr:to>
    <xdr:pic>
      <xdr:nvPicPr>
        <xdr:cNvPr id="54" name="Picture 53">
          <a:extLst>
            <a:ext uri="{FF2B5EF4-FFF2-40B4-BE49-F238E27FC236}">
              <a16:creationId xmlns:a16="http://schemas.microsoft.com/office/drawing/2014/main" id="{80E1C539-CA74-40E5-97C2-8B53330D24CD}"/>
            </a:ext>
          </a:extLst>
        </xdr:cNvPr>
        <xdr:cNvPicPr/>
      </xdr:nvPicPr>
      <xdr:blipFill>
        <a:blip xmlns:r="http://schemas.openxmlformats.org/officeDocument/2006/relationships" r:embed="rId52" cstate="print"/>
        <a:stretch>
          <a:fillRect/>
        </a:stretch>
      </xdr:blipFill>
      <xdr:spPr>
        <a:xfrm>
          <a:off x="4476750" y="129349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102</xdr:row>
      <xdr:rowOff>0</xdr:rowOff>
    </xdr:from>
    <xdr:to>
      <xdr:col>20</xdr:col>
      <xdr:colOff>431800</xdr:colOff>
      <xdr:row>102</xdr:row>
      <xdr:rowOff>25400</xdr:rowOff>
    </xdr:to>
    <xdr:pic>
      <xdr:nvPicPr>
        <xdr:cNvPr id="55" name="Picture 54">
          <a:extLst>
            <a:ext uri="{FF2B5EF4-FFF2-40B4-BE49-F238E27FC236}">
              <a16:creationId xmlns:a16="http://schemas.microsoft.com/office/drawing/2014/main" id="{9AFB0B2E-55D0-492D-B7DE-1769FE6CA8B2}"/>
            </a:ext>
          </a:extLst>
        </xdr:cNvPr>
        <xdr:cNvPicPr/>
      </xdr:nvPicPr>
      <xdr:blipFill>
        <a:blip xmlns:r="http://schemas.openxmlformats.org/officeDocument/2006/relationships" r:embed="rId53" cstate="print"/>
        <a:stretch>
          <a:fillRect/>
        </a:stretch>
      </xdr:blipFill>
      <xdr:spPr>
        <a:xfrm>
          <a:off x="7096125" y="129349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102</xdr:row>
      <xdr:rowOff>0</xdr:rowOff>
    </xdr:from>
    <xdr:to>
      <xdr:col>25</xdr:col>
      <xdr:colOff>431800</xdr:colOff>
      <xdr:row>102</xdr:row>
      <xdr:rowOff>25400</xdr:rowOff>
    </xdr:to>
    <xdr:pic>
      <xdr:nvPicPr>
        <xdr:cNvPr id="56" name="Picture 55">
          <a:extLst>
            <a:ext uri="{FF2B5EF4-FFF2-40B4-BE49-F238E27FC236}">
              <a16:creationId xmlns:a16="http://schemas.microsoft.com/office/drawing/2014/main" id="{11679C7B-DCE1-446F-9628-18016911161F}"/>
            </a:ext>
          </a:extLst>
        </xdr:cNvPr>
        <xdr:cNvPicPr/>
      </xdr:nvPicPr>
      <xdr:blipFill>
        <a:blip xmlns:r="http://schemas.openxmlformats.org/officeDocument/2006/relationships" r:embed="rId54" cstate="print"/>
        <a:stretch>
          <a:fillRect/>
        </a:stretch>
      </xdr:blipFill>
      <xdr:spPr>
        <a:xfrm>
          <a:off x="8820150" y="129349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107</xdr:row>
      <xdr:rowOff>0</xdr:rowOff>
    </xdr:from>
    <xdr:to>
      <xdr:col>13</xdr:col>
      <xdr:colOff>431800</xdr:colOff>
      <xdr:row>107</xdr:row>
      <xdr:rowOff>25400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1E03DFF7-A09C-4F7E-AAA6-4221E1373E84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4476750" y="135636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107</xdr:row>
      <xdr:rowOff>0</xdr:rowOff>
    </xdr:from>
    <xdr:to>
      <xdr:col>20</xdr:col>
      <xdr:colOff>431800</xdr:colOff>
      <xdr:row>107</xdr:row>
      <xdr:rowOff>25400</xdr:rowOff>
    </xdr:to>
    <xdr:pic>
      <xdr:nvPicPr>
        <xdr:cNvPr id="58" name="Picture 57">
          <a:extLst>
            <a:ext uri="{FF2B5EF4-FFF2-40B4-BE49-F238E27FC236}">
              <a16:creationId xmlns:a16="http://schemas.microsoft.com/office/drawing/2014/main" id="{DADDF4FF-9FD4-4227-80B3-B554BF6439E4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096125" y="135636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107</xdr:row>
      <xdr:rowOff>0</xdr:rowOff>
    </xdr:from>
    <xdr:to>
      <xdr:col>25</xdr:col>
      <xdr:colOff>431800</xdr:colOff>
      <xdr:row>107</xdr:row>
      <xdr:rowOff>25400</xdr:rowOff>
    </xdr:to>
    <xdr:pic>
      <xdr:nvPicPr>
        <xdr:cNvPr id="59" name="Picture 58">
          <a:extLst>
            <a:ext uri="{FF2B5EF4-FFF2-40B4-BE49-F238E27FC236}">
              <a16:creationId xmlns:a16="http://schemas.microsoft.com/office/drawing/2014/main" id="{B2D4E2D6-BC8B-4D4D-B3B8-FFE565CF25C1}"/>
            </a:ext>
          </a:extLst>
        </xdr:cNvPr>
        <xdr:cNvPicPr/>
      </xdr:nvPicPr>
      <xdr:blipFill>
        <a:blip xmlns:r="http://schemas.openxmlformats.org/officeDocument/2006/relationships" r:embed="rId56" cstate="print"/>
        <a:stretch>
          <a:fillRect/>
        </a:stretch>
      </xdr:blipFill>
      <xdr:spPr>
        <a:xfrm>
          <a:off x="8820150" y="135636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112</xdr:row>
      <xdr:rowOff>0</xdr:rowOff>
    </xdr:from>
    <xdr:to>
      <xdr:col>13</xdr:col>
      <xdr:colOff>431800</xdr:colOff>
      <xdr:row>112</xdr:row>
      <xdr:rowOff>25400</xdr:rowOff>
    </xdr:to>
    <xdr:pic>
      <xdr:nvPicPr>
        <xdr:cNvPr id="60" name="Picture 59">
          <a:extLst>
            <a:ext uri="{FF2B5EF4-FFF2-40B4-BE49-F238E27FC236}">
              <a16:creationId xmlns:a16="http://schemas.microsoft.com/office/drawing/2014/main" id="{B704D792-B332-4969-A5AB-4D816DE28231}"/>
            </a:ext>
          </a:extLst>
        </xdr:cNvPr>
        <xdr:cNvPicPr/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4476750" y="141922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112</xdr:row>
      <xdr:rowOff>0</xdr:rowOff>
    </xdr:from>
    <xdr:to>
      <xdr:col>20</xdr:col>
      <xdr:colOff>431800</xdr:colOff>
      <xdr:row>112</xdr:row>
      <xdr:rowOff>25400</xdr:rowOff>
    </xdr:to>
    <xdr:pic>
      <xdr:nvPicPr>
        <xdr:cNvPr id="61" name="Picture 60">
          <a:extLst>
            <a:ext uri="{FF2B5EF4-FFF2-40B4-BE49-F238E27FC236}">
              <a16:creationId xmlns:a16="http://schemas.microsoft.com/office/drawing/2014/main" id="{AE9F2214-E1DA-402F-86B2-1F596EDB7189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7096125" y="141922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112</xdr:row>
      <xdr:rowOff>0</xdr:rowOff>
    </xdr:from>
    <xdr:to>
      <xdr:col>25</xdr:col>
      <xdr:colOff>431800</xdr:colOff>
      <xdr:row>112</xdr:row>
      <xdr:rowOff>25400</xdr:rowOff>
    </xdr:to>
    <xdr:pic>
      <xdr:nvPicPr>
        <xdr:cNvPr id="62" name="Picture 61">
          <a:extLst>
            <a:ext uri="{FF2B5EF4-FFF2-40B4-BE49-F238E27FC236}">
              <a16:creationId xmlns:a16="http://schemas.microsoft.com/office/drawing/2014/main" id="{94C6D320-C350-4D02-8084-128377344BED}"/>
            </a:ext>
          </a:extLst>
        </xdr:cNvPr>
        <xdr:cNvPicPr/>
      </xdr:nvPicPr>
      <xdr:blipFill>
        <a:blip xmlns:r="http://schemas.openxmlformats.org/officeDocument/2006/relationships" r:embed="rId58" cstate="print"/>
        <a:stretch>
          <a:fillRect/>
        </a:stretch>
      </xdr:blipFill>
      <xdr:spPr>
        <a:xfrm>
          <a:off x="8820150" y="141922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117</xdr:row>
      <xdr:rowOff>0</xdr:rowOff>
    </xdr:from>
    <xdr:to>
      <xdr:col>13</xdr:col>
      <xdr:colOff>431800</xdr:colOff>
      <xdr:row>117</xdr:row>
      <xdr:rowOff>25400</xdr:rowOff>
    </xdr:to>
    <xdr:pic>
      <xdr:nvPicPr>
        <xdr:cNvPr id="63" name="Picture 62">
          <a:extLst>
            <a:ext uri="{FF2B5EF4-FFF2-40B4-BE49-F238E27FC236}">
              <a16:creationId xmlns:a16="http://schemas.microsoft.com/office/drawing/2014/main" id="{65D47864-B302-4304-B28B-DC0BC14979C0}"/>
            </a:ext>
          </a:extLst>
        </xdr:cNvPr>
        <xdr:cNvPicPr/>
      </xdr:nvPicPr>
      <xdr:blipFill>
        <a:blip xmlns:r="http://schemas.openxmlformats.org/officeDocument/2006/relationships" r:embed="rId59" cstate="print"/>
        <a:stretch>
          <a:fillRect/>
        </a:stretch>
      </xdr:blipFill>
      <xdr:spPr>
        <a:xfrm>
          <a:off x="4476750" y="148209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117</xdr:row>
      <xdr:rowOff>0</xdr:rowOff>
    </xdr:from>
    <xdr:to>
      <xdr:col>20</xdr:col>
      <xdr:colOff>431800</xdr:colOff>
      <xdr:row>117</xdr:row>
      <xdr:rowOff>25400</xdr:rowOff>
    </xdr:to>
    <xdr:pic>
      <xdr:nvPicPr>
        <xdr:cNvPr id="64" name="Picture 63">
          <a:extLst>
            <a:ext uri="{FF2B5EF4-FFF2-40B4-BE49-F238E27FC236}">
              <a16:creationId xmlns:a16="http://schemas.microsoft.com/office/drawing/2014/main" id="{9B2E6345-B43E-42FD-A3F9-7DC8B472011A}"/>
            </a:ext>
          </a:extLst>
        </xdr:cNvPr>
        <xdr:cNvPicPr/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7096125" y="148209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25</xdr:col>
      <xdr:colOff>431800</xdr:colOff>
      <xdr:row>117</xdr:row>
      <xdr:rowOff>25400</xdr:rowOff>
    </xdr:to>
    <xdr:pic>
      <xdr:nvPicPr>
        <xdr:cNvPr id="65" name="Picture 64">
          <a:extLst>
            <a:ext uri="{FF2B5EF4-FFF2-40B4-BE49-F238E27FC236}">
              <a16:creationId xmlns:a16="http://schemas.microsoft.com/office/drawing/2014/main" id="{8F44CF26-33A6-4BEA-9857-22DAD0DA4DC9}"/>
            </a:ext>
          </a:extLst>
        </xdr:cNvPr>
        <xdr:cNvPicPr/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8820150" y="148209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122</xdr:row>
      <xdr:rowOff>0</xdr:rowOff>
    </xdr:from>
    <xdr:to>
      <xdr:col>13</xdr:col>
      <xdr:colOff>431800</xdr:colOff>
      <xdr:row>122</xdr:row>
      <xdr:rowOff>25400</xdr:rowOff>
    </xdr:to>
    <xdr:pic>
      <xdr:nvPicPr>
        <xdr:cNvPr id="66" name="Picture 65">
          <a:extLst>
            <a:ext uri="{FF2B5EF4-FFF2-40B4-BE49-F238E27FC236}">
              <a16:creationId xmlns:a16="http://schemas.microsoft.com/office/drawing/2014/main" id="{9F6159F6-C4FA-4D22-BF5D-4B82A1C03A86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4476750" y="154495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122</xdr:row>
      <xdr:rowOff>0</xdr:rowOff>
    </xdr:from>
    <xdr:to>
      <xdr:col>20</xdr:col>
      <xdr:colOff>431800</xdr:colOff>
      <xdr:row>122</xdr:row>
      <xdr:rowOff>25400</xdr:rowOff>
    </xdr:to>
    <xdr:pic>
      <xdr:nvPicPr>
        <xdr:cNvPr id="67" name="Picture 66">
          <a:extLst>
            <a:ext uri="{FF2B5EF4-FFF2-40B4-BE49-F238E27FC236}">
              <a16:creationId xmlns:a16="http://schemas.microsoft.com/office/drawing/2014/main" id="{965AA347-EA4A-4E9E-AAF7-E490A3C26E24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7096125" y="154495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122</xdr:row>
      <xdr:rowOff>0</xdr:rowOff>
    </xdr:from>
    <xdr:to>
      <xdr:col>25</xdr:col>
      <xdr:colOff>431800</xdr:colOff>
      <xdr:row>122</xdr:row>
      <xdr:rowOff>25400</xdr:rowOff>
    </xdr:to>
    <xdr:pic>
      <xdr:nvPicPr>
        <xdr:cNvPr id="68" name="Picture 67">
          <a:extLst>
            <a:ext uri="{FF2B5EF4-FFF2-40B4-BE49-F238E27FC236}">
              <a16:creationId xmlns:a16="http://schemas.microsoft.com/office/drawing/2014/main" id="{09397804-0974-455B-8411-11BA2FD8C03F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8820150" y="154495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127</xdr:row>
      <xdr:rowOff>0</xdr:rowOff>
    </xdr:from>
    <xdr:to>
      <xdr:col>13</xdr:col>
      <xdr:colOff>431800</xdr:colOff>
      <xdr:row>127</xdr:row>
      <xdr:rowOff>25400</xdr:rowOff>
    </xdr:to>
    <xdr:pic>
      <xdr:nvPicPr>
        <xdr:cNvPr id="69" name="Picture 68">
          <a:extLst>
            <a:ext uri="{FF2B5EF4-FFF2-40B4-BE49-F238E27FC236}">
              <a16:creationId xmlns:a16="http://schemas.microsoft.com/office/drawing/2014/main" id="{81B8C8A2-731C-4818-8CB7-6C1FFCD1C9CE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4476750" y="160782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127</xdr:row>
      <xdr:rowOff>0</xdr:rowOff>
    </xdr:from>
    <xdr:to>
      <xdr:col>20</xdr:col>
      <xdr:colOff>431800</xdr:colOff>
      <xdr:row>127</xdr:row>
      <xdr:rowOff>25400</xdr:rowOff>
    </xdr:to>
    <xdr:pic>
      <xdr:nvPicPr>
        <xdr:cNvPr id="70" name="Picture 69">
          <a:extLst>
            <a:ext uri="{FF2B5EF4-FFF2-40B4-BE49-F238E27FC236}">
              <a16:creationId xmlns:a16="http://schemas.microsoft.com/office/drawing/2014/main" id="{26F1A0AB-B62F-4753-BFC7-B39DAB9E7BBF}"/>
            </a:ext>
          </a:extLst>
        </xdr:cNvPr>
        <xdr:cNvPicPr/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7096125" y="160782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127</xdr:row>
      <xdr:rowOff>0</xdr:rowOff>
    </xdr:from>
    <xdr:to>
      <xdr:col>25</xdr:col>
      <xdr:colOff>431800</xdr:colOff>
      <xdr:row>127</xdr:row>
      <xdr:rowOff>25400</xdr:rowOff>
    </xdr:to>
    <xdr:pic>
      <xdr:nvPicPr>
        <xdr:cNvPr id="71" name="Picture 70">
          <a:extLst>
            <a:ext uri="{FF2B5EF4-FFF2-40B4-BE49-F238E27FC236}">
              <a16:creationId xmlns:a16="http://schemas.microsoft.com/office/drawing/2014/main" id="{58ABD1C6-AF4E-4417-8F3F-8894CBC1A219}"/>
            </a:ext>
          </a:extLst>
        </xdr:cNvPr>
        <xdr:cNvPicPr/>
      </xdr:nvPicPr>
      <xdr:blipFill>
        <a:blip xmlns:r="http://schemas.openxmlformats.org/officeDocument/2006/relationships" r:embed="rId67" cstate="print"/>
        <a:stretch>
          <a:fillRect/>
        </a:stretch>
      </xdr:blipFill>
      <xdr:spPr>
        <a:xfrm>
          <a:off x="8820150" y="160782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132</xdr:row>
      <xdr:rowOff>0</xdr:rowOff>
    </xdr:from>
    <xdr:to>
      <xdr:col>13</xdr:col>
      <xdr:colOff>431800</xdr:colOff>
      <xdr:row>132</xdr:row>
      <xdr:rowOff>25400</xdr:rowOff>
    </xdr:to>
    <xdr:pic>
      <xdr:nvPicPr>
        <xdr:cNvPr id="72" name="Picture 71">
          <a:extLst>
            <a:ext uri="{FF2B5EF4-FFF2-40B4-BE49-F238E27FC236}">
              <a16:creationId xmlns:a16="http://schemas.microsoft.com/office/drawing/2014/main" id="{48DC8EA7-4C2E-45A8-AF41-7108EF1CF59B}"/>
            </a:ext>
          </a:extLst>
        </xdr:cNvPr>
        <xdr:cNvPicPr/>
      </xdr:nvPicPr>
      <xdr:blipFill>
        <a:blip xmlns:r="http://schemas.openxmlformats.org/officeDocument/2006/relationships" r:embed="rId68" cstate="print"/>
        <a:stretch>
          <a:fillRect/>
        </a:stretch>
      </xdr:blipFill>
      <xdr:spPr>
        <a:xfrm>
          <a:off x="4476750" y="167068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132</xdr:row>
      <xdr:rowOff>0</xdr:rowOff>
    </xdr:from>
    <xdr:to>
      <xdr:col>20</xdr:col>
      <xdr:colOff>431800</xdr:colOff>
      <xdr:row>132</xdr:row>
      <xdr:rowOff>25400</xdr:rowOff>
    </xdr:to>
    <xdr:pic>
      <xdr:nvPicPr>
        <xdr:cNvPr id="73" name="Picture 72">
          <a:extLst>
            <a:ext uri="{FF2B5EF4-FFF2-40B4-BE49-F238E27FC236}">
              <a16:creationId xmlns:a16="http://schemas.microsoft.com/office/drawing/2014/main" id="{FE1C5280-D19A-41F4-A61B-B2A98EA2FFD1}"/>
            </a:ext>
          </a:extLst>
        </xdr:cNvPr>
        <xdr:cNvPicPr/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7096125" y="167068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132</xdr:row>
      <xdr:rowOff>0</xdr:rowOff>
    </xdr:from>
    <xdr:to>
      <xdr:col>25</xdr:col>
      <xdr:colOff>431800</xdr:colOff>
      <xdr:row>132</xdr:row>
      <xdr:rowOff>25400</xdr:rowOff>
    </xdr:to>
    <xdr:pic>
      <xdr:nvPicPr>
        <xdr:cNvPr id="74" name="Picture 73">
          <a:extLst>
            <a:ext uri="{FF2B5EF4-FFF2-40B4-BE49-F238E27FC236}">
              <a16:creationId xmlns:a16="http://schemas.microsoft.com/office/drawing/2014/main" id="{281DDE5F-B0BF-42F0-A080-28D2EFF2B1E5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8820150" y="167068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137</xdr:row>
      <xdr:rowOff>0</xdr:rowOff>
    </xdr:from>
    <xdr:to>
      <xdr:col>13</xdr:col>
      <xdr:colOff>431800</xdr:colOff>
      <xdr:row>137</xdr:row>
      <xdr:rowOff>25400</xdr:rowOff>
    </xdr:to>
    <xdr:pic>
      <xdr:nvPicPr>
        <xdr:cNvPr id="75" name="Picture 74">
          <a:extLst>
            <a:ext uri="{FF2B5EF4-FFF2-40B4-BE49-F238E27FC236}">
              <a16:creationId xmlns:a16="http://schemas.microsoft.com/office/drawing/2014/main" id="{F24D125F-8CE5-4BD7-A701-E970534D7752}"/>
            </a:ext>
          </a:extLst>
        </xdr:cNvPr>
        <xdr:cNvPicPr/>
      </xdr:nvPicPr>
      <xdr:blipFill>
        <a:blip xmlns:r="http://schemas.openxmlformats.org/officeDocument/2006/relationships" r:embed="rId71" cstate="print"/>
        <a:stretch>
          <a:fillRect/>
        </a:stretch>
      </xdr:blipFill>
      <xdr:spPr>
        <a:xfrm>
          <a:off x="4476750" y="173355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137</xdr:row>
      <xdr:rowOff>0</xdr:rowOff>
    </xdr:from>
    <xdr:to>
      <xdr:col>20</xdr:col>
      <xdr:colOff>431800</xdr:colOff>
      <xdr:row>137</xdr:row>
      <xdr:rowOff>25400</xdr:rowOff>
    </xdr:to>
    <xdr:pic>
      <xdr:nvPicPr>
        <xdr:cNvPr id="76" name="Picture 75">
          <a:extLst>
            <a:ext uri="{FF2B5EF4-FFF2-40B4-BE49-F238E27FC236}">
              <a16:creationId xmlns:a16="http://schemas.microsoft.com/office/drawing/2014/main" id="{B85BCCE3-DAF0-4BFC-B26D-07323B2B4881}"/>
            </a:ext>
          </a:extLst>
        </xdr:cNvPr>
        <xdr:cNvPicPr/>
      </xdr:nvPicPr>
      <xdr:blipFill>
        <a:blip xmlns:r="http://schemas.openxmlformats.org/officeDocument/2006/relationships" r:embed="rId72" cstate="print"/>
        <a:stretch>
          <a:fillRect/>
        </a:stretch>
      </xdr:blipFill>
      <xdr:spPr>
        <a:xfrm>
          <a:off x="7096125" y="173355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137</xdr:row>
      <xdr:rowOff>0</xdr:rowOff>
    </xdr:from>
    <xdr:to>
      <xdr:col>25</xdr:col>
      <xdr:colOff>431800</xdr:colOff>
      <xdr:row>137</xdr:row>
      <xdr:rowOff>25400</xdr:rowOff>
    </xdr:to>
    <xdr:pic>
      <xdr:nvPicPr>
        <xdr:cNvPr id="77" name="Picture 76">
          <a:extLst>
            <a:ext uri="{FF2B5EF4-FFF2-40B4-BE49-F238E27FC236}">
              <a16:creationId xmlns:a16="http://schemas.microsoft.com/office/drawing/2014/main" id="{CD87B54A-3DCF-47A8-9354-DF6E25255981}"/>
            </a:ext>
          </a:extLst>
        </xdr:cNvPr>
        <xdr:cNvPicPr/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8820150" y="173355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142</xdr:row>
      <xdr:rowOff>0</xdr:rowOff>
    </xdr:from>
    <xdr:to>
      <xdr:col>13</xdr:col>
      <xdr:colOff>431800</xdr:colOff>
      <xdr:row>142</xdr:row>
      <xdr:rowOff>25400</xdr:rowOff>
    </xdr:to>
    <xdr:pic>
      <xdr:nvPicPr>
        <xdr:cNvPr id="78" name="Picture 77">
          <a:extLst>
            <a:ext uri="{FF2B5EF4-FFF2-40B4-BE49-F238E27FC236}">
              <a16:creationId xmlns:a16="http://schemas.microsoft.com/office/drawing/2014/main" id="{53E58A9B-FE0B-44A8-84A0-AD0EA718CC83}"/>
            </a:ext>
          </a:extLst>
        </xdr:cNvPr>
        <xdr:cNvPicPr/>
      </xdr:nvPicPr>
      <xdr:blipFill>
        <a:blip xmlns:r="http://schemas.openxmlformats.org/officeDocument/2006/relationships" r:embed="rId74" cstate="print"/>
        <a:stretch>
          <a:fillRect/>
        </a:stretch>
      </xdr:blipFill>
      <xdr:spPr>
        <a:xfrm>
          <a:off x="4476750" y="179641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142</xdr:row>
      <xdr:rowOff>0</xdr:rowOff>
    </xdr:from>
    <xdr:to>
      <xdr:col>20</xdr:col>
      <xdr:colOff>431800</xdr:colOff>
      <xdr:row>142</xdr:row>
      <xdr:rowOff>25400</xdr:rowOff>
    </xdr:to>
    <xdr:pic>
      <xdr:nvPicPr>
        <xdr:cNvPr id="79" name="Picture 78">
          <a:extLst>
            <a:ext uri="{FF2B5EF4-FFF2-40B4-BE49-F238E27FC236}">
              <a16:creationId xmlns:a16="http://schemas.microsoft.com/office/drawing/2014/main" id="{56A3DCC0-6038-449C-B7D2-1A30106D8510}"/>
            </a:ext>
          </a:extLst>
        </xdr:cNvPr>
        <xdr:cNvPicPr/>
      </xdr:nvPicPr>
      <xdr:blipFill>
        <a:blip xmlns:r="http://schemas.openxmlformats.org/officeDocument/2006/relationships" r:embed="rId75" cstate="print"/>
        <a:stretch>
          <a:fillRect/>
        </a:stretch>
      </xdr:blipFill>
      <xdr:spPr>
        <a:xfrm>
          <a:off x="7096125" y="179641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142</xdr:row>
      <xdr:rowOff>0</xdr:rowOff>
    </xdr:from>
    <xdr:to>
      <xdr:col>25</xdr:col>
      <xdr:colOff>431800</xdr:colOff>
      <xdr:row>142</xdr:row>
      <xdr:rowOff>25400</xdr:rowOff>
    </xdr:to>
    <xdr:pic>
      <xdr:nvPicPr>
        <xdr:cNvPr id="80" name="Picture 79">
          <a:extLst>
            <a:ext uri="{FF2B5EF4-FFF2-40B4-BE49-F238E27FC236}">
              <a16:creationId xmlns:a16="http://schemas.microsoft.com/office/drawing/2014/main" id="{9EA65C95-1492-4EE5-8A9E-577D2E2137F7}"/>
            </a:ext>
          </a:extLst>
        </xdr:cNvPr>
        <xdr:cNvPicPr/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8820150" y="179641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147</xdr:row>
      <xdr:rowOff>0</xdr:rowOff>
    </xdr:from>
    <xdr:to>
      <xdr:col>13</xdr:col>
      <xdr:colOff>431800</xdr:colOff>
      <xdr:row>147</xdr:row>
      <xdr:rowOff>25400</xdr:rowOff>
    </xdr:to>
    <xdr:pic>
      <xdr:nvPicPr>
        <xdr:cNvPr id="81" name="Picture 80">
          <a:extLst>
            <a:ext uri="{FF2B5EF4-FFF2-40B4-BE49-F238E27FC236}">
              <a16:creationId xmlns:a16="http://schemas.microsoft.com/office/drawing/2014/main" id="{2BA42ACA-0F8A-473A-B16C-AFC81295AE0B}"/>
            </a:ext>
          </a:extLst>
        </xdr:cNvPr>
        <xdr:cNvPicPr/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4476750" y="185928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147</xdr:row>
      <xdr:rowOff>0</xdr:rowOff>
    </xdr:from>
    <xdr:to>
      <xdr:col>20</xdr:col>
      <xdr:colOff>431800</xdr:colOff>
      <xdr:row>147</xdr:row>
      <xdr:rowOff>25400</xdr:rowOff>
    </xdr:to>
    <xdr:pic>
      <xdr:nvPicPr>
        <xdr:cNvPr id="82" name="Picture 81">
          <a:extLst>
            <a:ext uri="{FF2B5EF4-FFF2-40B4-BE49-F238E27FC236}">
              <a16:creationId xmlns:a16="http://schemas.microsoft.com/office/drawing/2014/main" id="{B19FF5DA-6169-442E-B0FA-F4A53A6B84AA}"/>
            </a:ext>
          </a:extLst>
        </xdr:cNvPr>
        <xdr:cNvPicPr/>
      </xdr:nvPicPr>
      <xdr:blipFill>
        <a:blip xmlns:r="http://schemas.openxmlformats.org/officeDocument/2006/relationships" r:embed="rId78" cstate="print"/>
        <a:stretch>
          <a:fillRect/>
        </a:stretch>
      </xdr:blipFill>
      <xdr:spPr>
        <a:xfrm>
          <a:off x="7096125" y="185928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147</xdr:row>
      <xdr:rowOff>0</xdr:rowOff>
    </xdr:from>
    <xdr:to>
      <xdr:col>25</xdr:col>
      <xdr:colOff>431800</xdr:colOff>
      <xdr:row>147</xdr:row>
      <xdr:rowOff>25400</xdr:rowOff>
    </xdr:to>
    <xdr:pic>
      <xdr:nvPicPr>
        <xdr:cNvPr id="83" name="Picture 82">
          <a:extLst>
            <a:ext uri="{FF2B5EF4-FFF2-40B4-BE49-F238E27FC236}">
              <a16:creationId xmlns:a16="http://schemas.microsoft.com/office/drawing/2014/main" id="{1C2B683D-8625-44B3-A47D-BFE1AFDFCC99}"/>
            </a:ext>
          </a:extLst>
        </xdr:cNvPr>
        <xdr:cNvPicPr/>
      </xdr:nvPicPr>
      <xdr:blipFill>
        <a:blip xmlns:r="http://schemas.openxmlformats.org/officeDocument/2006/relationships" r:embed="rId79" cstate="print"/>
        <a:stretch>
          <a:fillRect/>
        </a:stretch>
      </xdr:blipFill>
      <xdr:spPr>
        <a:xfrm>
          <a:off x="8820150" y="185928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152</xdr:row>
      <xdr:rowOff>0</xdr:rowOff>
    </xdr:from>
    <xdr:to>
      <xdr:col>13</xdr:col>
      <xdr:colOff>431800</xdr:colOff>
      <xdr:row>152</xdr:row>
      <xdr:rowOff>25400</xdr:rowOff>
    </xdr:to>
    <xdr:pic>
      <xdr:nvPicPr>
        <xdr:cNvPr id="84" name="Picture 83">
          <a:extLst>
            <a:ext uri="{FF2B5EF4-FFF2-40B4-BE49-F238E27FC236}">
              <a16:creationId xmlns:a16="http://schemas.microsoft.com/office/drawing/2014/main" id="{6671B671-3E39-40CD-B808-E97CFC9BD3B8}"/>
            </a:ext>
          </a:extLst>
        </xdr:cNvPr>
        <xdr:cNvPicPr/>
      </xdr:nvPicPr>
      <xdr:blipFill>
        <a:blip xmlns:r="http://schemas.openxmlformats.org/officeDocument/2006/relationships" r:embed="rId80" cstate="print"/>
        <a:stretch>
          <a:fillRect/>
        </a:stretch>
      </xdr:blipFill>
      <xdr:spPr>
        <a:xfrm>
          <a:off x="4476750" y="192214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152</xdr:row>
      <xdr:rowOff>0</xdr:rowOff>
    </xdr:from>
    <xdr:to>
      <xdr:col>20</xdr:col>
      <xdr:colOff>431800</xdr:colOff>
      <xdr:row>152</xdr:row>
      <xdr:rowOff>25400</xdr:rowOff>
    </xdr:to>
    <xdr:pic>
      <xdr:nvPicPr>
        <xdr:cNvPr id="85" name="Picture 84">
          <a:extLst>
            <a:ext uri="{FF2B5EF4-FFF2-40B4-BE49-F238E27FC236}">
              <a16:creationId xmlns:a16="http://schemas.microsoft.com/office/drawing/2014/main" id="{5C044380-B727-491F-A50B-C5BAAD9002FC}"/>
            </a:ext>
          </a:extLst>
        </xdr:cNvPr>
        <xdr:cNvPicPr/>
      </xdr:nvPicPr>
      <xdr:blipFill>
        <a:blip xmlns:r="http://schemas.openxmlformats.org/officeDocument/2006/relationships" r:embed="rId80" cstate="print"/>
        <a:stretch>
          <a:fillRect/>
        </a:stretch>
      </xdr:blipFill>
      <xdr:spPr>
        <a:xfrm>
          <a:off x="7096125" y="192214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152</xdr:row>
      <xdr:rowOff>0</xdr:rowOff>
    </xdr:from>
    <xdr:to>
      <xdr:col>25</xdr:col>
      <xdr:colOff>431800</xdr:colOff>
      <xdr:row>152</xdr:row>
      <xdr:rowOff>25400</xdr:rowOff>
    </xdr:to>
    <xdr:pic>
      <xdr:nvPicPr>
        <xdr:cNvPr id="86" name="Picture 85">
          <a:extLst>
            <a:ext uri="{FF2B5EF4-FFF2-40B4-BE49-F238E27FC236}">
              <a16:creationId xmlns:a16="http://schemas.microsoft.com/office/drawing/2014/main" id="{78ADA00D-B262-4505-BEBC-A4645DCD06A0}"/>
            </a:ext>
          </a:extLst>
        </xdr:cNvPr>
        <xdr:cNvPicPr/>
      </xdr:nvPicPr>
      <xdr:blipFill>
        <a:blip xmlns:r="http://schemas.openxmlformats.org/officeDocument/2006/relationships" r:embed="rId81" cstate="print"/>
        <a:stretch>
          <a:fillRect/>
        </a:stretch>
      </xdr:blipFill>
      <xdr:spPr>
        <a:xfrm>
          <a:off x="8820150" y="192214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157</xdr:row>
      <xdr:rowOff>0</xdr:rowOff>
    </xdr:from>
    <xdr:to>
      <xdr:col>13</xdr:col>
      <xdr:colOff>431800</xdr:colOff>
      <xdr:row>157</xdr:row>
      <xdr:rowOff>25400</xdr:rowOff>
    </xdr:to>
    <xdr:pic>
      <xdr:nvPicPr>
        <xdr:cNvPr id="87" name="Picture 86">
          <a:extLst>
            <a:ext uri="{FF2B5EF4-FFF2-40B4-BE49-F238E27FC236}">
              <a16:creationId xmlns:a16="http://schemas.microsoft.com/office/drawing/2014/main" id="{16373453-5E0D-49D0-8BAF-35194D9A281F}"/>
            </a:ext>
          </a:extLst>
        </xdr:cNvPr>
        <xdr:cNvPicPr/>
      </xdr:nvPicPr>
      <xdr:blipFill>
        <a:blip xmlns:r="http://schemas.openxmlformats.org/officeDocument/2006/relationships" r:embed="rId82" cstate="print"/>
        <a:stretch>
          <a:fillRect/>
        </a:stretch>
      </xdr:blipFill>
      <xdr:spPr>
        <a:xfrm>
          <a:off x="4476750" y="198501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157</xdr:row>
      <xdr:rowOff>0</xdr:rowOff>
    </xdr:from>
    <xdr:to>
      <xdr:col>20</xdr:col>
      <xdr:colOff>431800</xdr:colOff>
      <xdr:row>157</xdr:row>
      <xdr:rowOff>25400</xdr:rowOff>
    </xdr:to>
    <xdr:pic>
      <xdr:nvPicPr>
        <xdr:cNvPr id="88" name="Picture 87">
          <a:extLst>
            <a:ext uri="{FF2B5EF4-FFF2-40B4-BE49-F238E27FC236}">
              <a16:creationId xmlns:a16="http://schemas.microsoft.com/office/drawing/2014/main" id="{136683AA-CD1D-436B-B33B-529DB569E8EF}"/>
            </a:ext>
          </a:extLst>
        </xdr:cNvPr>
        <xdr:cNvPicPr/>
      </xdr:nvPicPr>
      <xdr:blipFill>
        <a:blip xmlns:r="http://schemas.openxmlformats.org/officeDocument/2006/relationships" r:embed="rId83" cstate="print"/>
        <a:stretch>
          <a:fillRect/>
        </a:stretch>
      </xdr:blipFill>
      <xdr:spPr>
        <a:xfrm>
          <a:off x="7096125" y="198501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157</xdr:row>
      <xdr:rowOff>0</xdr:rowOff>
    </xdr:from>
    <xdr:to>
      <xdr:col>25</xdr:col>
      <xdr:colOff>431800</xdr:colOff>
      <xdr:row>157</xdr:row>
      <xdr:rowOff>25400</xdr:rowOff>
    </xdr:to>
    <xdr:pic>
      <xdr:nvPicPr>
        <xdr:cNvPr id="89" name="Picture 88">
          <a:extLst>
            <a:ext uri="{FF2B5EF4-FFF2-40B4-BE49-F238E27FC236}">
              <a16:creationId xmlns:a16="http://schemas.microsoft.com/office/drawing/2014/main" id="{F7A51971-729B-4CB7-8F7A-9114230AA36D}"/>
            </a:ext>
          </a:extLst>
        </xdr:cNvPr>
        <xdr:cNvPicPr/>
      </xdr:nvPicPr>
      <xdr:blipFill>
        <a:blip xmlns:r="http://schemas.openxmlformats.org/officeDocument/2006/relationships" r:embed="rId84" cstate="print"/>
        <a:stretch>
          <a:fillRect/>
        </a:stretch>
      </xdr:blipFill>
      <xdr:spPr>
        <a:xfrm>
          <a:off x="8820150" y="198501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162</xdr:row>
      <xdr:rowOff>0</xdr:rowOff>
    </xdr:from>
    <xdr:to>
      <xdr:col>13</xdr:col>
      <xdr:colOff>431800</xdr:colOff>
      <xdr:row>162</xdr:row>
      <xdr:rowOff>25400</xdr:rowOff>
    </xdr:to>
    <xdr:pic>
      <xdr:nvPicPr>
        <xdr:cNvPr id="90" name="Picture 89">
          <a:extLst>
            <a:ext uri="{FF2B5EF4-FFF2-40B4-BE49-F238E27FC236}">
              <a16:creationId xmlns:a16="http://schemas.microsoft.com/office/drawing/2014/main" id="{9AB62CFD-A5BA-4C8F-8B18-AEC3FC16CB9C}"/>
            </a:ext>
          </a:extLst>
        </xdr:cNvPr>
        <xdr:cNvPicPr/>
      </xdr:nvPicPr>
      <xdr:blipFill>
        <a:blip xmlns:r="http://schemas.openxmlformats.org/officeDocument/2006/relationships" r:embed="rId85" cstate="print"/>
        <a:stretch>
          <a:fillRect/>
        </a:stretch>
      </xdr:blipFill>
      <xdr:spPr>
        <a:xfrm>
          <a:off x="4476750" y="204787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162</xdr:row>
      <xdr:rowOff>0</xdr:rowOff>
    </xdr:from>
    <xdr:to>
      <xdr:col>20</xdr:col>
      <xdr:colOff>431800</xdr:colOff>
      <xdr:row>162</xdr:row>
      <xdr:rowOff>25400</xdr:rowOff>
    </xdr:to>
    <xdr:pic>
      <xdr:nvPicPr>
        <xdr:cNvPr id="91" name="Picture 90">
          <a:extLst>
            <a:ext uri="{FF2B5EF4-FFF2-40B4-BE49-F238E27FC236}">
              <a16:creationId xmlns:a16="http://schemas.microsoft.com/office/drawing/2014/main" id="{0EF3C05F-A51E-401D-8630-66E9AE5BA06F}"/>
            </a:ext>
          </a:extLst>
        </xdr:cNvPr>
        <xdr:cNvPicPr/>
      </xdr:nvPicPr>
      <xdr:blipFill>
        <a:blip xmlns:r="http://schemas.openxmlformats.org/officeDocument/2006/relationships" r:embed="rId85" cstate="print"/>
        <a:stretch>
          <a:fillRect/>
        </a:stretch>
      </xdr:blipFill>
      <xdr:spPr>
        <a:xfrm>
          <a:off x="7096125" y="204787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162</xdr:row>
      <xdr:rowOff>0</xdr:rowOff>
    </xdr:from>
    <xdr:to>
      <xdr:col>25</xdr:col>
      <xdr:colOff>431800</xdr:colOff>
      <xdr:row>162</xdr:row>
      <xdr:rowOff>25400</xdr:rowOff>
    </xdr:to>
    <xdr:pic>
      <xdr:nvPicPr>
        <xdr:cNvPr id="92" name="Picture 91">
          <a:extLst>
            <a:ext uri="{FF2B5EF4-FFF2-40B4-BE49-F238E27FC236}">
              <a16:creationId xmlns:a16="http://schemas.microsoft.com/office/drawing/2014/main" id="{D086C368-689D-4F76-9408-15820D644A6B}"/>
            </a:ext>
          </a:extLst>
        </xdr:cNvPr>
        <xdr:cNvPicPr/>
      </xdr:nvPicPr>
      <xdr:blipFill>
        <a:blip xmlns:r="http://schemas.openxmlformats.org/officeDocument/2006/relationships" r:embed="rId86" cstate="print"/>
        <a:stretch>
          <a:fillRect/>
        </a:stretch>
      </xdr:blipFill>
      <xdr:spPr>
        <a:xfrm>
          <a:off x="8820150" y="204787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167</xdr:row>
      <xdr:rowOff>0</xdr:rowOff>
    </xdr:from>
    <xdr:to>
      <xdr:col>13</xdr:col>
      <xdr:colOff>431800</xdr:colOff>
      <xdr:row>167</xdr:row>
      <xdr:rowOff>25400</xdr:rowOff>
    </xdr:to>
    <xdr:pic>
      <xdr:nvPicPr>
        <xdr:cNvPr id="93" name="Picture 92">
          <a:extLst>
            <a:ext uri="{FF2B5EF4-FFF2-40B4-BE49-F238E27FC236}">
              <a16:creationId xmlns:a16="http://schemas.microsoft.com/office/drawing/2014/main" id="{12EBA1FA-CE73-4477-AFC9-BFBF21735986}"/>
            </a:ext>
          </a:extLst>
        </xdr:cNvPr>
        <xdr:cNvPicPr/>
      </xdr:nvPicPr>
      <xdr:blipFill>
        <a:blip xmlns:r="http://schemas.openxmlformats.org/officeDocument/2006/relationships" r:embed="rId87" cstate="print"/>
        <a:stretch>
          <a:fillRect/>
        </a:stretch>
      </xdr:blipFill>
      <xdr:spPr>
        <a:xfrm>
          <a:off x="4476750" y="211074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167</xdr:row>
      <xdr:rowOff>0</xdr:rowOff>
    </xdr:from>
    <xdr:to>
      <xdr:col>20</xdr:col>
      <xdr:colOff>431800</xdr:colOff>
      <xdr:row>167</xdr:row>
      <xdr:rowOff>25400</xdr:rowOff>
    </xdr:to>
    <xdr:pic>
      <xdr:nvPicPr>
        <xdr:cNvPr id="94" name="Picture 93">
          <a:extLst>
            <a:ext uri="{FF2B5EF4-FFF2-40B4-BE49-F238E27FC236}">
              <a16:creationId xmlns:a16="http://schemas.microsoft.com/office/drawing/2014/main" id="{7ED43BFB-1777-47B4-82A4-D63D6BF7BF60}"/>
            </a:ext>
          </a:extLst>
        </xdr:cNvPr>
        <xdr:cNvPicPr/>
      </xdr:nvPicPr>
      <xdr:blipFill>
        <a:blip xmlns:r="http://schemas.openxmlformats.org/officeDocument/2006/relationships" r:embed="rId88" cstate="print"/>
        <a:stretch>
          <a:fillRect/>
        </a:stretch>
      </xdr:blipFill>
      <xdr:spPr>
        <a:xfrm>
          <a:off x="7096125" y="211074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167</xdr:row>
      <xdr:rowOff>0</xdr:rowOff>
    </xdr:from>
    <xdr:to>
      <xdr:col>25</xdr:col>
      <xdr:colOff>431800</xdr:colOff>
      <xdr:row>167</xdr:row>
      <xdr:rowOff>25400</xdr:rowOff>
    </xdr:to>
    <xdr:pic>
      <xdr:nvPicPr>
        <xdr:cNvPr id="95" name="Picture 94">
          <a:extLst>
            <a:ext uri="{FF2B5EF4-FFF2-40B4-BE49-F238E27FC236}">
              <a16:creationId xmlns:a16="http://schemas.microsoft.com/office/drawing/2014/main" id="{ED74A446-90E7-43E9-881D-AABE1A5263AE}"/>
            </a:ext>
          </a:extLst>
        </xdr:cNvPr>
        <xdr:cNvPicPr/>
      </xdr:nvPicPr>
      <xdr:blipFill>
        <a:blip xmlns:r="http://schemas.openxmlformats.org/officeDocument/2006/relationships" r:embed="rId89" cstate="print"/>
        <a:stretch>
          <a:fillRect/>
        </a:stretch>
      </xdr:blipFill>
      <xdr:spPr>
        <a:xfrm>
          <a:off x="8820150" y="211074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172</xdr:row>
      <xdr:rowOff>0</xdr:rowOff>
    </xdr:from>
    <xdr:to>
      <xdr:col>13</xdr:col>
      <xdr:colOff>431800</xdr:colOff>
      <xdr:row>172</xdr:row>
      <xdr:rowOff>25400</xdr:rowOff>
    </xdr:to>
    <xdr:pic>
      <xdr:nvPicPr>
        <xdr:cNvPr id="96" name="Picture 95">
          <a:extLst>
            <a:ext uri="{FF2B5EF4-FFF2-40B4-BE49-F238E27FC236}">
              <a16:creationId xmlns:a16="http://schemas.microsoft.com/office/drawing/2014/main" id="{D8E85F29-BDB8-4482-AEF6-6D45B1C38AFE}"/>
            </a:ext>
          </a:extLst>
        </xdr:cNvPr>
        <xdr:cNvPicPr/>
      </xdr:nvPicPr>
      <xdr:blipFill>
        <a:blip xmlns:r="http://schemas.openxmlformats.org/officeDocument/2006/relationships" r:embed="rId90" cstate="print"/>
        <a:stretch>
          <a:fillRect/>
        </a:stretch>
      </xdr:blipFill>
      <xdr:spPr>
        <a:xfrm>
          <a:off x="4476750" y="217360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172</xdr:row>
      <xdr:rowOff>0</xdr:rowOff>
    </xdr:from>
    <xdr:to>
      <xdr:col>20</xdr:col>
      <xdr:colOff>431800</xdr:colOff>
      <xdr:row>172</xdr:row>
      <xdr:rowOff>25400</xdr:rowOff>
    </xdr:to>
    <xdr:pic>
      <xdr:nvPicPr>
        <xdr:cNvPr id="97" name="Picture 96">
          <a:extLst>
            <a:ext uri="{FF2B5EF4-FFF2-40B4-BE49-F238E27FC236}">
              <a16:creationId xmlns:a16="http://schemas.microsoft.com/office/drawing/2014/main" id="{F8FC8D88-2D91-4AC3-805E-A072DC7C1530}"/>
            </a:ext>
          </a:extLst>
        </xdr:cNvPr>
        <xdr:cNvPicPr/>
      </xdr:nvPicPr>
      <xdr:blipFill>
        <a:blip xmlns:r="http://schemas.openxmlformats.org/officeDocument/2006/relationships" r:embed="rId91" cstate="print"/>
        <a:stretch>
          <a:fillRect/>
        </a:stretch>
      </xdr:blipFill>
      <xdr:spPr>
        <a:xfrm>
          <a:off x="7096125" y="217360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172</xdr:row>
      <xdr:rowOff>0</xdr:rowOff>
    </xdr:from>
    <xdr:to>
      <xdr:col>25</xdr:col>
      <xdr:colOff>431800</xdr:colOff>
      <xdr:row>172</xdr:row>
      <xdr:rowOff>25400</xdr:rowOff>
    </xdr:to>
    <xdr:pic>
      <xdr:nvPicPr>
        <xdr:cNvPr id="98" name="Picture 97">
          <a:extLst>
            <a:ext uri="{FF2B5EF4-FFF2-40B4-BE49-F238E27FC236}">
              <a16:creationId xmlns:a16="http://schemas.microsoft.com/office/drawing/2014/main" id="{979AA410-B910-4EFD-A075-7D6332BB98E0}"/>
            </a:ext>
          </a:extLst>
        </xdr:cNvPr>
        <xdr:cNvPicPr/>
      </xdr:nvPicPr>
      <xdr:blipFill>
        <a:blip xmlns:r="http://schemas.openxmlformats.org/officeDocument/2006/relationships" r:embed="rId92" cstate="print"/>
        <a:stretch>
          <a:fillRect/>
        </a:stretch>
      </xdr:blipFill>
      <xdr:spPr>
        <a:xfrm>
          <a:off x="8820150" y="217360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177</xdr:row>
      <xdr:rowOff>0</xdr:rowOff>
    </xdr:from>
    <xdr:to>
      <xdr:col>13</xdr:col>
      <xdr:colOff>431800</xdr:colOff>
      <xdr:row>177</xdr:row>
      <xdr:rowOff>25400</xdr:rowOff>
    </xdr:to>
    <xdr:pic>
      <xdr:nvPicPr>
        <xdr:cNvPr id="99" name="Picture 98">
          <a:extLst>
            <a:ext uri="{FF2B5EF4-FFF2-40B4-BE49-F238E27FC236}">
              <a16:creationId xmlns:a16="http://schemas.microsoft.com/office/drawing/2014/main" id="{E085F4D5-84B6-4A35-9ED9-2A77991624D2}"/>
            </a:ext>
          </a:extLst>
        </xdr:cNvPr>
        <xdr:cNvPicPr/>
      </xdr:nvPicPr>
      <xdr:blipFill>
        <a:blip xmlns:r="http://schemas.openxmlformats.org/officeDocument/2006/relationships" r:embed="rId93" cstate="print"/>
        <a:stretch>
          <a:fillRect/>
        </a:stretch>
      </xdr:blipFill>
      <xdr:spPr>
        <a:xfrm>
          <a:off x="4476750" y="223647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177</xdr:row>
      <xdr:rowOff>0</xdr:rowOff>
    </xdr:from>
    <xdr:to>
      <xdr:col>20</xdr:col>
      <xdr:colOff>431800</xdr:colOff>
      <xdr:row>177</xdr:row>
      <xdr:rowOff>25400</xdr:rowOff>
    </xdr:to>
    <xdr:pic>
      <xdr:nvPicPr>
        <xdr:cNvPr id="100" name="Picture 99">
          <a:extLst>
            <a:ext uri="{FF2B5EF4-FFF2-40B4-BE49-F238E27FC236}">
              <a16:creationId xmlns:a16="http://schemas.microsoft.com/office/drawing/2014/main" id="{DC2C2261-7B82-4FF8-A739-E8FD836D2D63}"/>
            </a:ext>
          </a:extLst>
        </xdr:cNvPr>
        <xdr:cNvPicPr/>
      </xdr:nvPicPr>
      <xdr:blipFill>
        <a:blip xmlns:r="http://schemas.openxmlformats.org/officeDocument/2006/relationships" r:embed="rId94" cstate="print"/>
        <a:stretch>
          <a:fillRect/>
        </a:stretch>
      </xdr:blipFill>
      <xdr:spPr>
        <a:xfrm>
          <a:off x="7096125" y="223647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177</xdr:row>
      <xdr:rowOff>0</xdr:rowOff>
    </xdr:from>
    <xdr:to>
      <xdr:col>25</xdr:col>
      <xdr:colOff>431800</xdr:colOff>
      <xdr:row>177</xdr:row>
      <xdr:rowOff>25400</xdr:rowOff>
    </xdr:to>
    <xdr:pic>
      <xdr:nvPicPr>
        <xdr:cNvPr id="101" name="Picture 100">
          <a:extLst>
            <a:ext uri="{FF2B5EF4-FFF2-40B4-BE49-F238E27FC236}">
              <a16:creationId xmlns:a16="http://schemas.microsoft.com/office/drawing/2014/main" id="{0508A557-B59B-4809-8A80-A79BA6448600}"/>
            </a:ext>
          </a:extLst>
        </xdr:cNvPr>
        <xdr:cNvPicPr/>
      </xdr:nvPicPr>
      <xdr:blipFill>
        <a:blip xmlns:r="http://schemas.openxmlformats.org/officeDocument/2006/relationships" r:embed="rId95" cstate="print"/>
        <a:stretch>
          <a:fillRect/>
        </a:stretch>
      </xdr:blipFill>
      <xdr:spPr>
        <a:xfrm>
          <a:off x="8820150" y="223647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182</xdr:row>
      <xdr:rowOff>0</xdr:rowOff>
    </xdr:from>
    <xdr:to>
      <xdr:col>13</xdr:col>
      <xdr:colOff>431800</xdr:colOff>
      <xdr:row>182</xdr:row>
      <xdr:rowOff>25400</xdr:rowOff>
    </xdr:to>
    <xdr:pic>
      <xdr:nvPicPr>
        <xdr:cNvPr id="102" name="Picture 101">
          <a:extLst>
            <a:ext uri="{FF2B5EF4-FFF2-40B4-BE49-F238E27FC236}">
              <a16:creationId xmlns:a16="http://schemas.microsoft.com/office/drawing/2014/main" id="{A33EA3EE-9F26-48B9-AB54-7B2373EF4FBE}"/>
            </a:ext>
          </a:extLst>
        </xdr:cNvPr>
        <xdr:cNvPicPr/>
      </xdr:nvPicPr>
      <xdr:blipFill>
        <a:blip xmlns:r="http://schemas.openxmlformats.org/officeDocument/2006/relationships" r:embed="rId96" cstate="print"/>
        <a:stretch>
          <a:fillRect/>
        </a:stretch>
      </xdr:blipFill>
      <xdr:spPr>
        <a:xfrm>
          <a:off x="4476750" y="229933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182</xdr:row>
      <xdr:rowOff>0</xdr:rowOff>
    </xdr:from>
    <xdr:to>
      <xdr:col>20</xdr:col>
      <xdr:colOff>431800</xdr:colOff>
      <xdr:row>182</xdr:row>
      <xdr:rowOff>25400</xdr:rowOff>
    </xdr:to>
    <xdr:pic>
      <xdr:nvPicPr>
        <xdr:cNvPr id="103" name="Picture 102">
          <a:extLst>
            <a:ext uri="{FF2B5EF4-FFF2-40B4-BE49-F238E27FC236}">
              <a16:creationId xmlns:a16="http://schemas.microsoft.com/office/drawing/2014/main" id="{6CB9BBC1-12FD-4F99-8C92-68E2DBD49C85}"/>
            </a:ext>
          </a:extLst>
        </xdr:cNvPr>
        <xdr:cNvPicPr/>
      </xdr:nvPicPr>
      <xdr:blipFill>
        <a:blip xmlns:r="http://schemas.openxmlformats.org/officeDocument/2006/relationships" r:embed="rId97" cstate="print"/>
        <a:stretch>
          <a:fillRect/>
        </a:stretch>
      </xdr:blipFill>
      <xdr:spPr>
        <a:xfrm>
          <a:off x="7096125" y="229933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182</xdr:row>
      <xdr:rowOff>0</xdr:rowOff>
    </xdr:from>
    <xdr:to>
      <xdr:col>25</xdr:col>
      <xdr:colOff>431800</xdr:colOff>
      <xdr:row>182</xdr:row>
      <xdr:rowOff>25400</xdr:rowOff>
    </xdr:to>
    <xdr:pic>
      <xdr:nvPicPr>
        <xdr:cNvPr id="104" name="Picture 103">
          <a:extLst>
            <a:ext uri="{FF2B5EF4-FFF2-40B4-BE49-F238E27FC236}">
              <a16:creationId xmlns:a16="http://schemas.microsoft.com/office/drawing/2014/main" id="{BFAFFF1F-34F7-4C04-8F4E-2A02426DD80E}"/>
            </a:ext>
          </a:extLst>
        </xdr:cNvPr>
        <xdr:cNvPicPr/>
      </xdr:nvPicPr>
      <xdr:blipFill>
        <a:blip xmlns:r="http://schemas.openxmlformats.org/officeDocument/2006/relationships" r:embed="rId98" cstate="print"/>
        <a:stretch>
          <a:fillRect/>
        </a:stretch>
      </xdr:blipFill>
      <xdr:spPr>
        <a:xfrm>
          <a:off x="8820150" y="229933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187</xdr:row>
      <xdr:rowOff>0</xdr:rowOff>
    </xdr:from>
    <xdr:to>
      <xdr:col>13</xdr:col>
      <xdr:colOff>431800</xdr:colOff>
      <xdr:row>187</xdr:row>
      <xdr:rowOff>25400</xdr:rowOff>
    </xdr:to>
    <xdr:pic>
      <xdr:nvPicPr>
        <xdr:cNvPr id="105" name="Picture 104">
          <a:extLst>
            <a:ext uri="{FF2B5EF4-FFF2-40B4-BE49-F238E27FC236}">
              <a16:creationId xmlns:a16="http://schemas.microsoft.com/office/drawing/2014/main" id="{B8A894C0-3A93-4F35-BAF7-EDB7E5041BFE}"/>
            </a:ext>
          </a:extLst>
        </xdr:cNvPr>
        <xdr:cNvPicPr/>
      </xdr:nvPicPr>
      <xdr:blipFill>
        <a:blip xmlns:r="http://schemas.openxmlformats.org/officeDocument/2006/relationships" r:embed="rId99" cstate="print"/>
        <a:stretch>
          <a:fillRect/>
        </a:stretch>
      </xdr:blipFill>
      <xdr:spPr>
        <a:xfrm>
          <a:off x="4476750" y="236220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187</xdr:row>
      <xdr:rowOff>0</xdr:rowOff>
    </xdr:from>
    <xdr:to>
      <xdr:col>20</xdr:col>
      <xdr:colOff>431800</xdr:colOff>
      <xdr:row>187</xdr:row>
      <xdr:rowOff>25400</xdr:rowOff>
    </xdr:to>
    <xdr:pic>
      <xdr:nvPicPr>
        <xdr:cNvPr id="106" name="Picture 105">
          <a:extLst>
            <a:ext uri="{FF2B5EF4-FFF2-40B4-BE49-F238E27FC236}">
              <a16:creationId xmlns:a16="http://schemas.microsoft.com/office/drawing/2014/main" id="{EC4E4875-1445-416F-883D-5C849C3DBF5C}"/>
            </a:ext>
          </a:extLst>
        </xdr:cNvPr>
        <xdr:cNvPicPr/>
      </xdr:nvPicPr>
      <xdr:blipFill>
        <a:blip xmlns:r="http://schemas.openxmlformats.org/officeDocument/2006/relationships" r:embed="rId100" cstate="print"/>
        <a:stretch>
          <a:fillRect/>
        </a:stretch>
      </xdr:blipFill>
      <xdr:spPr>
        <a:xfrm>
          <a:off x="7096125" y="236220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187</xdr:row>
      <xdr:rowOff>0</xdr:rowOff>
    </xdr:from>
    <xdr:to>
      <xdr:col>25</xdr:col>
      <xdr:colOff>431800</xdr:colOff>
      <xdr:row>187</xdr:row>
      <xdr:rowOff>25400</xdr:rowOff>
    </xdr:to>
    <xdr:pic>
      <xdr:nvPicPr>
        <xdr:cNvPr id="107" name="Picture 106">
          <a:extLst>
            <a:ext uri="{FF2B5EF4-FFF2-40B4-BE49-F238E27FC236}">
              <a16:creationId xmlns:a16="http://schemas.microsoft.com/office/drawing/2014/main" id="{F6C57FAE-1544-4B08-B6CF-218BDF0673CD}"/>
            </a:ext>
          </a:extLst>
        </xdr:cNvPr>
        <xdr:cNvPicPr/>
      </xdr:nvPicPr>
      <xdr:blipFill>
        <a:blip xmlns:r="http://schemas.openxmlformats.org/officeDocument/2006/relationships" r:embed="rId101" cstate="print"/>
        <a:stretch>
          <a:fillRect/>
        </a:stretch>
      </xdr:blipFill>
      <xdr:spPr>
        <a:xfrm>
          <a:off x="8820150" y="236220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192</xdr:row>
      <xdr:rowOff>0</xdr:rowOff>
    </xdr:from>
    <xdr:to>
      <xdr:col>13</xdr:col>
      <xdr:colOff>431800</xdr:colOff>
      <xdr:row>192</xdr:row>
      <xdr:rowOff>25400</xdr:rowOff>
    </xdr:to>
    <xdr:pic>
      <xdr:nvPicPr>
        <xdr:cNvPr id="108" name="Picture 107">
          <a:extLst>
            <a:ext uri="{FF2B5EF4-FFF2-40B4-BE49-F238E27FC236}">
              <a16:creationId xmlns:a16="http://schemas.microsoft.com/office/drawing/2014/main" id="{F9B6F34E-033B-43E3-A540-C00C9C83B795}"/>
            </a:ext>
          </a:extLst>
        </xdr:cNvPr>
        <xdr:cNvPicPr/>
      </xdr:nvPicPr>
      <xdr:blipFill>
        <a:blip xmlns:r="http://schemas.openxmlformats.org/officeDocument/2006/relationships" r:embed="rId102" cstate="print"/>
        <a:stretch>
          <a:fillRect/>
        </a:stretch>
      </xdr:blipFill>
      <xdr:spPr>
        <a:xfrm>
          <a:off x="4476750" y="242506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192</xdr:row>
      <xdr:rowOff>0</xdr:rowOff>
    </xdr:from>
    <xdr:to>
      <xdr:col>20</xdr:col>
      <xdr:colOff>431800</xdr:colOff>
      <xdr:row>192</xdr:row>
      <xdr:rowOff>25400</xdr:rowOff>
    </xdr:to>
    <xdr:pic>
      <xdr:nvPicPr>
        <xdr:cNvPr id="109" name="Picture 108">
          <a:extLst>
            <a:ext uri="{FF2B5EF4-FFF2-40B4-BE49-F238E27FC236}">
              <a16:creationId xmlns:a16="http://schemas.microsoft.com/office/drawing/2014/main" id="{87D22F8A-285B-4B58-9473-BF6CA783283E}"/>
            </a:ext>
          </a:extLst>
        </xdr:cNvPr>
        <xdr:cNvPicPr/>
      </xdr:nvPicPr>
      <xdr:blipFill>
        <a:blip xmlns:r="http://schemas.openxmlformats.org/officeDocument/2006/relationships" r:embed="rId103" cstate="print"/>
        <a:stretch>
          <a:fillRect/>
        </a:stretch>
      </xdr:blipFill>
      <xdr:spPr>
        <a:xfrm>
          <a:off x="7096125" y="242506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192</xdr:row>
      <xdr:rowOff>0</xdr:rowOff>
    </xdr:from>
    <xdr:to>
      <xdr:col>25</xdr:col>
      <xdr:colOff>431800</xdr:colOff>
      <xdr:row>192</xdr:row>
      <xdr:rowOff>25400</xdr:rowOff>
    </xdr:to>
    <xdr:pic>
      <xdr:nvPicPr>
        <xdr:cNvPr id="110" name="Picture 109">
          <a:extLst>
            <a:ext uri="{FF2B5EF4-FFF2-40B4-BE49-F238E27FC236}">
              <a16:creationId xmlns:a16="http://schemas.microsoft.com/office/drawing/2014/main" id="{3D896D71-4488-4E24-992F-70E880D82825}"/>
            </a:ext>
          </a:extLst>
        </xdr:cNvPr>
        <xdr:cNvPicPr/>
      </xdr:nvPicPr>
      <xdr:blipFill>
        <a:blip xmlns:r="http://schemas.openxmlformats.org/officeDocument/2006/relationships" r:embed="rId104" cstate="print"/>
        <a:stretch>
          <a:fillRect/>
        </a:stretch>
      </xdr:blipFill>
      <xdr:spPr>
        <a:xfrm>
          <a:off x="8820150" y="242506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197</xdr:row>
      <xdr:rowOff>0</xdr:rowOff>
    </xdr:from>
    <xdr:to>
      <xdr:col>13</xdr:col>
      <xdr:colOff>431800</xdr:colOff>
      <xdr:row>197</xdr:row>
      <xdr:rowOff>25400</xdr:rowOff>
    </xdr:to>
    <xdr:pic>
      <xdr:nvPicPr>
        <xdr:cNvPr id="111" name="Picture 110">
          <a:extLst>
            <a:ext uri="{FF2B5EF4-FFF2-40B4-BE49-F238E27FC236}">
              <a16:creationId xmlns:a16="http://schemas.microsoft.com/office/drawing/2014/main" id="{FC28A1B5-435B-4C7F-8BB0-06DFA981E24A}"/>
            </a:ext>
          </a:extLst>
        </xdr:cNvPr>
        <xdr:cNvPicPr/>
      </xdr:nvPicPr>
      <xdr:blipFill>
        <a:blip xmlns:r="http://schemas.openxmlformats.org/officeDocument/2006/relationships" r:embed="rId105" cstate="print"/>
        <a:stretch>
          <a:fillRect/>
        </a:stretch>
      </xdr:blipFill>
      <xdr:spPr>
        <a:xfrm>
          <a:off x="4476750" y="248793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197</xdr:row>
      <xdr:rowOff>0</xdr:rowOff>
    </xdr:from>
    <xdr:to>
      <xdr:col>20</xdr:col>
      <xdr:colOff>431800</xdr:colOff>
      <xdr:row>197</xdr:row>
      <xdr:rowOff>25400</xdr:rowOff>
    </xdr:to>
    <xdr:pic>
      <xdr:nvPicPr>
        <xdr:cNvPr id="112" name="Picture 111">
          <a:extLst>
            <a:ext uri="{FF2B5EF4-FFF2-40B4-BE49-F238E27FC236}">
              <a16:creationId xmlns:a16="http://schemas.microsoft.com/office/drawing/2014/main" id="{3733F6E9-D1D7-48F2-891A-4EC097BB195C}"/>
            </a:ext>
          </a:extLst>
        </xdr:cNvPr>
        <xdr:cNvPicPr/>
      </xdr:nvPicPr>
      <xdr:blipFill>
        <a:blip xmlns:r="http://schemas.openxmlformats.org/officeDocument/2006/relationships" r:embed="rId106" cstate="print"/>
        <a:stretch>
          <a:fillRect/>
        </a:stretch>
      </xdr:blipFill>
      <xdr:spPr>
        <a:xfrm>
          <a:off x="7096125" y="248793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197</xdr:row>
      <xdr:rowOff>0</xdr:rowOff>
    </xdr:from>
    <xdr:to>
      <xdr:col>25</xdr:col>
      <xdr:colOff>431800</xdr:colOff>
      <xdr:row>197</xdr:row>
      <xdr:rowOff>25400</xdr:rowOff>
    </xdr:to>
    <xdr:pic>
      <xdr:nvPicPr>
        <xdr:cNvPr id="113" name="Picture 112">
          <a:extLst>
            <a:ext uri="{FF2B5EF4-FFF2-40B4-BE49-F238E27FC236}">
              <a16:creationId xmlns:a16="http://schemas.microsoft.com/office/drawing/2014/main" id="{ADCD9DCD-E219-494F-B85E-74C09D6FAE1B}"/>
            </a:ext>
          </a:extLst>
        </xdr:cNvPr>
        <xdr:cNvPicPr/>
      </xdr:nvPicPr>
      <xdr:blipFill>
        <a:blip xmlns:r="http://schemas.openxmlformats.org/officeDocument/2006/relationships" r:embed="rId107" cstate="print"/>
        <a:stretch>
          <a:fillRect/>
        </a:stretch>
      </xdr:blipFill>
      <xdr:spPr>
        <a:xfrm>
          <a:off x="8820150" y="248793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202</xdr:row>
      <xdr:rowOff>0</xdr:rowOff>
    </xdr:from>
    <xdr:to>
      <xdr:col>13</xdr:col>
      <xdr:colOff>431800</xdr:colOff>
      <xdr:row>202</xdr:row>
      <xdr:rowOff>25400</xdr:rowOff>
    </xdr:to>
    <xdr:pic>
      <xdr:nvPicPr>
        <xdr:cNvPr id="114" name="Picture 113">
          <a:extLst>
            <a:ext uri="{FF2B5EF4-FFF2-40B4-BE49-F238E27FC236}">
              <a16:creationId xmlns:a16="http://schemas.microsoft.com/office/drawing/2014/main" id="{A4411F6E-3C50-4C97-BC39-3FE024FE9421}"/>
            </a:ext>
          </a:extLst>
        </xdr:cNvPr>
        <xdr:cNvPicPr/>
      </xdr:nvPicPr>
      <xdr:blipFill>
        <a:blip xmlns:r="http://schemas.openxmlformats.org/officeDocument/2006/relationships" r:embed="rId108" cstate="print"/>
        <a:stretch>
          <a:fillRect/>
        </a:stretch>
      </xdr:blipFill>
      <xdr:spPr>
        <a:xfrm>
          <a:off x="4476750" y="255079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202</xdr:row>
      <xdr:rowOff>0</xdr:rowOff>
    </xdr:from>
    <xdr:to>
      <xdr:col>20</xdr:col>
      <xdr:colOff>431800</xdr:colOff>
      <xdr:row>202</xdr:row>
      <xdr:rowOff>25400</xdr:rowOff>
    </xdr:to>
    <xdr:pic>
      <xdr:nvPicPr>
        <xdr:cNvPr id="115" name="Picture 114">
          <a:extLst>
            <a:ext uri="{FF2B5EF4-FFF2-40B4-BE49-F238E27FC236}">
              <a16:creationId xmlns:a16="http://schemas.microsoft.com/office/drawing/2014/main" id="{8287D156-7951-4E00-800F-3C167C4429F3}"/>
            </a:ext>
          </a:extLst>
        </xdr:cNvPr>
        <xdr:cNvPicPr/>
      </xdr:nvPicPr>
      <xdr:blipFill>
        <a:blip xmlns:r="http://schemas.openxmlformats.org/officeDocument/2006/relationships" r:embed="rId109" cstate="print"/>
        <a:stretch>
          <a:fillRect/>
        </a:stretch>
      </xdr:blipFill>
      <xdr:spPr>
        <a:xfrm>
          <a:off x="7096125" y="255079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202</xdr:row>
      <xdr:rowOff>0</xdr:rowOff>
    </xdr:from>
    <xdr:to>
      <xdr:col>25</xdr:col>
      <xdr:colOff>431800</xdr:colOff>
      <xdr:row>202</xdr:row>
      <xdr:rowOff>25400</xdr:rowOff>
    </xdr:to>
    <xdr:pic>
      <xdr:nvPicPr>
        <xdr:cNvPr id="116" name="Picture 115">
          <a:extLst>
            <a:ext uri="{FF2B5EF4-FFF2-40B4-BE49-F238E27FC236}">
              <a16:creationId xmlns:a16="http://schemas.microsoft.com/office/drawing/2014/main" id="{B4545CE5-23F3-4B5B-9350-370193237D66}"/>
            </a:ext>
          </a:extLst>
        </xdr:cNvPr>
        <xdr:cNvPicPr/>
      </xdr:nvPicPr>
      <xdr:blipFill>
        <a:blip xmlns:r="http://schemas.openxmlformats.org/officeDocument/2006/relationships" r:embed="rId110" cstate="print"/>
        <a:stretch>
          <a:fillRect/>
        </a:stretch>
      </xdr:blipFill>
      <xdr:spPr>
        <a:xfrm>
          <a:off x="8820150" y="255079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207</xdr:row>
      <xdr:rowOff>0</xdr:rowOff>
    </xdr:from>
    <xdr:to>
      <xdr:col>13</xdr:col>
      <xdr:colOff>431800</xdr:colOff>
      <xdr:row>207</xdr:row>
      <xdr:rowOff>25400</xdr:rowOff>
    </xdr:to>
    <xdr:pic>
      <xdr:nvPicPr>
        <xdr:cNvPr id="117" name="Picture 116">
          <a:extLst>
            <a:ext uri="{FF2B5EF4-FFF2-40B4-BE49-F238E27FC236}">
              <a16:creationId xmlns:a16="http://schemas.microsoft.com/office/drawing/2014/main" id="{2DE96D15-201B-4992-885E-6B22255570B5}"/>
            </a:ext>
          </a:extLst>
        </xdr:cNvPr>
        <xdr:cNvPicPr/>
      </xdr:nvPicPr>
      <xdr:blipFill>
        <a:blip xmlns:r="http://schemas.openxmlformats.org/officeDocument/2006/relationships" r:embed="rId111" cstate="print"/>
        <a:stretch>
          <a:fillRect/>
        </a:stretch>
      </xdr:blipFill>
      <xdr:spPr>
        <a:xfrm>
          <a:off x="4476750" y="261366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207</xdr:row>
      <xdr:rowOff>0</xdr:rowOff>
    </xdr:from>
    <xdr:to>
      <xdr:col>20</xdr:col>
      <xdr:colOff>431800</xdr:colOff>
      <xdr:row>207</xdr:row>
      <xdr:rowOff>25400</xdr:rowOff>
    </xdr:to>
    <xdr:pic>
      <xdr:nvPicPr>
        <xdr:cNvPr id="118" name="Picture 117">
          <a:extLst>
            <a:ext uri="{FF2B5EF4-FFF2-40B4-BE49-F238E27FC236}">
              <a16:creationId xmlns:a16="http://schemas.microsoft.com/office/drawing/2014/main" id="{4F20FCAD-FC2C-46FA-A84F-D467E50BA173}"/>
            </a:ext>
          </a:extLst>
        </xdr:cNvPr>
        <xdr:cNvPicPr/>
      </xdr:nvPicPr>
      <xdr:blipFill>
        <a:blip xmlns:r="http://schemas.openxmlformats.org/officeDocument/2006/relationships" r:embed="rId112" cstate="print"/>
        <a:stretch>
          <a:fillRect/>
        </a:stretch>
      </xdr:blipFill>
      <xdr:spPr>
        <a:xfrm>
          <a:off x="7096125" y="261366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207</xdr:row>
      <xdr:rowOff>0</xdr:rowOff>
    </xdr:from>
    <xdr:to>
      <xdr:col>25</xdr:col>
      <xdr:colOff>431800</xdr:colOff>
      <xdr:row>207</xdr:row>
      <xdr:rowOff>25400</xdr:rowOff>
    </xdr:to>
    <xdr:pic>
      <xdr:nvPicPr>
        <xdr:cNvPr id="119" name="Picture 118">
          <a:extLst>
            <a:ext uri="{FF2B5EF4-FFF2-40B4-BE49-F238E27FC236}">
              <a16:creationId xmlns:a16="http://schemas.microsoft.com/office/drawing/2014/main" id="{5E44ECC9-9BE0-45BC-89E5-09FF0FBF426A}"/>
            </a:ext>
          </a:extLst>
        </xdr:cNvPr>
        <xdr:cNvPicPr/>
      </xdr:nvPicPr>
      <xdr:blipFill>
        <a:blip xmlns:r="http://schemas.openxmlformats.org/officeDocument/2006/relationships" r:embed="rId113" cstate="print"/>
        <a:stretch>
          <a:fillRect/>
        </a:stretch>
      </xdr:blipFill>
      <xdr:spPr>
        <a:xfrm>
          <a:off x="8820150" y="261366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212</xdr:row>
      <xdr:rowOff>0</xdr:rowOff>
    </xdr:from>
    <xdr:to>
      <xdr:col>13</xdr:col>
      <xdr:colOff>431800</xdr:colOff>
      <xdr:row>212</xdr:row>
      <xdr:rowOff>25400</xdr:rowOff>
    </xdr:to>
    <xdr:pic>
      <xdr:nvPicPr>
        <xdr:cNvPr id="120" name="Picture 119">
          <a:extLst>
            <a:ext uri="{FF2B5EF4-FFF2-40B4-BE49-F238E27FC236}">
              <a16:creationId xmlns:a16="http://schemas.microsoft.com/office/drawing/2014/main" id="{1E98EF7C-AB20-4684-853E-263162A08C9C}"/>
            </a:ext>
          </a:extLst>
        </xdr:cNvPr>
        <xdr:cNvPicPr/>
      </xdr:nvPicPr>
      <xdr:blipFill>
        <a:blip xmlns:r="http://schemas.openxmlformats.org/officeDocument/2006/relationships" r:embed="rId114" cstate="print"/>
        <a:stretch>
          <a:fillRect/>
        </a:stretch>
      </xdr:blipFill>
      <xdr:spPr>
        <a:xfrm>
          <a:off x="4476750" y="267652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212</xdr:row>
      <xdr:rowOff>0</xdr:rowOff>
    </xdr:from>
    <xdr:to>
      <xdr:col>20</xdr:col>
      <xdr:colOff>431800</xdr:colOff>
      <xdr:row>212</xdr:row>
      <xdr:rowOff>25400</xdr:rowOff>
    </xdr:to>
    <xdr:pic>
      <xdr:nvPicPr>
        <xdr:cNvPr id="121" name="Picture 120">
          <a:extLst>
            <a:ext uri="{FF2B5EF4-FFF2-40B4-BE49-F238E27FC236}">
              <a16:creationId xmlns:a16="http://schemas.microsoft.com/office/drawing/2014/main" id="{0EB74BA3-501A-4FC8-9E28-5B182E0E07D9}"/>
            </a:ext>
          </a:extLst>
        </xdr:cNvPr>
        <xdr:cNvPicPr/>
      </xdr:nvPicPr>
      <xdr:blipFill>
        <a:blip xmlns:r="http://schemas.openxmlformats.org/officeDocument/2006/relationships" r:embed="rId115" cstate="print"/>
        <a:stretch>
          <a:fillRect/>
        </a:stretch>
      </xdr:blipFill>
      <xdr:spPr>
        <a:xfrm>
          <a:off x="7096125" y="267652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212</xdr:row>
      <xdr:rowOff>0</xdr:rowOff>
    </xdr:from>
    <xdr:to>
      <xdr:col>25</xdr:col>
      <xdr:colOff>431800</xdr:colOff>
      <xdr:row>212</xdr:row>
      <xdr:rowOff>25400</xdr:rowOff>
    </xdr:to>
    <xdr:pic>
      <xdr:nvPicPr>
        <xdr:cNvPr id="122" name="Picture 121">
          <a:extLst>
            <a:ext uri="{FF2B5EF4-FFF2-40B4-BE49-F238E27FC236}">
              <a16:creationId xmlns:a16="http://schemas.microsoft.com/office/drawing/2014/main" id="{CA3B18A5-5002-45F8-8418-CDDBA5F902C9}"/>
            </a:ext>
          </a:extLst>
        </xdr:cNvPr>
        <xdr:cNvPicPr/>
      </xdr:nvPicPr>
      <xdr:blipFill>
        <a:blip xmlns:r="http://schemas.openxmlformats.org/officeDocument/2006/relationships" r:embed="rId116" cstate="print"/>
        <a:stretch>
          <a:fillRect/>
        </a:stretch>
      </xdr:blipFill>
      <xdr:spPr>
        <a:xfrm>
          <a:off x="8820150" y="267652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217</xdr:row>
      <xdr:rowOff>0</xdr:rowOff>
    </xdr:from>
    <xdr:to>
      <xdr:col>13</xdr:col>
      <xdr:colOff>431800</xdr:colOff>
      <xdr:row>217</xdr:row>
      <xdr:rowOff>25400</xdr:rowOff>
    </xdr:to>
    <xdr:pic>
      <xdr:nvPicPr>
        <xdr:cNvPr id="123" name="Picture 122">
          <a:extLst>
            <a:ext uri="{FF2B5EF4-FFF2-40B4-BE49-F238E27FC236}">
              <a16:creationId xmlns:a16="http://schemas.microsoft.com/office/drawing/2014/main" id="{A8E84B59-F5CC-41A3-9918-69DA6259D595}"/>
            </a:ext>
          </a:extLst>
        </xdr:cNvPr>
        <xdr:cNvPicPr/>
      </xdr:nvPicPr>
      <xdr:blipFill>
        <a:blip xmlns:r="http://schemas.openxmlformats.org/officeDocument/2006/relationships" r:embed="rId117" cstate="print"/>
        <a:stretch>
          <a:fillRect/>
        </a:stretch>
      </xdr:blipFill>
      <xdr:spPr>
        <a:xfrm>
          <a:off x="4476750" y="273939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217</xdr:row>
      <xdr:rowOff>0</xdr:rowOff>
    </xdr:from>
    <xdr:to>
      <xdr:col>20</xdr:col>
      <xdr:colOff>431800</xdr:colOff>
      <xdr:row>217</xdr:row>
      <xdr:rowOff>25400</xdr:rowOff>
    </xdr:to>
    <xdr:pic>
      <xdr:nvPicPr>
        <xdr:cNvPr id="124" name="Picture 123">
          <a:extLst>
            <a:ext uri="{FF2B5EF4-FFF2-40B4-BE49-F238E27FC236}">
              <a16:creationId xmlns:a16="http://schemas.microsoft.com/office/drawing/2014/main" id="{7603A05D-84C8-4BD8-A599-0C4380E469DA}"/>
            </a:ext>
          </a:extLst>
        </xdr:cNvPr>
        <xdr:cNvPicPr/>
      </xdr:nvPicPr>
      <xdr:blipFill>
        <a:blip xmlns:r="http://schemas.openxmlformats.org/officeDocument/2006/relationships" r:embed="rId118" cstate="print"/>
        <a:stretch>
          <a:fillRect/>
        </a:stretch>
      </xdr:blipFill>
      <xdr:spPr>
        <a:xfrm>
          <a:off x="7096125" y="273939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217</xdr:row>
      <xdr:rowOff>0</xdr:rowOff>
    </xdr:from>
    <xdr:to>
      <xdr:col>25</xdr:col>
      <xdr:colOff>431800</xdr:colOff>
      <xdr:row>217</xdr:row>
      <xdr:rowOff>25400</xdr:rowOff>
    </xdr:to>
    <xdr:pic>
      <xdr:nvPicPr>
        <xdr:cNvPr id="125" name="Picture 124">
          <a:extLst>
            <a:ext uri="{FF2B5EF4-FFF2-40B4-BE49-F238E27FC236}">
              <a16:creationId xmlns:a16="http://schemas.microsoft.com/office/drawing/2014/main" id="{C171CEC0-74EA-42B2-83CF-98225D4027E0}"/>
            </a:ext>
          </a:extLst>
        </xdr:cNvPr>
        <xdr:cNvPicPr/>
      </xdr:nvPicPr>
      <xdr:blipFill>
        <a:blip xmlns:r="http://schemas.openxmlformats.org/officeDocument/2006/relationships" r:embed="rId119" cstate="print"/>
        <a:stretch>
          <a:fillRect/>
        </a:stretch>
      </xdr:blipFill>
      <xdr:spPr>
        <a:xfrm>
          <a:off x="8820150" y="273939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222</xdr:row>
      <xdr:rowOff>0</xdr:rowOff>
    </xdr:from>
    <xdr:to>
      <xdr:col>13</xdr:col>
      <xdr:colOff>431800</xdr:colOff>
      <xdr:row>222</xdr:row>
      <xdr:rowOff>25400</xdr:rowOff>
    </xdr:to>
    <xdr:pic>
      <xdr:nvPicPr>
        <xdr:cNvPr id="126" name="Picture 125">
          <a:extLst>
            <a:ext uri="{FF2B5EF4-FFF2-40B4-BE49-F238E27FC236}">
              <a16:creationId xmlns:a16="http://schemas.microsoft.com/office/drawing/2014/main" id="{C9371C9B-D0CF-4CDD-B7D2-FA4997A6EE50}"/>
            </a:ext>
          </a:extLst>
        </xdr:cNvPr>
        <xdr:cNvPicPr/>
      </xdr:nvPicPr>
      <xdr:blipFill>
        <a:blip xmlns:r="http://schemas.openxmlformats.org/officeDocument/2006/relationships" r:embed="rId120" cstate="print"/>
        <a:stretch>
          <a:fillRect/>
        </a:stretch>
      </xdr:blipFill>
      <xdr:spPr>
        <a:xfrm>
          <a:off x="4476750" y="280225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222</xdr:row>
      <xdr:rowOff>0</xdr:rowOff>
    </xdr:from>
    <xdr:to>
      <xdr:col>20</xdr:col>
      <xdr:colOff>431800</xdr:colOff>
      <xdr:row>222</xdr:row>
      <xdr:rowOff>25400</xdr:rowOff>
    </xdr:to>
    <xdr:pic>
      <xdr:nvPicPr>
        <xdr:cNvPr id="127" name="Picture 126">
          <a:extLst>
            <a:ext uri="{FF2B5EF4-FFF2-40B4-BE49-F238E27FC236}">
              <a16:creationId xmlns:a16="http://schemas.microsoft.com/office/drawing/2014/main" id="{DAA9FF45-8186-46C7-9AB8-1AF8E3FE8D76}"/>
            </a:ext>
          </a:extLst>
        </xdr:cNvPr>
        <xdr:cNvPicPr/>
      </xdr:nvPicPr>
      <xdr:blipFill>
        <a:blip xmlns:r="http://schemas.openxmlformats.org/officeDocument/2006/relationships" r:embed="rId121" cstate="print"/>
        <a:stretch>
          <a:fillRect/>
        </a:stretch>
      </xdr:blipFill>
      <xdr:spPr>
        <a:xfrm>
          <a:off x="7096125" y="280225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222</xdr:row>
      <xdr:rowOff>0</xdr:rowOff>
    </xdr:from>
    <xdr:to>
      <xdr:col>25</xdr:col>
      <xdr:colOff>431800</xdr:colOff>
      <xdr:row>222</xdr:row>
      <xdr:rowOff>25400</xdr:rowOff>
    </xdr:to>
    <xdr:pic>
      <xdr:nvPicPr>
        <xdr:cNvPr id="128" name="Picture 127">
          <a:extLst>
            <a:ext uri="{FF2B5EF4-FFF2-40B4-BE49-F238E27FC236}">
              <a16:creationId xmlns:a16="http://schemas.microsoft.com/office/drawing/2014/main" id="{A87B961D-1A97-47AD-8B11-A3EB0B62B828}"/>
            </a:ext>
          </a:extLst>
        </xdr:cNvPr>
        <xdr:cNvPicPr/>
      </xdr:nvPicPr>
      <xdr:blipFill>
        <a:blip xmlns:r="http://schemas.openxmlformats.org/officeDocument/2006/relationships" r:embed="rId122" cstate="print"/>
        <a:stretch>
          <a:fillRect/>
        </a:stretch>
      </xdr:blipFill>
      <xdr:spPr>
        <a:xfrm>
          <a:off x="8820150" y="280225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227</xdr:row>
      <xdr:rowOff>0</xdr:rowOff>
    </xdr:from>
    <xdr:to>
      <xdr:col>13</xdr:col>
      <xdr:colOff>431800</xdr:colOff>
      <xdr:row>227</xdr:row>
      <xdr:rowOff>25400</xdr:rowOff>
    </xdr:to>
    <xdr:pic>
      <xdr:nvPicPr>
        <xdr:cNvPr id="129" name="Picture 128">
          <a:extLst>
            <a:ext uri="{FF2B5EF4-FFF2-40B4-BE49-F238E27FC236}">
              <a16:creationId xmlns:a16="http://schemas.microsoft.com/office/drawing/2014/main" id="{3FD123A1-7658-47A0-BF00-769AC973BEBC}"/>
            </a:ext>
          </a:extLst>
        </xdr:cNvPr>
        <xdr:cNvPicPr/>
      </xdr:nvPicPr>
      <xdr:blipFill>
        <a:blip xmlns:r="http://schemas.openxmlformats.org/officeDocument/2006/relationships" r:embed="rId123" cstate="print"/>
        <a:stretch>
          <a:fillRect/>
        </a:stretch>
      </xdr:blipFill>
      <xdr:spPr>
        <a:xfrm>
          <a:off x="4476750" y="286512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227</xdr:row>
      <xdr:rowOff>0</xdr:rowOff>
    </xdr:from>
    <xdr:to>
      <xdr:col>20</xdr:col>
      <xdr:colOff>431800</xdr:colOff>
      <xdr:row>227</xdr:row>
      <xdr:rowOff>25400</xdr:rowOff>
    </xdr:to>
    <xdr:pic>
      <xdr:nvPicPr>
        <xdr:cNvPr id="130" name="Picture 129">
          <a:extLst>
            <a:ext uri="{FF2B5EF4-FFF2-40B4-BE49-F238E27FC236}">
              <a16:creationId xmlns:a16="http://schemas.microsoft.com/office/drawing/2014/main" id="{5A9B972E-343E-426D-AB5B-6A26C84D7DD3}"/>
            </a:ext>
          </a:extLst>
        </xdr:cNvPr>
        <xdr:cNvPicPr/>
      </xdr:nvPicPr>
      <xdr:blipFill>
        <a:blip xmlns:r="http://schemas.openxmlformats.org/officeDocument/2006/relationships" r:embed="rId124" cstate="print"/>
        <a:stretch>
          <a:fillRect/>
        </a:stretch>
      </xdr:blipFill>
      <xdr:spPr>
        <a:xfrm>
          <a:off x="7096125" y="286512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227</xdr:row>
      <xdr:rowOff>0</xdr:rowOff>
    </xdr:from>
    <xdr:to>
      <xdr:col>25</xdr:col>
      <xdr:colOff>431800</xdr:colOff>
      <xdr:row>227</xdr:row>
      <xdr:rowOff>25400</xdr:rowOff>
    </xdr:to>
    <xdr:pic>
      <xdr:nvPicPr>
        <xdr:cNvPr id="131" name="Picture 130">
          <a:extLst>
            <a:ext uri="{FF2B5EF4-FFF2-40B4-BE49-F238E27FC236}">
              <a16:creationId xmlns:a16="http://schemas.microsoft.com/office/drawing/2014/main" id="{36EA7CD4-A732-4D43-9CF0-B33AD3680E03}"/>
            </a:ext>
          </a:extLst>
        </xdr:cNvPr>
        <xdr:cNvPicPr/>
      </xdr:nvPicPr>
      <xdr:blipFill>
        <a:blip xmlns:r="http://schemas.openxmlformats.org/officeDocument/2006/relationships" r:embed="rId125" cstate="print"/>
        <a:stretch>
          <a:fillRect/>
        </a:stretch>
      </xdr:blipFill>
      <xdr:spPr>
        <a:xfrm>
          <a:off x="8820150" y="286512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232</xdr:row>
      <xdr:rowOff>0</xdr:rowOff>
    </xdr:from>
    <xdr:to>
      <xdr:col>13</xdr:col>
      <xdr:colOff>431800</xdr:colOff>
      <xdr:row>232</xdr:row>
      <xdr:rowOff>25400</xdr:rowOff>
    </xdr:to>
    <xdr:pic>
      <xdr:nvPicPr>
        <xdr:cNvPr id="132" name="Picture 131">
          <a:extLst>
            <a:ext uri="{FF2B5EF4-FFF2-40B4-BE49-F238E27FC236}">
              <a16:creationId xmlns:a16="http://schemas.microsoft.com/office/drawing/2014/main" id="{AC4E0296-584E-4870-A857-7B8905A81E7F}"/>
            </a:ext>
          </a:extLst>
        </xdr:cNvPr>
        <xdr:cNvPicPr/>
      </xdr:nvPicPr>
      <xdr:blipFill>
        <a:blip xmlns:r="http://schemas.openxmlformats.org/officeDocument/2006/relationships" r:embed="rId126" cstate="print"/>
        <a:stretch>
          <a:fillRect/>
        </a:stretch>
      </xdr:blipFill>
      <xdr:spPr>
        <a:xfrm>
          <a:off x="4476750" y="292798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232</xdr:row>
      <xdr:rowOff>0</xdr:rowOff>
    </xdr:from>
    <xdr:to>
      <xdr:col>20</xdr:col>
      <xdr:colOff>431800</xdr:colOff>
      <xdr:row>232</xdr:row>
      <xdr:rowOff>25400</xdr:rowOff>
    </xdr:to>
    <xdr:pic>
      <xdr:nvPicPr>
        <xdr:cNvPr id="133" name="Picture 132">
          <a:extLst>
            <a:ext uri="{FF2B5EF4-FFF2-40B4-BE49-F238E27FC236}">
              <a16:creationId xmlns:a16="http://schemas.microsoft.com/office/drawing/2014/main" id="{73372A5A-09B3-496D-A8F5-44692493580C}"/>
            </a:ext>
          </a:extLst>
        </xdr:cNvPr>
        <xdr:cNvPicPr/>
      </xdr:nvPicPr>
      <xdr:blipFill>
        <a:blip xmlns:r="http://schemas.openxmlformats.org/officeDocument/2006/relationships" r:embed="rId127" cstate="print"/>
        <a:stretch>
          <a:fillRect/>
        </a:stretch>
      </xdr:blipFill>
      <xdr:spPr>
        <a:xfrm>
          <a:off x="7096125" y="292798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232</xdr:row>
      <xdr:rowOff>0</xdr:rowOff>
    </xdr:from>
    <xdr:to>
      <xdr:col>25</xdr:col>
      <xdr:colOff>431800</xdr:colOff>
      <xdr:row>232</xdr:row>
      <xdr:rowOff>25400</xdr:rowOff>
    </xdr:to>
    <xdr:pic>
      <xdr:nvPicPr>
        <xdr:cNvPr id="134" name="Picture 133">
          <a:extLst>
            <a:ext uri="{FF2B5EF4-FFF2-40B4-BE49-F238E27FC236}">
              <a16:creationId xmlns:a16="http://schemas.microsoft.com/office/drawing/2014/main" id="{3DFCF417-7EF7-480C-9FA7-CCB90C4B9544}"/>
            </a:ext>
          </a:extLst>
        </xdr:cNvPr>
        <xdr:cNvPicPr/>
      </xdr:nvPicPr>
      <xdr:blipFill>
        <a:blip xmlns:r="http://schemas.openxmlformats.org/officeDocument/2006/relationships" r:embed="rId128" cstate="print"/>
        <a:stretch>
          <a:fillRect/>
        </a:stretch>
      </xdr:blipFill>
      <xdr:spPr>
        <a:xfrm>
          <a:off x="8820150" y="292798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237</xdr:row>
      <xdr:rowOff>0</xdr:rowOff>
    </xdr:from>
    <xdr:to>
      <xdr:col>13</xdr:col>
      <xdr:colOff>431800</xdr:colOff>
      <xdr:row>237</xdr:row>
      <xdr:rowOff>25400</xdr:rowOff>
    </xdr:to>
    <xdr:pic>
      <xdr:nvPicPr>
        <xdr:cNvPr id="135" name="Picture 134">
          <a:extLst>
            <a:ext uri="{FF2B5EF4-FFF2-40B4-BE49-F238E27FC236}">
              <a16:creationId xmlns:a16="http://schemas.microsoft.com/office/drawing/2014/main" id="{B0030023-F4CE-45A6-950F-B5E44FFC828F}"/>
            </a:ext>
          </a:extLst>
        </xdr:cNvPr>
        <xdr:cNvPicPr/>
      </xdr:nvPicPr>
      <xdr:blipFill>
        <a:blip xmlns:r="http://schemas.openxmlformats.org/officeDocument/2006/relationships" r:embed="rId85" cstate="print"/>
        <a:stretch>
          <a:fillRect/>
        </a:stretch>
      </xdr:blipFill>
      <xdr:spPr>
        <a:xfrm>
          <a:off x="4476750" y="299085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237</xdr:row>
      <xdr:rowOff>0</xdr:rowOff>
    </xdr:from>
    <xdr:to>
      <xdr:col>20</xdr:col>
      <xdr:colOff>431800</xdr:colOff>
      <xdr:row>237</xdr:row>
      <xdr:rowOff>25400</xdr:rowOff>
    </xdr:to>
    <xdr:pic>
      <xdr:nvPicPr>
        <xdr:cNvPr id="136" name="Picture 135">
          <a:extLst>
            <a:ext uri="{FF2B5EF4-FFF2-40B4-BE49-F238E27FC236}">
              <a16:creationId xmlns:a16="http://schemas.microsoft.com/office/drawing/2014/main" id="{4C983419-2C37-49C9-9EFB-7DBE789259DA}"/>
            </a:ext>
          </a:extLst>
        </xdr:cNvPr>
        <xdr:cNvPicPr/>
      </xdr:nvPicPr>
      <xdr:blipFill>
        <a:blip xmlns:r="http://schemas.openxmlformats.org/officeDocument/2006/relationships" r:embed="rId85" cstate="print"/>
        <a:stretch>
          <a:fillRect/>
        </a:stretch>
      </xdr:blipFill>
      <xdr:spPr>
        <a:xfrm>
          <a:off x="7096125" y="299085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237</xdr:row>
      <xdr:rowOff>0</xdr:rowOff>
    </xdr:from>
    <xdr:to>
      <xdr:col>25</xdr:col>
      <xdr:colOff>431800</xdr:colOff>
      <xdr:row>237</xdr:row>
      <xdr:rowOff>25400</xdr:rowOff>
    </xdr:to>
    <xdr:pic>
      <xdr:nvPicPr>
        <xdr:cNvPr id="137" name="Picture 136">
          <a:extLst>
            <a:ext uri="{FF2B5EF4-FFF2-40B4-BE49-F238E27FC236}">
              <a16:creationId xmlns:a16="http://schemas.microsoft.com/office/drawing/2014/main" id="{13B90361-7A61-4707-BC65-7F28AF8F75F1}"/>
            </a:ext>
          </a:extLst>
        </xdr:cNvPr>
        <xdr:cNvPicPr/>
      </xdr:nvPicPr>
      <xdr:blipFill>
        <a:blip xmlns:r="http://schemas.openxmlformats.org/officeDocument/2006/relationships" r:embed="rId86" cstate="print"/>
        <a:stretch>
          <a:fillRect/>
        </a:stretch>
      </xdr:blipFill>
      <xdr:spPr>
        <a:xfrm>
          <a:off x="8820150" y="299085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242</xdr:row>
      <xdr:rowOff>0</xdr:rowOff>
    </xdr:from>
    <xdr:to>
      <xdr:col>13</xdr:col>
      <xdr:colOff>431800</xdr:colOff>
      <xdr:row>242</xdr:row>
      <xdr:rowOff>25400</xdr:rowOff>
    </xdr:to>
    <xdr:pic>
      <xdr:nvPicPr>
        <xdr:cNvPr id="138" name="Picture 137">
          <a:extLst>
            <a:ext uri="{FF2B5EF4-FFF2-40B4-BE49-F238E27FC236}">
              <a16:creationId xmlns:a16="http://schemas.microsoft.com/office/drawing/2014/main" id="{9866B2E8-EA70-4FB5-A751-64ED93BFE843}"/>
            </a:ext>
          </a:extLst>
        </xdr:cNvPr>
        <xdr:cNvPicPr/>
      </xdr:nvPicPr>
      <xdr:blipFill>
        <a:blip xmlns:r="http://schemas.openxmlformats.org/officeDocument/2006/relationships" r:embed="rId129" cstate="print"/>
        <a:stretch>
          <a:fillRect/>
        </a:stretch>
      </xdr:blipFill>
      <xdr:spPr>
        <a:xfrm>
          <a:off x="4476750" y="305371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242</xdr:row>
      <xdr:rowOff>0</xdr:rowOff>
    </xdr:from>
    <xdr:to>
      <xdr:col>20</xdr:col>
      <xdr:colOff>431800</xdr:colOff>
      <xdr:row>242</xdr:row>
      <xdr:rowOff>25400</xdr:rowOff>
    </xdr:to>
    <xdr:pic>
      <xdr:nvPicPr>
        <xdr:cNvPr id="139" name="Picture 138">
          <a:extLst>
            <a:ext uri="{FF2B5EF4-FFF2-40B4-BE49-F238E27FC236}">
              <a16:creationId xmlns:a16="http://schemas.microsoft.com/office/drawing/2014/main" id="{EC13F407-EE99-450E-ABD1-3C2931AB4E9A}"/>
            </a:ext>
          </a:extLst>
        </xdr:cNvPr>
        <xdr:cNvPicPr/>
      </xdr:nvPicPr>
      <xdr:blipFill>
        <a:blip xmlns:r="http://schemas.openxmlformats.org/officeDocument/2006/relationships" r:embed="rId130" cstate="print"/>
        <a:stretch>
          <a:fillRect/>
        </a:stretch>
      </xdr:blipFill>
      <xdr:spPr>
        <a:xfrm>
          <a:off x="7096125" y="305371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242</xdr:row>
      <xdr:rowOff>0</xdr:rowOff>
    </xdr:from>
    <xdr:to>
      <xdr:col>25</xdr:col>
      <xdr:colOff>431800</xdr:colOff>
      <xdr:row>242</xdr:row>
      <xdr:rowOff>25400</xdr:rowOff>
    </xdr:to>
    <xdr:pic>
      <xdr:nvPicPr>
        <xdr:cNvPr id="140" name="Picture 139">
          <a:extLst>
            <a:ext uri="{FF2B5EF4-FFF2-40B4-BE49-F238E27FC236}">
              <a16:creationId xmlns:a16="http://schemas.microsoft.com/office/drawing/2014/main" id="{8645EE95-6A0B-49D6-8083-9887C53652B9}"/>
            </a:ext>
          </a:extLst>
        </xdr:cNvPr>
        <xdr:cNvPicPr/>
      </xdr:nvPicPr>
      <xdr:blipFill>
        <a:blip xmlns:r="http://schemas.openxmlformats.org/officeDocument/2006/relationships" r:embed="rId131" cstate="print"/>
        <a:stretch>
          <a:fillRect/>
        </a:stretch>
      </xdr:blipFill>
      <xdr:spPr>
        <a:xfrm>
          <a:off x="8820150" y="305371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247</xdr:row>
      <xdr:rowOff>0</xdr:rowOff>
    </xdr:from>
    <xdr:to>
      <xdr:col>13</xdr:col>
      <xdr:colOff>431800</xdr:colOff>
      <xdr:row>247</xdr:row>
      <xdr:rowOff>25400</xdr:rowOff>
    </xdr:to>
    <xdr:pic>
      <xdr:nvPicPr>
        <xdr:cNvPr id="141" name="Picture 140">
          <a:extLst>
            <a:ext uri="{FF2B5EF4-FFF2-40B4-BE49-F238E27FC236}">
              <a16:creationId xmlns:a16="http://schemas.microsoft.com/office/drawing/2014/main" id="{E8DFFA8D-E6B0-47A6-9E0B-4EA613106C88}"/>
            </a:ext>
          </a:extLst>
        </xdr:cNvPr>
        <xdr:cNvPicPr/>
      </xdr:nvPicPr>
      <xdr:blipFill>
        <a:blip xmlns:r="http://schemas.openxmlformats.org/officeDocument/2006/relationships" r:embed="rId132" cstate="print"/>
        <a:stretch>
          <a:fillRect/>
        </a:stretch>
      </xdr:blipFill>
      <xdr:spPr>
        <a:xfrm>
          <a:off x="4476750" y="311658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247</xdr:row>
      <xdr:rowOff>0</xdr:rowOff>
    </xdr:from>
    <xdr:to>
      <xdr:col>20</xdr:col>
      <xdr:colOff>431800</xdr:colOff>
      <xdr:row>247</xdr:row>
      <xdr:rowOff>25400</xdr:rowOff>
    </xdr:to>
    <xdr:pic>
      <xdr:nvPicPr>
        <xdr:cNvPr id="142" name="Picture 141">
          <a:extLst>
            <a:ext uri="{FF2B5EF4-FFF2-40B4-BE49-F238E27FC236}">
              <a16:creationId xmlns:a16="http://schemas.microsoft.com/office/drawing/2014/main" id="{52A7B420-2A67-4128-9E4F-36E8D92D727F}"/>
            </a:ext>
          </a:extLst>
        </xdr:cNvPr>
        <xdr:cNvPicPr/>
      </xdr:nvPicPr>
      <xdr:blipFill>
        <a:blip xmlns:r="http://schemas.openxmlformats.org/officeDocument/2006/relationships" r:embed="rId133" cstate="print"/>
        <a:stretch>
          <a:fillRect/>
        </a:stretch>
      </xdr:blipFill>
      <xdr:spPr>
        <a:xfrm>
          <a:off x="7096125" y="311658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247</xdr:row>
      <xdr:rowOff>0</xdr:rowOff>
    </xdr:from>
    <xdr:to>
      <xdr:col>25</xdr:col>
      <xdr:colOff>431800</xdr:colOff>
      <xdr:row>247</xdr:row>
      <xdr:rowOff>25400</xdr:rowOff>
    </xdr:to>
    <xdr:pic>
      <xdr:nvPicPr>
        <xdr:cNvPr id="143" name="Picture 142">
          <a:extLst>
            <a:ext uri="{FF2B5EF4-FFF2-40B4-BE49-F238E27FC236}">
              <a16:creationId xmlns:a16="http://schemas.microsoft.com/office/drawing/2014/main" id="{0B5E8FB5-1C9E-4FA1-B11B-2B8A0374D955}"/>
            </a:ext>
          </a:extLst>
        </xdr:cNvPr>
        <xdr:cNvPicPr/>
      </xdr:nvPicPr>
      <xdr:blipFill>
        <a:blip xmlns:r="http://schemas.openxmlformats.org/officeDocument/2006/relationships" r:embed="rId134" cstate="print"/>
        <a:stretch>
          <a:fillRect/>
        </a:stretch>
      </xdr:blipFill>
      <xdr:spPr>
        <a:xfrm>
          <a:off x="8820150" y="311658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252</xdr:row>
      <xdr:rowOff>0</xdr:rowOff>
    </xdr:from>
    <xdr:to>
      <xdr:col>13</xdr:col>
      <xdr:colOff>431800</xdr:colOff>
      <xdr:row>252</xdr:row>
      <xdr:rowOff>25400</xdr:rowOff>
    </xdr:to>
    <xdr:pic>
      <xdr:nvPicPr>
        <xdr:cNvPr id="144" name="Picture 143">
          <a:extLst>
            <a:ext uri="{FF2B5EF4-FFF2-40B4-BE49-F238E27FC236}">
              <a16:creationId xmlns:a16="http://schemas.microsoft.com/office/drawing/2014/main" id="{5C207E74-A332-411E-821E-E8A33D759A81}"/>
            </a:ext>
          </a:extLst>
        </xdr:cNvPr>
        <xdr:cNvPicPr/>
      </xdr:nvPicPr>
      <xdr:blipFill>
        <a:blip xmlns:r="http://schemas.openxmlformats.org/officeDocument/2006/relationships" r:embed="rId135" cstate="print"/>
        <a:stretch>
          <a:fillRect/>
        </a:stretch>
      </xdr:blipFill>
      <xdr:spPr>
        <a:xfrm>
          <a:off x="4476750" y="317944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252</xdr:row>
      <xdr:rowOff>0</xdr:rowOff>
    </xdr:from>
    <xdr:to>
      <xdr:col>20</xdr:col>
      <xdr:colOff>431800</xdr:colOff>
      <xdr:row>252</xdr:row>
      <xdr:rowOff>25400</xdr:rowOff>
    </xdr:to>
    <xdr:pic>
      <xdr:nvPicPr>
        <xdr:cNvPr id="145" name="Picture 144">
          <a:extLst>
            <a:ext uri="{FF2B5EF4-FFF2-40B4-BE49-F238E27FC236}">
              <a16:creationId xmlns:a16="http://schemas.microsoft.com/office/drawing/2014/main" id="{D2965302-20C6-4363-A44A-AEA9B736E3C7}"/>
            </a:ext>
          </a:extLst>
        </xdr:cNvPr>
        <xdr:cNvPicPr/>
      </xdr:nvPicPr>
      <xdr:blipFill>
        <a:blip xmlns:r="http://schemas.openxmlformats.org/officeDocument/2006/relationships" r:embed="rId136" cstate="print"/>
        <a:stretch>
          <a:fillRect/>
        </a:stretch>
      </xdr:blipFill>
      <xdr:spPr>
        <a:xfrm>
          <a:off x="7096125" y="317944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252</xdr:row>
      <xdr:rowOff>0</xdr:rowOff>
    </xdr:from>
    <xdr:to>
      <xdr:col>25</xdr:col>
      <xdr:colOff>431800</xdr:colOff>
      <xdr:row>252</xdr:row>
      <xdr:rowOff>25400</xdr:rowOff>
    </xdr:to>
    <xdr:pic>
      <xdr:nvPicPr>
        <xdr:cNvPr id="146" name="Picture 145">
          <a:extLst>
            <a:ext uri="{FF2B5EF4-FFF2-40B4-BE49-F238E27FC236}">
              <a16:creationId xmlns:a16="http://schemas.microsoft.com/office/drawing/2014/main" id="{314ECB70-FC98-4A1B-B7A0-F723212EC249}"/>
            </a:ext>
          </a:extLst>
        </xdr:cNvPr>
        <xdr:cNvPicPr/>
      </xdr:nvPicPr>
      <xdr:blipFill>
        <a:blip xmlns:r="http://schemas.openxmlformats.org/officeDocument/2006/relationships" r:embed="rId137" cstate="print"/>
        <a:stretch>
          <a:fillRect/>
        </a:stretch>
      </xdr:blipFill>
      <xdr:spPr>
        <a:xfrm>
          <a:off x="8820150" y="317944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257</xdr:row>
      <xdr:rowOff>0</xdr:rowOff>
    </xdr:from>
    <xdr:to>
      <xdr:col>13</xdr:col>
      <xdr:colOff>431800</xdr:colOff>
      <xdr:row>257</xdr:row>
      <xdr:rowOff>25400</xdr:rowOff>
    </xdr:to>
    <xdr:pic>
      <xdr:nvPicPr>
        <xdr:cNvPr id="147" name="Picture 146">
          <a:extLst>
            <a:ext uri="{FF2B5EF4-FFF2-40B4-BE49-F238E27FC236}">
              <a16:creationId xmlns:a16="http://schemas.microsoft.com/office/drawing/2014/main" id="{EC45184E-C864-423F-B468-7DC9B737495B}"/>
            </a:ext>
          </a:extLst>
        </xdr:cNvPr>
        <xdr:cNvPicPr/>
      </xdr:nvPicPr>
      <xdr:blipFill>
        <a:blip xmlns:r="http://schemas.openxmlformats.org/officeDocument/2006/relationships" r:embed="rId138" cstate="print"/>
        <a:stretch>
          <a:fillRect/>
        </a:stretch>
      </xdr:blipFill>
      <xdr:spPr>
        <a:xfrm>
          <a:off x="4476750" y="324231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257</xdr:row>
      <xdr:rowOff>0</xdr:rowOff>
    </xdr:from>
    <xdr:to>
      <xdr:col>20</xdr:col>
      <xdr:colOff>431800</xdr:colOff>
      <xdr:row>257</xdr:row>
      <xdr:rowOff>25400</xdr:rowOff>
    </xdr:to>
    <xdr:pic>
      <xdr:nvPicPr>
        <xdr:cNvPr id="148" name="Picture 147">
          <a:extLst>
            <a:ext uri="{FF2B5EF4-FFF2-40B4-BE49-F238E27FC236}">
              <a16:creationId xmlns:a16="http://schemas.microsoft.com/office/drawing/2014/main" id="{C5C3EB0A-5880-4150-BA7B-7500A6C20E6F}"/>
            </a:ext>
          </a:extLst>
        </xdr:cNvPr>
        <xdr:cNvPicPr/>
      </xdr:nvPicPr>
      <xdr:blipFill>
        <a:blip xmlns:r="http://schemas.openxmlformats.org/officeDocument/2006/relationships" r:embed="rId139" cstate="print"/>
        <a:stretch>
          <a:fillRect/>
        </a:stretch>
      </xdr:blipFill>
      <xdr:spPr>
        <a:xfrm>
          <a:off x="7096125" y="324231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257</xdr:row>
      <xdr:rowOff>0</xdr:rowOff>
    </xdr:from>
    <xdr:to>
      <xdr:col>25</xdr:col>
      <xdr:colOff>431800</xdr:colOff>
      <xdr:row>257</xdr:row>
      <xdr:rowOff>25400</xdr:rowOff>
    </xdr:to>
    <xdr:pic>
      <xdr:nvPicPr>
        <xdr:cNvPr id="149" name="Picture 148">
          <a:extLst>
            <a:ext uri="{FF2B5EF4-FFF2-40B4-BE49-F238E27FC236}">
              <a16:creationId xmlns:a16="http://schemas.microsoft.com/office/drawing/2014/main" id="{99745A8B-4FB4-46AD-87AE-AB8430CCF12F}"/>
            </a:ext>
          </a:extLst>
        </xdr:cNvPr>
        <xdr:cNvPicPr/>
      </xdr:nvPicPr>
      <xdr:blipFill>
        <a:blip xmlns:r="http://schemas.openxmlformats.org/officeDocument/2006/relationships" r:embed="rId140" cstate="print"/>
        <a:stretch>
          <a:fillRect/>
        </a:stretch>
      </xdr:blipFill>
      <xdr:spPr>
        <a:xfrm>
          <a:off x="8820150" y="32423100"/>
          <a:ext cx="860425" cy="2540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4</xdr:row>
      <xdr:rowOff>0</xdr:rowOff>
    </xdr:from>
    <xdr:to>
      <xdr:col>1</xdr:col>
      <xdr:colOff>354971</xdr:colOff>
      <xdr:row>4</xdr:row>
      <xdr:rowOff>354971</xdr:rowOff>
    </xdr:to>
    <xdr:pic>
      <xdr:nvPicPr>
        <xdr:cNvPr id="150" name="Picture 149">
          <a:extLst>
            <a:ext uri="{FF2B5EF4-FFF2-40B4-BE49-F238E27FC236}">
              <a16:creationId xmlns:a16="http://schemas.microsoft.com/office/drawing/2014/main" id="{7A662423-9050-42D4-BEC6-D82B5406262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447675"/>
          <a:ext cx="354971" cy="354971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</xdr:row>
      <xdr:rowOff>0</xdr:rowOff>
    </xdr:from>
    <xdr:to>
      <xdr:col>13</xdr:col>
      <xdr:colOff>431800</xdr:colOff>
      <xdr:row>14</xdr:row>
      <xdr:rowOff>25400</xdr:rowOff>
    </xdr:to>
    <xdr:pic>
      <xdr:nvPicPr>
        <xdr:cNvPr id="151" name="Picture 150">
          <a:extLst>
            <a:ext uri="{FF2B5EF4-FFF2-40B4-BE49-F238E27FC236}">
              <a16:creationId xmlns:a16="http://schemas.microsoft.com/office/drawing/2014/main" id="{C390333E-ED0A-4C49-B4FC-4792DD9F9FD1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0" y="2162175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14</xdr:row>
      <xdr:rowOff>0</xdr:rowOff>
    </xdr:from>
    <xdr:to>
      <xdr:col>20</xdr:col>
      <xdr:colOff>431800</xdr:colOff>
      <xdr:row>14</xdr:row>
      <xdr:rowOff>25400</xdr:rowOff>
    </xdr:to>
    <xdr:pic>
      <xdr:nvPicPr>
        <xdr:cNvPr id="152" name="Picture 151">
          <a:extLst>
            <a:ext uri="{FF2B5EF4-FFF2-40B4-BE49-F238E27FC236}">
              <a16:creationId xmlns:a16="http://schemas.microsoft.com/office/drawing/2014/main" id="{ECF08D4D-6F74-4B1B-ACF0-F7B4734F5CC7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7096125" y="2162175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14</xdr:row>
      <xdr:rowOff>0</xdr:rowOff>
    </xdr:from>
    <xdr:to>
      <xdr:col>25</xdr:col>
      <xdr:colOff>431800</xdr:colOff>
      <xdr:row>14</xdr:row>
      <xdr:rowOff>25400</xdr:rowOff>
    </xdr:to>
    <xdr:pic>
      <xdr:nvPicPr>
        <xdr:cNvPr id="153" name="Picture 152">
          <a:extLst>
            <a:ext uri="{FF2B5EF4-FFF2-40B4-BE49-F238E27FC236}">
              <a16:creationId xmlns:a16="http://schemas.microsoft.com/office/drawing/2014/main" id="{BD03F705-D971-4B77-B4AB-A6B05C22EB99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820150" y="2162175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</xdr:row>
      <xdr:rowOff>0</xdr:rowOff>
    </xdr:from>
    <xdr:to>
      <xdr:col>13</xdr:col>
      <xdr:colOff>431800</xdr:colOff>
      <xdr:row>20</xdr:row>
      <xdr:rowOff>25400</xdr:rowOff>
    </xdr:to>
    <xdr:pic>
      <xdr:nvPicPr>
        <xdr:cNvPr id="154" name="Picture 153">
          <a:extLst>
            <a:ext uri="{FF2B5EF4-FFF2-40B4-BE49-F238E27FC236}">
              <a16:creationId xmlns:a16="http://schemas.microsoft.com/office/drawing/2014/main" id="{05619C37-CE27-47DF-8DE0-C170FE0A3B0B}"/>
            </a:ext>
          </a:extLst>
        </xdr:cNvPr>
        <xdr:cNvPicPr/>
      </xdr:nvPicPr>
      <xdr:blipFill>
        <a:blip xmlns:r="http://schemas.openxmlformats.org/officeDocument/2006/relationships" r:embed="rId141" cstate="print"/>
        <a:stretch>
          <a:fillRect/>
        </a:stretch>
      </xdr:blipFill>
      <xdr:spPr>
        <a:xfrm>
          <a:off x="4476750" y="28194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20</xdr:row>
      <xdr:rowOff>0</xdr:rowOff>
    </xdr:from>
    <xdr:to>
      <xdr:col>20</xdr:col>
      <xdr:colOff>431800</xdr:colOff>
      <xdr:row>20</xdr:row>
      <xdr:rowOff>25400</xdr:rowOff>
    </xdr:to>
    <xdr:pic>
      <xdr:nvPicPr>
        <xdr:cNvPr id="155" name="Picture 154">
          <a:extLst>
            <a:ext uri="{FF2B5EF4-FFF2-40B4-BE49-F238E27FC236}">
              <a16:creationId xmlns:a16="http://schemas.microsoft.com/office/drawing/2014/main" id="{0DFD4348-837E-4106-B77E-59BAEABF35FC}"/>
            </a:ext>
          </a:extLst>
        </xdr:cNvPr>
        <xdr:cNvPicPr/>
      </xdr:nvPicPr>
      <xdr:blipFill>
        <a:blip xmlns:r="http://schemas.openxmlformats.org/officeDocument/2006/relationships" r:embed="rId142" cstate="print"/>
        <a:stretch>
          <a:fillRect/>
        </a:stretch>
      </xdr:blipFill>
      <xdr:spPr>
        <a:xfrm>
          <a:off x="7096125" y="28194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20</xdr:row>
      <xdr:rowOff>0</xdr:rowOff>
    </xdr:from>
    <xdr:to>
      <xdr:col>25</xdr:col>
      <xdr:colOff>431800</xdr:colOff>
      <xdr:row>20</xdr:row>
      <xdr:rowOff>25400</xdr:rowOff>
    </xdr:to>
    <xdr:pic>
      <xdr:nvPicPr>
        <xdr:cNvPr id="156" name="Picture 155">
          <a:extLst>
            <a:ext uri="{FF2B5EF4-FFF2-40B4-BE49-F238E27FC236}">
              <a16:creationId xmlns:a16="http://schemas.microsoft.com/office/drawing/2014/main" id="{95BD7269-AD2C-4C45-A381-9C16979BD999}"/>
            </a:ext>
          </a:extLst>
        </xdr:cNvPr>
        <xdr:cNvPicPr/>
      </xdr:nvPicPr>
      <xdr:blipFill>
        <a:blip xmlns:r="http://schemas.openxmlformats.org/officeDocument/2006/relationships" r:embed="rId143" cstate="print"/>
        <a:stretch>
          <a:fillRect/>
        </a:stretch>
      </xdr:blipFill>
      <xdr:spPr>
        <a:xfrm>
          <a:off x="8820150" y="28194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26</xdr:row>
      <xdr:rowOff>0</xdr:rowOff>
    </xdr:from>
    <xdr:to>
      <xdr:col>13</xdr:col>
      <xdr:colOff>431800</xdr:colOff>
      <xdr:row>26</xdr:row>
      <xdr:rowOff>25400</xdr:rowOff>
    </xdr:to>
    <xdr:pic>
      <xdr:nvPicPr>
        <xdr:cNvPr id="157" name="Picture 156">
          <a:extLst>
            <a:ext uri="{FF2B5EF4-FFF2-40B4-BE49-F238E27FC236}">
              <a16:creationId xmlns:a16="http://schemas.microsoft.com/office/drawing/2014/main" id="{F87CC48D-908D-4EF7-BA79-5CFDC9A92B30}"/>
            </a:ext>
          </a:extLst>
        </xdr:cNvPr>
        <xdr:cNvPicPr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4476750" y="3476625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26</xdr:row>
      <xdr:rowOff>0</xdr:rowOff>
    </xdr:from>
    <xdr:to>
      <xdr:col>20</xdr:col>
      <xdr:colOff>431800</xdr:colOff>
      <xdr:row>26</xdr:row>
      <xdr:rowOff>25400</xdr:rowOff>
    </xdr:to>
    <xdr:pic>
      <xdr:nvPicPr>
        <xdr:cNvPr id="158" name="Picture 157">
          <a:extLst>
            <a:ext uri="{FF2B5EF4-FFF2-40B4-BE49-F238E27FC236}">
              <a16:creationId xmlns:a16="http://schemas.microsoft.com/office/drawing/2014/main" id="{0FD09B01-7B68-4FC9-8794-BE94E18EC873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7096125" y="3476625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26</xdr:row>
      <xdr:rowOff>0</xdr:rowOff>
    </xdr:from>
    <xdr:to>
      <xdr:col>25</xdr:col>
      <xdr:colOff>431800</xdr:colOff>
      <xdr:row>26</xdr:row>
      <xdr:rowOff>25400</xdr:rowOff>
    </xdr:to>
    <xdr:pic>
      <xdr:nvPicPr>
        <xdr:cNvPr id="159" name="Picture 158">
          <a:extLst>
            <a:ext uri="{FF2B5EF4-FFF2-40B4-BE49-F238E27FC236}">
              <a16:creationId xmlns:a16="http://schemas.microsoft.com/office/drawing/2014/main" id="{9891E9A1-9105-40EC-A9EF-3560E83AE6B2}"/>
            </a:ext>
          </a:extLst>
        </xdr:cNvPr>
        <xdr:cNvPicPr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8820150" y="3476625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32</xdr:row>
      <xdr:rowOff>0</xdr:rowOff>
    </xdr:from>
    <xdr:to>
      <xdr:col>13</xdr:col>
      <xdr:colOff>431800</xdr:colOff>
      <xdr:row>32</xdr:row>
      <xdr:rowOff>25400</xdr:rowOff>
    </xdr:to>
    <xdr:pic>
      <xdr:nvPicPr>
        <xdr:cNvPr id="160" name="Picture 159">
          <a:extLst>
            <a:ext uri="{FF2B5EF4-FFF2-40B4-BE49-F238E27FC236}">
              <a16:creationId xmlns:a16="http://schemas.microsoft.com/office/drawing/2014/main" id="{030B0D27-B078-4A40-AAE4-E86FBE8A18F2}"/>
            </a:ext>
          </a:extLst>
        </xdr:cNvPr>
        <xdr:cNvPicPr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476750" y="41338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32</xdr:row>
      <xdr:rowOff>0</xdr:rowOff>
    </xdr:from>
    <xdr:to>
      <xdr:col>20</xdr:col>
      <xdr:colOff>431800</xdr:colOff>
      <xdr:row>32</xdr:row>
      <xdr:rowOff>25400</xdr:rowOff>
    </xdr:to>
    <xdr:pic>
      <xdr:nvPicPr>
        <xdr:cNvPr id="161" name="Picture 160">
          <a:extLst>
            <a:ext uri="{FF2B5EF4-FFF2-40B4-BE49-F238E27FC236}">
              <a16:creationId xmlns:a16="http://schemas.microsoft.com/office/drawing/2014/main" id="{986CC4BB-157A-430F-90C4-23DCEA400BCC}"/>
            </a:ext>
          </a:extLst>
        </xdr:cNvPr>
        <xdr:cNvPicPr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7096125" y="41338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32</xdr:row>
      <xdr:rowOff>0</xdr:rowOff>
    </xdr:from>
    <xdr:to>
      <xdr:col>25</xdr:col>
      <xdr:colOff>431800</xdr:colOff>
      <xdr:row>32</xdr:row>
      <xdr:rowOff>25400</xdr:rowOff>
    </xdr:to>
    <xdr:pic>
      <xdr:nvPicPr>
        <xdr:cNvPr id="162" name="Picture 161">
          <a:extLst>
            <a:ext uri="{FF2B5EF4-FFF2-40B4-BE49-F238E27FC236}">
              <a16:creationId xmlns:a16="http://schemas.microsoft.com/office/drawing/2014/main" id="{7E32DA33-B55C-4477-977F-796BF39CA15D}"/>
            </a:ext>
          </a:extLst>
        </xdr:cNvPr>
        <xdr:cNvPicPr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8820150" y="41338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37</xdr:row>
      <xdr:rowOff>0</xdr:rowOff>
    </xdr:from>
    <xdr:to>
      <xdr:col>13</xdr:col>
      <xdr:colOff>431800</xdr:colOff>
      <xdr:row>37</xdr:row>
      <xdr:rowOff>25400</xdr:rowOff>
    </xdr:to>
    <xdr:pic>
      <xdr:nvPicPr>
        <xdr:cNvPr id="163" name="Picture 162">
          <a:extLst>
            <a:ext uri="{FF2B5EF4-FFF2-40B4-BE49-F238E27FC236}">
              <a16:creationId xmlns:a16="http://schemas.microsoft.com/office/drawing/2014/main" id="{F167D53D-589D-4EEE-9883-070B3A002698}"/>
            </a:ext>
          </a:extLst>
        </xdr:cNvPr>
        <xdr:cNvPicPr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4476750" y="47625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37</xdr:row>
      <xdr:rowOff>0</xdr:rowOff>
    </xdr:from>
    <xdr:to>
      <xdr:col>20</xdr:col>
      <xdr:colOff>431800</xdr:colOff>
      <xdr:row>37</xdr:row>
      <xdr:rowOff>25400</xdr:rowOff>
    </xdr:to>
    <xdr:pic>
      <xdr:nvPicPr>
        <xdr:cNvPr id="164" name="Picture 163">
          <a:extLst>
            <a:ext uri="{FF2B5EF4-FFF2-40B4-BE49-F238E27FC236}">
              <a16:creationId xmlns:a16="http://schemas.microsoft.com/office/drawing/2014/main" id="{1D1A6527-9D9F-4DDB-960E-DDB0A94AE1AA}"/>
            </a:ext>
          </a:extLst>
        </xdr:cNvPr>
        <xdr:cNvPicPr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7096125" y="47625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37</xdr:row>
      <xdr:rowOff>0</xdr:rowOff>
    </xdr:from>
    <xdr:to>
      <xdr:col>25</xdr:col>
      <xdr:colOff>431800</xdr:colOff>
      <xdr:row>37</xdr:row>
      <xdr:rowOff>25400</xdr:rowOff>
    </xdr:to>
    <xdr:pic>
      <xdr:nvPicPr>
        <xdr:cNvPr id="165" name="Picture 164">
          <a:extLst>
            <a:ext uri="{FF2B5EF4-FFF2-40B4-BE49-F238E27FC236}">
              <a16:creationId xmlns:a16="http://schemas.microsoft.com/office/drawing/2014/main" id="{FBDCE143-5F5B-432D-821D-1EA9247A3147}"/>
            </a:ext>
          </a:extLst>
        </xdr:cNvPr>
        <xdr:cNvPicPr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8820150" y="47625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42</xdr:row>
      <xdr:rowOff>0</xdr:rowOff>
    </xdr:from>
    <xdr:to>
      <xdr:col>13</xdr:col>
      <xdr:colOff>431800</xdr:colOff>
      <xdr:row>42</xdr:row>
      <xdr:rowOff>25400</xdr:rowOff>
    </xdr:to>
    <xdr:pic>
      <xdr:nvPicPr>
        <xdr:cNvPr id="166" name="Picture 165">
          <a:extLst>
            <a:ext uri="{FF2B5EF4-FFF2-40B4-BE49-F238E27FC236}">
              <a16:creationId xmlns:a16="http://schemas.microsoft.com/office/drawing/2014/main" id="{CF4DD54E-7D89-4C34-9A93-1960A6057053}"/>
            </a:ext>
          </a:extLst>
        </xdr:cNvPr>
        <xdr:cNvPicPr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4476750" y="53911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42</xdr:row>
      <xdr:rowOff>0</xdr:rowOff>
    </xdr:from>
    <xdr:to>
      <xdr:col>20</xdr:col>
      <xdr:colOff>431800</xdr:colOff>
      <xdr:row>42</xdr:row>
      <xdr:rowOff>25400</xdr:rowOff>
    </xdr:to>
    <xdr:pic>
      <xdr:nvPicPr>
        <xdr:cNvPr id="167" name="Picture 166">
          <a:extLst>
            <a:ext uri="{FF2B5EF4-FFF2-40B4-BE49-F238E27FC236}">
              <a16:creationId xmlns:a16="http://schemas.microsoft.com/office/drawing/2014/main" id="{FC1C8C82-205E-4504-94E2-50021F75A9C3}"/>
            </a:ext>
          </a:extLst>
        </xdr:cNvPr>
        <xdr:cNvPicPr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7096125" y="53911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42</xdr:row>
      <xdr:rowOff>0</xdr:rowOff>
    </xdr:from>
    <xdr:to>
      <xdr:col>25</xdr:col>
      <xdr:colOff>431800</xdr:colOff>
      <xdr:row>42</xdr:row>
      <xdr:rowOff>25400</xdr:rowOff>
    </xdr:to>
    <xdr:pic>
      <xdr:nvPicPr>
        <xdr:cNvPr id="168" name="Picture 167">
          <a:extLst>
            <a:ext uri="{FF2B5EF4-FFF2-40B4-BE49-F238E27FC236}">
              <a16:creationId xmlns:a16="http://schemas.microsoft.com/office/drawing/2014/main" id="{5F8F9E26-D863-4638-AAA5-B61B55BC85E9}"/>
            </a:ext>
          </a:extLst>
        </xdr:cNvPr>
        <xdr:cNvPicPr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8820150" y="53911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47</xdr:row>
      <xdr:rowOff>0</xdr:rowOff>
    </xdr:from>
    <xdr:to>
      <xdr:col>13</xdr:col>
      <xdr:colOff>431800</xdr:colOff>
      <xdr:row>47</xdr:row>
      <xdr:rowOff>25400</xdr:rowOff>
    </xdr:to>
    <xdr:pic>
      <xdr:nvPicPr>
        <xdr:cNvPr id="169" name="Picture 168">
          <a:extLst>
            <a:ext uri="{FF2B5EF4-FFF2-40B4-BE49-F238E27FC236}">
              <a16:creationId xmlns:a16="http://schemas.microsoft.com/office/drawing/2014/main" id="{029887AF-64A8-4712-A77C-3214C8CD7912}"/>
            </a:ext>
          </a:extLst>
        </xdr:cNvPr>
        <xdr:cNvPicPr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4476750" y="60198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47</xdr:row>
      <xdr:rowOff>0</xdr:rowOff>
    </xdr:from>
    <xdr:to>
      <xdr:col>20</xdr:col>
      <xdr:colOff>431800</xdr:colOff>
      <xdr:row>47</xdr:row>
      <xdr:rowOff>25400</xdr:rowOff>
    </xdr:to>
    <xdr:pic>
      <xdr:nvPicPr>
        <xdr:cNvPr id="170" name="Picture 169">
          <a:extLst>
            <a:ext uri="{FF2B5EF4-FFF2-40B4-BE49-F238E27FC236}">
              <a16:creationId xmlns:a16="http://schemas.microsoft.com/office/drawing/2014/main" id="{6002DD75-DE19-409B-B2D5-6901C2FC1608}"/>
            </a:ext>
          </a:extLst>
        </xdr:cNvPr>
        <xdr:cNvPicPr/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7096125" y="60198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47</xdr:row>
      <xdr:rowOff>0</xdr:rowOff>
    </xdr:from>
    <xdr:to>
      <xdr:col>25</xdr:col>
      <xdr:colOff>431800</xdr:colOff>
      <xdr:row>47</xdr:row>
      <xdr:rowOff>25400</xdr:rowOff>
    </xdr:to>
    <xdr:pic>
      <xdr:nvPicPr>
        <xdr:cNvPr id="171" name="Picture 170">
          <a:extLst>
            <a:ext uri="{FF2B5EF4-FFF2-40B4-BE49-F238E27FC236}">
              <a16:creationId xmlns:a16="http://schemas.microsoft.com/office/drawing/2014/main" id="{C68F995F-EB17-48CF-A898-1BA16F10847B}"/>
            </a:ext>
          </a:extLst>
        </xdr:cNvPr>
        <xdr:cNvPicPr/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8820150" y="60198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52</xdr:row>
      <xdr:rowOff>0</xdr:rowOff>
    </xdr:from>
    <xdr:to>
      <xdr:col>13</xdr:col>
      <xdr:colOff>431800</xdr:colOff>
      <xdr:row>52</xdr:row>
      <xdr:rowOff>25400</xdr:rowOff>
    </xdr:to>
    <xdr:pic>
      <xdr:nvPicPr>
        <xdr:cNvPr id="172" name="Picture 171">
          <a:extLst>
            <a:ext uri="{FF2B5EF4-FFF2-40B4-BE49-F238E27FC236}">
              <a16:creationId xmlns:a16="http://schemas.microsoft.com/office/drawing/2014/main" id="{E48377B4-98AA-4ED3-92ED-D8A2283D95AA}"/>
            </a:ext>
          </a:extLst>
        </xdr:cNvPr>
        <xdr:cNvPicPr/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476750" y="66484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52</xdr:row>
      <xdr:rowOff>0</xdr:rowOff>
    </xdr:from>
    <xdr:to>
      <xdr:col>20</xdr:col>
      <xdr:colOff>431800</xdr:colOff>
      <xdr:row>52</xdr:row>
      <xdr:rowOff>25400</xdr:rowOff>
    </xdr:to>
    <xdr:pic>
      <xdr:nvPicPr>
        <xdr:cNvPr id="173" name="Picture 172">
          <a:extLst>
            <a:ext uri="{FF2B5EF4-FFF2-40B4-BE49-F238E27FC236}">
              <a16:creationId xmlns:a16="http://schemas.microsoft.com/office/drawing/2014/main" id="{C53C5EAD-28FD-47A0-BBC5-8153D3BF9014}"/>
            </a:ext>
          </a:extLst>
        </xdr:cNvPr>
        <xdr:cNvPicPr/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7096125" y="66484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52</xdr:row>
      <xdr:rowOff>0</xdr:rowOff>
    </xdr:from>
    <xdr:to>
      <xdr:col>25</xdr:col>
      <xdr:colOff>431800</xdr:colOff>
      <xdr:row>52</xdr:row>
      <xdr:rowOff>25400</xdr:rowOff>
    </xdr:to>
    <xdr:pic>
      <xdr:nvPicPr>
        <xdr:cNvPr id="174" name="Picture 173">
          <a:extLst>
            <a:ext uri="{FF2B5EF4-FFF2-40B4-BE49-F238E27FC236}">
              <a16:creationId xmlns:a16="http://schemas.microsoft.com/office/drawing/2014/main" id="{C85120E6-102C-4975-9BA3-0E907B5FC35A}"/>
            </a:ext>
          </a:extLst>
        </xdr:cNvPr>
        <xdr:cNvPicPr/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8820150" y="66484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57</xdr:row>
      <xdr:rowOff>0</xdr:rowOff>
    </xdr:from>
    <xdr:to>
      <xdr:col>13</xdr:col>
      <xdr:colOff>431800</xdr:colOff>
      <xdr:row>57</xdr:row>
      <xdr:rowOff>25400</xdr:rowOff>
    </xdr:to>
    <xdr:pic>
      <xdr:nvPicPr>
        <xdr:cNvPr id="175" name="Picture 174">
          <a:extLst>
            <a:ext uri="{FF2B5EF4-FFF2-40B4-BE49-F238E27FC236}">
              <a16:creationId xmlns:a16="http://schemas.microsoft.com/office/drawing/2014/main" id="{D6C0CC4A-9EC0-4F47-A119-38F83C32DE83}"/>
            </a:ext>
          </a:extLst>
        </xdr:cNvPr>
        <xdr:cNvPicPr/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4476750" y="72771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57</xdr:row>
      <xdr:rowOff>0</xdr:rowOff>
    </xdr:from>
    <xdr:to>
      <xdr:col>20</xdr:col>
      <xdr:colOff>431800</xdr:colOff>
      <xdr:row>57</xdr:row>
      <xdr:rowOff>25400</xdr:rowOff>
    </xdr:to>
    <xdr:pic>
      <xdr:nvPicPr>
        <xdr:cNvPr id="176" name="Picture 175">
          <a:extLst>
            <a:ext uri="{FF2B5EF4-FFF2-40B4-BE49-F238E27FC236}">
              <a16:creationId xmlns:a16="http://schemas.microsoft.com/office/drawing/2014/main" id="{B10CF0B1-DB59-4DBA-B30D-F8A46C6773C6}"/>
            </a:ext>
          </a:extLst>
        </xdr:cNvPr>
        <xdr:cNvPicPr/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7096125" y="72771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57</xdr:row>
      <xdr:rowOff>0</xdr:rowOff>
    </xdr:from>
    <xdr:to>
      <xdr:col>25</xdr:col>
      <xdr:colOff>431800</xdr:colOff>
      <xdr:row>57</xdr:row>
      <xdr:rowOff>25400</xdr:rowOff>
    </xdr:to>
    <xdr:pic>
      <xdr:nvPicPr>
        <xdr:cNvPr id="177" name="Picture 176">
          <a:extLst>
            <a:ext uri="{FF2B5EF4-FFF2-40B4-BE49-F238E27FC236}">
              <a16:creationId xmlns:a16="http://schemas.microsoft.com/office/drawing/2014/main" id="{D60108D9-03AD-4C0C-8191-6D870926BD5D}"/>
            </a:ext>
          </a:extLst>
        </xdr:cNvPr>
        <xdr:cNvPicPr/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8820150" y="72771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62</xdr:row>
      <xdr:rowOff>0</xdr:rowOff>
    </xdr:from>
    <xdr:to>
      <xdr:col>13</xdr:col>
      <xdr:colOff>431800</xdr:colOff>
      <xdr:row>62</xdr:row>
      <xdr:rowOff>25400</xdr:rowOff>
    </xdr:to>
    <xdr:pic>
      <xdr:nvPicPr>
        <xdr:cNvPr id="178" name="Picture 177">
          <a:extLst>
            <a:ext uri="{FF2B5EF4-FFF2-40B4-BE49-F238E27FC236}">
              <a16:creationId xmlns:a16="http://schemas.microsoft.com/office/drawing/2014/main" id="{157784F6-76D2-4678-BFDF-76D59BD3007B}"/>
            </a:ext>
          </a:extLst>
        </xdr:cNvPr>
        <xdr:cNvPicPr/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4476750" y="79057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62</xdr:row>
      <xdr:rowOff>0</xdr:rowOff>
    </xdr:from>
    <xdr:to>
      <xdr:col>20</xdr:col>
      <xdr:colOff>431800</xdr:colOff>
      <xdr:row>62</xdr:row>
      <xdr:rowOff>25400</xdr:rowOff>
    </xdr:to>
    <xdr:pic>
      <xdr:nvPicPr>
        <xdr:cNvPr id="179" name="Picture 178">
          <a:extLst>
            <a:ext uri="{FF2B5EF4-FFF2-40B4-BE49-F238E27FC236}">
              <a16:creationId xmlns:a16="http://schemas.microsoft.com/office/drawing/2014/main" id="{AC9D52B7-A7A4-4F52-A088-97E3F1220A61}"/>
            </a:ext>
          </a:extLst>
        </xdr:cNvPr>
        <xdr:cNvPicPr/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7096125" y="79057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62</xdr:row>
      <xdr:rowOff>0</xdr:rowOff>
    </xdr:from>
    <xdr:to>
      <xdr:col>25</xdr:col>
      <xdr:colOff>431800</xdr:colOff>
      <xdr:row>62</xdr:row>
      <xdr:rowOff>25400</xdr:rowOff>
    </xdr:to>
    <xdr:pic>
      <xdr:nvPicPr>
        <xdr:cNvPr id="180" name="Picture 179">
          <a:extLst>
            <a:ext uri="{FF2B5EF4-FFF2-40B4-BE49-F238E27FC236}">
              <a16:creationId xmlns:a16="http://schemas.microsoft.com/office/drawing/2014/main" id="{64CB4F6C-0522-4A8D-BCC4-65548FB6F196}"/>
            </a:ext>
          </a:extLst>
        </xdr:cNvPr>
        <xdr:cNvPicPr/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8820150" y="79057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67</xdr:row>
      <xdr:rowOff>0</xdr:rowOff>
    </xdr:from>
    <xdr:to>
      <xdr:col>13</xdr:col>
      <xdr:colOff>431800</xdr:colOff>
      <xdr:row>67</xdr:row>
      <xdr:rowOff>25400</xdr:rowOff>
    </xdr:to>
    <xdr:pic>
      <xdr:nvPicPr>
        <xdr:cNvPr id="181" name="Picture 180">
          <a:extLst>
            <a:ext uri="{FF2B5EF4-FFF2-40B4-BE49-F238E27FC236}">
              <a16:creationId xmlns:a16="http://schemas.microsoft.com/office/drawing/2014/main" id="{CB187FA4-D7CB-40E6-AC87-B3516A718385}"/>
            </a:ext>
          </a:extLst>
        </xdr:cNvPr>
        <xdr:cNvPicPr/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4476750" y="85344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67</xdr:row>
      <xdr:rowOff>0</xdr:rowOff>
    </xdr:from>
    <xdr:to>
      <xdr:col>20</xdr:col>
      <xdr:colOff>431800</xdr:colOff>
      <xdr:row>67</xdr:row>
      <xdr:rowOff>25400</xdr:rowOff>
    </xdr:to>
    <xdr:pic>
      <xdr:nvPicPr>
        <xdr:cNvPr id="182" name="Picture 181">
          <a:extLst>
            <a:ext uri="{FF2B5EF4-FFF2-40B4-BE49-F238E27FC236}">
              <a16:creationId xmlns:a16="http://schemas.microsoft.com/office/drawing/2014/main" id="{C07823BB-79DD-4B32-B321-2403B4DCB606}"/>
            </a:ext>
          </a:extLst>
        </xdr:cNvPr>
        <xdr:cNvPicPr/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7096125" y="85344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67</xdr:row>
      <xdr:rowOff>0</xdr:rowOff>
    </xdr:from>
    <xdr:to>
      <xdr:col>25</xdr:col>
      <xdr:colOff>431800</xdr:colOff>
      <xdr:row>67</xdr:row>
      <xdr:rowOff>25400</xdr:rowOff>
    </xdr:to>
    <xdr:pic>
      <xdr:nvPicPr>
        <xdr:cNvPr id="183" name="Picture 182">
          <a:extLst>
            <a:ext uri="{FF2B5EF4-FFF2-40B4-BE49-F238E27FC236}">
              <a16:creationId xmlns:a16="http://schemas.microsoft.com/office/drawing/2014/main" id="{5E3AA47D-3696-4CD7-9300-A01FA8B4EF8C}"/>
            </a:ext>
          </a:extLst>
        </xdr:cNvPr>
        <xdr:cNvPicPr/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8820150" y="85344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72</xdr:row>
      <xdr:rowOff>0</xdr:rowOff>
    </xdr:from>
    <xdr:to>
      <xdr:col>13</xdr:col>
      <xdr:colOff>431800</xdr:colOff>
      <xdr:row>72</xdr:row>
      <xdr:rowOff>25400</xdr:rowOff>
    </xdr:to>
    <xdr:pic>
      <xdr:nvPicPr>
        <xdr:cNvPr id="184" name="Picture 183">
          <a:extLst>
            <a:ext uri="{FF2B5EF4-FFF2-40B4-BE49-F238E27FC236}">
              <a16:creationId xmlns:a16="http://schemas.microsoft.com/office/drawing/2014/main" id="{D1069601-BFB0-4BF8-BFBC-DB02255CC4CA}"/>
            </a:ext>
          </a:extLst>
        </xdr:cNvPr>
        <xdr:cNvPicPr/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4476750" y="91630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72</xdr:row>
      <xdr:rowOff>0</xdr:rowOff>
    </xdr:from>
    <xdr:to>
      <xdr:col>20</xdr:col>
      <xdr:colOff>431800</xdr:colOff>
      <xdr:row>72</xdr:row>
      <xdr:rowOff>25400</xdr:rowOff>
    </xdr:to>
    <xdr:pic>
      <xdr:nvPicPr>
        <xdr:cNvPr id="185" name="Picture 184">
          <a:extLst>
            <a:ext uri="{FF2B5EF4-FFF2-40B4-BE49-F238E27FC236}">
              <a16:creationId xmlns:a16="http://schemas.microsoft.com/office/drawing/2014/main" id="{0E26A3CF-2DFC-4B9F-800A-BDB62B4D98E5}"/>
            </a:ext>
          </a:extLst>
        </xdr:cNvPr>
        <xdr:cNvPicPr/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7096125" y="91630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72</xdr:row>
      <xdr:rowOff>0</xdr:rowOff>
    </xdr:from>
    <xdr:to>
      <xdr:col>25</xdr:col>
      <xdr:colOff>431800</xdr:colOff>
      <xdr:row>72</xdr:row>
      <xdr:rowOff>25400</xdr:rowOff>
    </xdr:to>
    <xdr:pic>
      <xdr:nvPicPr>
        <xdr:cNvPr id="186" name="Picture 185">
          <a:extLst>
            <a:ext uri="{FF2B5EF4-FFF2-40B4-BE49-F238E27FC236}">
              <a16:creationId xmlns:a16="http://schemas.microsoft.com/office/drawing/2014/main" id="{930E7E54-A24A-44B3-B018-E14C29EB8C75}"/>
            </a:ext>
          </a:extLst>
        </xdr:cNvPr>
        <xdr:cNvPicPr/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8820150" y="91630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77</xdr:row>
      <xdr:rowOff>0</xdr:rowOff>
    </xdr:from>
    <xdr:to>
      <xdr:col>13</xdr:col>
      <xdr:colOff>431800</xdr:colOff>
      <xdr:row>77</xdr:row>
      <xdr:rowOff>25400</xdr:rowOff>
    </xdr:to>
    <xdr:pic>
      <xdr:nvPicPr>
        <xdr:cNvPr id="187" name="Picture 186">
          <a:extLst>
            <a:ext uri="{FF2B5EF4-FFF2-40B4-BE49-F238E27FC236}">
              <a16:creationId xmlns:a16="http://schemas.microsoft.com/office/drawing/2014/main" id="{691AD1C7-CD54-4824-8842-E2A4FE954D1F}"/>
            </a:ext>
          </a:extLst>
        </xdr:cNvPr>
        <xdr:cNvPicPr/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4476750" y="97917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77</xdr:row>
      <xdr:rowOff>0</xdr:rowOff>
    </xdr:from>
    <xdr:to>
      <xdr:col>20</xdr:col>
      <xdr:colOff>431800</xdr:colOff>
      <xdr:row>77</xdr:row>
      <xdr:rowOff>25400</xdr:rowOff>
    </xdr:to>
    <xdr:pic>
      <xdr:nvPicPr>
        <xdr:cNvPr id="188" name="Picture 187">
          <a:extLst>
            <a:ext uri="{FF2B5EF4-FFF2-40B4-BE49-F238E27FC236}">
              <a16:creationId xmlns:a16="http://schemas.microsoft.com/office/drawing/2014/main" id="{C37A015A-3670-4FB0-B6BB-3AE80F7187A2}"/>
            </a:ext>
          </a:extLst>
        </xdr:cNvPr>
        <xdr:cNvPicPr/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7096125" y="97917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77</xdr:row>
      <xdr:rowOff>0</xdr:rowOff>
    </xdr:from>
    <xdr:to>
      <xdr:col>25</xdr:col>
      <xdr:colOff>431800</xdr:colOff>
      <xdr:row>77</xdr:row>
      <xdr:rowOff>25400</xdr:rowOff>
    </xdr:to>
    <xdr:pic>
      <xdr:nvPicPr>
        <xdr:cNvPr id="189" name="Picture 188">
          <a:extLst>
            <a:ext uri="{FF2B5EF4-FFF2-40B4-BE49-F238E27FC236}">
              <a16:creationId xmlns:a16="http://schemas.microsoft.com/office/drawing/2014/main" id="{C15C5997-DDFD-4EB9-A77D-6D24A7BE7329}"/>
            </a:ext>
          </a:extLst>
        </xdr:cNvPr>
        <xdr:cNvPicPr/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8820150" y="97917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82</xdr:row>
      <xdr:rowOff>0</xdr:rowOff>
    </xdr:from>
    <xdr:to>
      <xdr:col>13</xdr:col>
      <xdr:colOff>431800</xdr:colOff>
      <xdr:row>82</xdr:row>
      <xdr:rowOff>25400</xdr:rowOff>
    </xdr:to>
    <xdr:pic>
      <xdr:nvPicPr>
        <xdr:cNvPr id="190" name="Picture 189">
          <a:extLst>
            <a:ext uri="{FF2B5EF4-FFF2-40B4-BE49-F238E27FC236}">
              <a16:creationId xmlns:a16="http://schemas.microsoft.com/office/drawing/2014/main" id="{848419BE-1067-429F-85D0-3A8E14EB18CE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4476750" y="104203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82</xdr:row>
      <xdr:rowOff>0</xdr:rowOff>
    </xdr:from>
    <xdr:to>
      <xdr:col>20</xdr:col>
      <xdr:colOff>431800</xdr:colOff>
      <xdr:row>82</xdr:row>
      <xdr:rowOff>25400</xdr:rowOff>
    </xdr:to>
    <xdr:pic>
      <xdr:nvPicPr>
        <xdr:cNvPr id="191" name="Picture 190">
          <a:extLst>
            <a:ext uri="{FF2B5EF4-FFF2-40B4-BE49-F238E27FC236}">
              <a16:creationId xmlns:a16="http://schemas.microsoft.com/office/drawing/2014/main" id="{88F4D5FD-6FCC-49DC-A3F0-3A07EEDECF6C}"/>
            </a:ext>
          </a:extLst>
        </xdr:cNvPr>
        <xdr:cNvPicPr/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7096125" y="104203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82</xdr:row>
      <xdr:rowOff>0</xdr:rowOff>
    </xdr:from>
    <xdr:to>
      <xdr:col>25</xdr:col>
      <xdr:colOff>431800</xdr:colOff>
      <xdr:row>82</xdr:row>
      <xdr:rowOff>25400</xdr:rowOff>
    </xdr:to>
    <xdr:pic>
      <xdr:nvPicPr>
        <xdr:cNvPr id="192" name="Picture 191">
          <a:extLst>
            <a:ext uri="{FF2B5EF4-FFF2-40B4-BE49-F238E27FC236}">
              <a16:creationId xmlns:a16="http://schemas.microsoft.com/office/drawing/2014/main" id="{6D9583C1-4816-456C-95E4-F093EBC7136A}"/>
            </a:ext>
          </a:extLst>
        </xdr:cNvPr>
        <xdr:cNvPicPr/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8820150" y="104203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87</xdr:row>
      <xdr:rowOff>0</xdr:rowOff>
    </xdr:from>
    <xdr:to>
      <xdr:col>13</xdr:col>
      <xdr:colOff>431800</xdr:colOff>
      <xdr:row>87</xdr:row>
      <xdr:rowOff>25400</xdr:rowOff>
    </xdr:to>
    <xdr:pic>
      <xdr:nvPicPr>
        <xdr:cNvPr id="193" name="Picture 192">
          <a:extLst>
            <a:ext uri="{FF2B5EF4-FFF2-40B4-BE49-F238E27FC236}">
              <a16:creationId xmlns:a16="http://schemas.microsoft.com/office/drawing/2014/main" id="{21AD0EDA-D19C-47CC-8DBD-8D36E983233B}"/>
            </a:ext>
          </a:extLst>
        </xdr:cNvPr>
        <xdr:cNvPicPr/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4476750" y="110490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87</xdr:row>
      <xdr:rowOff>0</xdr:rowOff>
    </xdr:from>
    <xdr:to>
      <xdr:col>20</xdr:col>
      <xdr:colOff>431800</xdr:colOff>
      <xdr:row>87</xdr:row>
      <xdr:rowOff>25400</xdr:rowOff>
    </xdr:to>
    <xdr:pic>
      <xdr:nvPicPr>
        <xdr:cNvPr id="194" name="Picture 193">
          <a:extLst>
            <a:ext uri="{FF2B5EF4-FFF2-40B4-BE49-F238E27FC236}">
              <a16:creationId xmlns:a16="http://schemas.microsoft.com/office/drawing/2014/main" id="{9581735B-0E52-41B0-BEA8-04AF991C2FEE}"/>
            </a:ext>
          </a:extLst>
        </xdr:cNvPr>
        <xdr:cNvPicPr/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7096125" y="110490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87</xdr:row>
      <xdr:rowOff>0</xdr:rowOff>
    </xdr:from>
    <xdr:to>
      <xdr:col>25</xdr:col>
      <xdr:colOff>431800</xdr:colOff>
      <xdr:row>87</xdr:row>
      <xdr:rowOff>25400</xdr:rowOff>
    </xdr:to>
    <xdr:pic>
      <xdr:nvPicPr>
        <xdr:cNvPr id="195" name="Picture 194">
          <a:extLst>
            <a:ext uri="{FF2B5EF4-FFF2-40B4-BE49-F238E27FC236}">
              <a16:creationId xmlns:a16="http://schemas.microsoft.com/office/drawing/2014/main" id="{4F814B20-0DA6-4497-A59F-56FA121E9810}"/>
            </a:ext>
          </a:extLst>
        </xdr:cNvPr>
        <xdr:cNvPicPr/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8820150" y="110490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92</xdr:row>
      <xdr:rowOff>0</xdr:rowOff>
    </xdr:from>
    <xdr:to>
      <xdr:col>13</xdr:col>
      <xdr:colOff>431800</xdr:colOff>
      <xdr:row>92</xdr:row>
      <xdr:rowOff>25400</xdr:rowOff>
    </xdr:to>
    <xdr:pic>
      <xdr:nvPicPr>
        <xdr:cNvPr id="196" name="Picture 195">
          <a:extLst>
            <a:ext uri="{FF2B5EF4-FFF2-40B4-BE49-F238E27FC236}">
              <a16:creationId xmlns:a16="http://schemas.microsoft.com/office/drawing/2014/main" id="{FCBCC1FD-A7FB-4F4B-9FA6-A030B51448E5}"/>
            </a:ext>
          </a:extLst>
        </xdr:cNvPr>
        <xdr:cNvPicPr/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4476750" y="116776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92</xdr:row>
      <xdr:rowOff>0</xdr:rowOff>
    </xdr:from>
    <xdr:to>
      <xdr:col>20</xdr:col>
      <xdr:colOff>431800</xdr:colOff>
      <xdr:row>92</xdr:row>
      <xdr:rowOff>25400</xdr:rowOff>
    </xdr:to>
    <xdr:pic>
      <xdr:nvPicPr>
        <xdr:cNvPr id="197" name="Picture 196">
          <a:extLst>
            <a:ext uri="{FF2B5EF4-FFF2-40B4-BE49-F238E27FC236}">
              <a16:creationId xmlns:a16="http://schemas.microsoft.com/office/drawing/2014/main" id="{F5901AFD-04C5-43AA-B967-B4A755A5FD24}"/>
            </a:ext>
          </a:extLst>
        </xdr:cNvPr>
        <xdr:cNvPicPr/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7096125" y="116776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92</xdr:row>
      <xdr:rowOff>0</xdr:rowOff>
    </xdr:from>
    <xdr:to>
      <xdr:col>25</xdr:col>
      <xdr:colOff>431800</xdr:colOff>
      <xdr:row>92</xdr:row>
      <xdr:rowOff>25400</xdr:rowOff>
    </xdr:to>
    <xdr:pic>
      <xdr:nvPicPr>
        <xdr:cNvPr id="198" name="Picture 197">
          <a:extLst>
            <a:ext uri="{FF2B5EF4-FFF2-40B4-BE49-F238E27FC236}">
              <a16:creationId xmlns:a16="http://schemas.microsoft.com/office/drawing/2014/main" id="{8B8B02C9-845E-4CBF-821C-791BC36D6325}"/>
            </a:ext>
          </a:extLst>
        </xdr:cNvPr>
        <xdr:cNvPicPr/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8820150" y="116776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97</xdr:row>
      <xdr:rowOff>0</xdr:rowOff>
    </xdr:from>
    <xdr:to>
      <xdr:col>13</xdr:col>
      <xdr:colOff>431800</xdr:colOff>
      <xdr:row>97</xdr:row>
      <xdr:rowOff>25400</xdr:rowOff>
    </xdr:to>
    <xdr:pic>
      <xdr:nvPicPr>
        <xdr:cNvPr id="199" name="Picture 198">
          <a:extLst>
            <a:ext uri="{FF2B5EF4-FFF2-40B4-BE49-F238E27FC236}">
              <a16:creationId xmlns:a16="http://schemas.microsoft.com/office/drawing/2014/main" id="{C02B2FB3-022F-4560-B2F6-83455D791D91}"/>
            </a:ext>
          </a:extLst>
        </xdr:cNvPr>
        <xdr:cNvPicPr/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4476750" y="123063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97</xdr:row>
      <xdr:rowOff>0</xdr:rowOff>
    </xdr:from>
    <xdr:to>
      <xdr:col>20</xdr:col>
      <xdr:colOff>431800</xdr:colOff>
      <xdr:row>97</xdr:row>
      <xdr:rowOff>25400</xdr:rowOff>
    </xdr:to>
    <xdr:pic>
      <xdr:nvPicPr>
        <xdr:cNvPr id="200" name="Picture 199">
          <a:extLst>
            <a:ext uri="{FF2B5EF4-FFF2-40B4-BE49-F238E27FC236}">
              <a16:creationId xmlns:a16="http://schemas.microsoft.com/office/drawing/2014/main" id="{2B9F059A-7930-488F-8A84-8D9AF7D25524}"/>
            </a:ext>
          </a:extLst>
        </xdr:cNvPr>
        <xdr:cNvPicPr/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7096125" y="123063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97</xdr:row>
      <xdr:rowOff>0</xdr:rowOff>
    </xdr:from>
    <xdr:to>
      <xdr:col>25</xdr:col>
      <xdr:colOff>431800</xdr:colOff>
      <xdr:row>97</xdr:row>
      <xdr:rowOff>25400</xdr:rowOff>
    </xdr:to>
    <xdr:pic>
      <xdr:nvPicPr>
        <xdr:cNvPr id="201" name="Picture 200">
          <a:extLst>
            <a:ext uri="{FF2B5EF4-FFF2-40B4-BE49-F238E27FC236}">
              <a16:creationId xmlns:a16="http://schemas.microsoft.com/office/drawing/2014/main" id="{99771E71-719A-45B8-B7ED-6C56A30FB05D}"/>
            </a:ext>
          </a:extLst>
        </xdr:cNvPr>
        <xdr:cNvPicPr/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8820150" y="123063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102</xdr:row>
      <xdr:rowOff>0</xdr:rowOff>
    </xdr:from>
    <xdr:to>
      <xdr:col>13</xdr:col>
      <xdr:colOff>431800</xdr:colOff>
      <xdr:row>102</xdr:row>
      <xdr:rowOff>25400</xdr:rowOff>
    </xdr:to>
    <xdr:pic>
      <xdr:nvPicPr>
        <xdr:cNvPr id="202" name="Picture 201">
          <a:extLst>
            <a:ext uri="{FF2B5EF4-FFF2-40B4-BE49-F238E27FC236}">
              <a16:creationId xmlns:a16="http://schemas.microsoft.com/office/drawing/2014/main" id="{605D7763-4E50-4B16-8597-AD8F12260138}"/>
            </a:ext>
          </a:extLst>
        </xdr:cNvPr>
        <xdr:cNvPicPr/>
      </xdr:nvPicPr>
      <xdr:blipFill>
        <a:blip xmlns:r="http://schemas.openxmlformats.org/officeDocument/2006/relationships" r:embed="rId52" cstate="print"/>
        <a:stretch>
          <a:fillRect/>
        </a:stretch>
      </xdr:blipFill>
      <xdr:spPr>
        <a:xfrm>
          <a:off x="4476750" y="129349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102</xdr:row>
      <xdr:rowOff>0</xdr:rowOff>
    </xdr:from>
    <xdr:to>
      <xdr:col>20</xdr:col>
      <xdr:colOff>431800</xdr:colOff>
      <xdr:row>102</xdr:row>
      <xdr:rowOff>25400</xdr:rowOff>
    </xdr:to>
    <xdr:pic>
      <xdr:nvPicPr>
        <xdr:cNvPr id="203" name="Picture 202">
          <a:extLst>
            <a:ext uri="{FF2B5EF4-FFF2-40B4-BE49-F238E27FC236}">
              <a16:creationId xmlns:a16="http://schemas.microsoft.com/office/drawing/2014/main" id="{729562FD-BF5B-4E71-893F-DADE5F931582}"/>
            </a:ext>
          </a:extLst>
        </xdr:cNvPr>
        <xdr:cNvPicPr/>
      </xdr:nvPicPr>
      <xdr:blipFill>
        <a:blip xmlns:r="http://schemas.openxmlformats.org/officeDocument/2006/relationships" r:embed="rId53" cstate="print"/>
        <a:stretch>
          <a:fillRect/>
        </a:stretch>
      </xdr:blipFill>
      <xdr:spPr>
        <a:xfrm>
          <a:off x="7096125" y="129349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102</xdr:row>
      <xdr:rowOff>0</xdr:rowOff>
    </xdr:from>
    <xdr:to>
      <xdr:col>25</xdr:col>
      <xdr:colOff>431800</xdr:colOff>
      <xdr:row>102</xdr:row>
      <xdr:rowOff>25400</xdr:rowOff>
    </xdr:to>
    <xdr:pic>
      <xdr:nvPicPr>
        <xdr:cNvPr id="204" name="Picture 203">
          <a:extLst>
            <a:ext uri="{FF2B5EF4-FFF2-40B4-BE49-F238E27FC236}">
              <a16:creationId xmlns:a16="http://schemas.microsoft.com/office/drawing/2014/main" id="{8FAF4693-28B9-4DD6-85A9-C0C9263E33F9}"/>
            </a:ext>
          </a:extLst>
        </xdr:cNvPr>
        <xdr:cNvPicPr/>
      </xdr:nvPicPr>
      <xdr:blipFill>
        <a:blip xmlns:r="http://schemas.openxmlformats.org/officeDocument/2006/relationships" r:embed="rId54" cstate="print"/>
        <a:stretch>
          <a:fillRect/>
        </a:stretch>
      </xdr:blipFill>
      <xdr:spPr>
        <a:xfrm>
          <a:off x="8820150" y="129349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107</xdr:row>
      <xdr:rowOff>0</xdr:rowOff>
    </xdr:from>
    <xdr:to>
      <xdr:col>13</xdr:col>
      <xdr:colOff>431800</xdr:colOff>
      <xdr:row>107</xdr:row>
      <xdr:rowOff>25400</xdr:rowOff>
    </xdr:to>
    <xdr:pic>
      <xdr:nvPicPr>
        <xdr:cNvPr id="205" name="Picture 204">
          <a:extLst>
            <a:ext uri="{FF2B5EF4-FFF2-40B4-BE49-F238E27FC236}">
              <a16:creationId xmlns:a16="http://schemas.microsoft.com/office/drawing/2014/main" id="{163E19E7-BA8E-4296-86EB-3D5DD665B431}"/>
            </a:ext>
          </a:extLst>
        </xdr:cNvPr>
        <xdr:cNvPicPr/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4476750" y="135636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107</xdr:row>
      <xdr:rowOff>0</xdr:rowOff>
    </xdr:from>
    <xdr:to>
      <xdr:col>20</xdr:col>
      <xdr:colOff>431800</xdr:colOff>
      <xdr:row>107</xdr:row>
      <xdr:rowOff>25400</xdr:rowOff>
    </xdr:to>
    <xdr:pic>
      <xdr:nvPicPr>
        <xdr:cNvPr id="206" name="Picture 205">
          <a:extLst>
            <a:ext uri="{FF2B5EF4-FFF2-40B4-BE49-F238E27FC236}">
              <a16:creationId xmlns:a16="http://schemas.microsoft.com/office/drawing/2014/main" id="{D23FF10A-2C6E-4A40-852C-C7CA6F0321E8}"/>
            </a:ext>
          </a:extLst>
        </xdr:cNvPr>
        <xdr:cNvPicPr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096125" y="135636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107</xdr:row>
      <xdr:rowOff>0</xdr:rowOff>
    </xdr:from>
    <xdr:to>
      <xdr:col>25</xdr:col>
      <xdr:colOff>431800</xdr:colOff>
      <xdr:row>107</xdr:row>
      <xdr:rowOff>25400</xdr:rowOff>
    </xdr:to>
    <xdr:pic>
      <xdr:nvPicPr>
        <xdr:cNvPr id="207" name="Picture 206">
          <a:extLst>
            <a:ext uri="{FF2B5EF4-FFF2-40B4-BE49-F238E27FC236}">
              <a16:creationId xmlns:a16="http://schemas.microsoft.com/office/drawing/2014/main" id="{E7913087-FC23-4568-BFBC-F6F8D38DDC99}"/>
            </a:ext>
          </a:extLst>
        </xdr:cNvPr>
        <xdr:cNvPicPr/>
      </xdr:nvPicPr>
      <xdr:blipFill>
        <a:blip xmlns:r="http://schemas.openxmlformats.org/officeDocument/2006/relationships" r:embed="rId56" cstate="print"/>
        <a:stretch>
          <a:fillRect/>
        </a:stretch>
      </xdr:blipFill>
      <xdr:spPr>
        <a:xfrm>
          <a:off x="8820150" y="135636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112</xdr:row>
      <xdr:rowOff>0</xdr:rowOff>
    </xdr:from>
    <xdr:to>
      <xdr:col>13</xdr:col>
      <xdr:colOff>431800</xdr:colOff>
      <xdr:row>112</xdr:row>
      <xdr:rowOff>25400</xdr:rowOff>
    </xdr:to>
    <xdr:pic>
      <xdr:nvPicPr>
        <xdr:cNvPr id="208" name="Picture 207">
          <a:extLst>
            <a:ext uri="{FF2B5EF4-FFF2-40B4-BE49-F238E27FC236}">
              <a16:creationId xmlns:a16="http://schemas.microsoft.com/office/drawing/2014/main" id="{069B0171-FBEB-4BED-AC74-B1D8278D114B}"/>
            </a:ext>
          </a:extLst>
        </xdr:cNvPr>
        <xdr:cNvPicPr/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4476750" y="141922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112</xdr:row>
      <xdr:rowOff>0</xdr:rowOff>
    </xdr:from>
    <xdr:to>
      <xdr:col>20</xdr:col>
      <xdr:colOff>431800</xdr:colOff>
      <xdr:row>112</xdr:row>
      <xdr:rowOff>25400</xdr:rowOff>
    </xdr:to>
    <xdr:pic>
      <xdr:nvPicPr>
        <xdr:cNvPr id="209" name="Picture 208">
          <a:extLst>
            <a:ext uri="{FF2B5EF4-FFF2-40B4-BE49-F238E27FC236}">
              <a16:creationId xmlns:a16="http://schemas.microsoft.com/office/drawing/2014/main" id="{E7864003-D2BD-4765-AC31-AC9161915BE1}"/>
            </a:ext>
          </a:extLst>
        </xdr:cNvPr>
        <xdr:cNvPicPr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7096125" y="141922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112</xdr:row>
      <xdr:rowOff>0</xdr:rowOff>
    </xdr:from>
    <xdr:to>
      <xdr:col>25</xdr:col>
      <xdr:colOff>431800</xdr:colOff>
      <xdr:row>112</xdr:row>
      <xdr:rowOff>25400</xdr:rowOff>
    </xdr:to>
    <xdr:pic>
      <xdr:nvPicPr>
        <xdr:cNvPr id="210" name="Picture 209">
          <a:extLst>
            <a:ext uri="{FF2B5EF4-FFF2-40B4-BE49-F238E27FC236}">
              <a16:creationId xmlns:a16="http://schemas.microsoft.com/office/drawing/2014/main" id="{C574E46E-A424-48A5-988E-2CE37D031294}"/>
            </a:ext>
          </a:extLst>
        </xdr:cNvPr>
        <xdr:cNvPicPr/>
      </xdr:nvPicPr>
      <xdr:blipFill>
        <a:blip xmlns:r="http://schemas.openxmlformats.org/officeDocument/2006/relationships" r:embed="rId58" cstate="print"/>
        <a:stretch>
          <a:fillRect/>
        </a:stretch>
      </xdr:blipFill>
      <xdr:spPr>
        <a:xfrm>
          <a:off x="8820150" y="141922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117</xdr:row>
      <xdr:rowOff>0</xdr:rowOff>
    </xdr:from>
    <xdr:to>
      <xdr:col>13</xdr:col>
      <xdr:colOff>431800</xdr:colOff>
      <xdr:row>117</xdr:row>
      <xdr:rowOff>25400</xdr:rowOff>
    </xdr:to>
    <xdr:pic>
      <xdr:nvPicPr>
        <xdr:cNvPr id="211" name="Picture 210">
          <a:extLst>
            <a:ext uri="{FF2B5EF4-FFF2-40B4-BE49-F238E27FC236}">
              <a16:creationId xmlns:a16="http://schemas.microsoft.com/office/drawing/2014/main" id="{F8C73B6E-82E0-424A-98AD-6FD03CEEE8F0}"/>
            </a:ext>
          </a:extLst>
        </xdr:cNvPr>
        <xdr:cNvPicPr/>
      </xdr:nvPicPr>
      <xdr:blipFill>
        <a:blip xmlns:r="http://schemas.openxmlformats.org/officeDocument/2006/relationships" r:embed="rId59" cstate="print"/>
        <a:stretch>
          <a:fillRect/>
        </a:stretch>
      </xdr:blipFill>
      <xdr:spPr>
        <a:xfrm>
          <a:off x="4476750" y="148209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117</xdr:row>
      <xdr:rowOff>0</xdr:rowOff>
    </xdr:from>
    <xdr:to>
      <xdr:col>20</xdr:col>
      <xdr:colOff>431800</xdr:colOff>
      <xdr:row>117</xdr:row>
      <xdr:rowOff>25400</xdr:rowOff>
    </xdr:to>
    <xdr:pic>
      <xdr:nvPicPr>
        <xdr:cNvPr id="212" name="Picture 211">
          <a:extLst>
            <a:ext uri="{FF2B5EF4-FFF2-40B4-BE49-F238E27FC236}">
              <a16:creationId xmlns:a16="http://schemas.microsoft.com/office/drawing/2014/main" id="{5990517D-D7E6-4291-9B8D-D7CF031321F3}"/>
            </a:ext>
          </a:extLst>
        </xdr:cNvPr>
        <xdr:cNvPicPr/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7096125" y="148209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25</xdr:col>
      <xdr:colOff>431800</xdr:colOff>
      <xdr:row>117</xdr:row>
      <xdr:rowOff>25400</xdr:rowOff>
    </xdr:to>
    <xdr:pic>
      <xdr:nvPicPr>
        <xdr:cNvPr id="213" name="Picture 212">
          <a:extLst>
            <a:ext uri="{FF2B5EF4-FFF2-40B4-BE49-F238E27FC236}">
              <a16:creationId xmlns:a16="http://schemas.microsoft.com/office/drawing/2014/main" id="{1829AE16-D317-4EF2-A977-82CB5CA2189C}"/>
            </a:ext>
          </a:extLst>
        </xdr:cNvPr>
        <xdr:cNvPicPr/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8820150" y="148209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122</xdr:row>
      <xdr:rowOff>0</xdr:rowOff>
    </xdr:from>
    <xdr:to>
      <xdr:col>13</xdr:col>
      <xdr:colOff>431800</xdr:colOff>
      <xdr:row>122</xdr:row>
      <xdr:rowOff>25400</xdr:rowOff>
    </xdr:to>
    <xdr:pic>
      <xdr:nvPicPr>
        <xdr:cNvPr id="214" name="Picture 213">
          <a:extLst>
            <a:ext uri="{FF2B5EF4-FFF2-40B4-BE49-F238E27FC236}">
              <a16:creationId xmlns:a16="http://schemas.microsoft.com/office/drawing/2014/main" id="{21D9F00B-BC3B-4145-BCD6-1248BD03A175}"/>
            </a:ext>
          </a:extLst>
        </xdr:cNvPr>
        <xdr:cNvPicPr/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4476750" y="154495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122</xdr:row>
      <xdr:rowOff>0</xdr:rowOff>
    </xdr:from>
    <xdr:to>
      <xdr:col>20</xdr:col>
      <xdr:colOff>431800</xdr:colOff>
      <xdr:row>122</xdr:row>
      <xdr:rowOff>25400</xdr:rowOff>
    </xdr:to>
    <xdr:pic>
      <xdr:nvPicPr>
        <xdr:cNvPr id="215" name="Picture 214">
          <a:extLst>
            <a:ext uri="{FF2B5EF4-FFF2-40B4-BE49-F238E27FC236}">
              <a16:creationId xmlns:a16="http://schemas.microsoft.com/office/drawing/2014/main" id="{F08849E6-36D7-48FC-8087-98EAF463B814}"/>
            </a:ext>
          </a:extLst>
        </xdr:cNvPr>
        <xdr:cNvPicPr/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7096125" y="154495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122</xdr:row>
      <xdr:rowOff>0</xdr:rowOff>
    </xdr:from>
    <xdr:to>
      <xdr:col>25</xdr:col>
      <xdr:colOff>431800</xdr:colOff>
      <xdr:row>122</xdr:row>
      <xdr:rowOff>25400</xdr:rowOff>
    </xdr:to>
    <xdr:pic>
      <xdr:nvPicPr>
        <xdr:cNvPr id="216" name="Picture 215">
          <a:extLst>
            <a:ext uri="{FF2B5EF4-FFF2-40B4-BE49-F238E27FC236}">
              <a16:creationId xmlns:a16="http://schemas.microsoft.com/office/drawing/2014/main" id="{4B82B690-4003-43A3-89E0-E4A6A97969EA}"/>
            </a:ext>
          </a:extLst>
        </xdr:cNvPr>
        <xdr:cNvPicPr/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8820150" y="154495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127</xdr:row>
      <xdr:rowOff>0</xdr:rowOff>
    </xdr:from>
    <xdr:to>
      <xdr:col>13</xdr:col>
      <xdr:colOff>431800</xdr:colOff>
      <xdr:row>127</xdr:row>
      <xdr:rowOff>25400</xdr:rowOff>
    </xdr:to>
    <xdr:pic>
      <xdr:nvPicPr>
        <xdr:cNvPr id="217" name="Picture 216">
          <a:extLst>
            <a:ext uri="{FF2B5EF4-FFF2-40B4-BE49-F238E27FC236}">
              <a16:creationId xmlns:a16="http://schemas.microsoft.com/office/drawing/2014/main" id="{BA8F900B-2951-4D34-ACCA-23DC8F70536A}"/>
            </a:ext>
          </a:extLst>
        </xdr:cNvPr>
        <xdr:cNvPicPr/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4476750" y="160782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127</xdr:row>
      <xdr:rowOff>0</xdr:rowOff>
    </xdr:from>
    <xdr:to>
      <xdr:col>20</xdr:col>
      <xdr:colOff>431800</xdr:colOff>
      <xdr:row>127</xdr:row>
      <xdr:rowOff>25400</xdr:rowOff>
    </xdr:to>
    <xdr:pic>
      <xdr:nvPicPr>
        <xdr:cNvPr id="218" name="Picture 217">
          <a:extLst>
            <a:ext uri="{FF2B5EF4-FFF2-40B4-BE49-F238E27FC236}">
              <a16:creationId xmlns:a16="http://schemas.microsoft.com/office/drawing/2014/main" id="{B3A6B82A-7B4C-4885-AD7B-E3790E752932}"/>
            </a:ext>
          </a:extLst>
        </xdr:cNvPr>
        <xdr:cNvPicPr/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7096125" y="160782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127</xdr:row>
      <xdr:rowOff>0</xdr:rowOff>
    </xdr:from>
    <xdr:to>
      <xdr:col>25</xdr:col>
      <xdr:colOff>431800</xdr:colOff>
      <xdr:row>127</xdr:row>
      <xdr:rowOff>25400</xdr:rowOff>
    </xdr:to>
    <xdr:pic>
      <xdr:nvPicPr>
        <xdr:cNvPr id="219" name="Picture 218">
          <a:extLst>
            <a:ext uri="{FF2B5EF4-FFF2-40B4-BE49-F238E27FC236}">
              <a16:creationId xmlns:a16="http://schemas.microsoft.com/office/drawing/2014/main" id="{6F0C34E9-1C19-4072-BD33-3172750885AE}"/>
            </a:ext>
          </a:extLst>
        </xdr:cNvPr>
        <xdr:cNvPicPr/>
      </xdr:nvPicPr>
      <xdr:blipFill>
        <a:blip xmlns:r="http://schemas.openxmlformats.org/officeDocument/2006/relationships" r:embed="rId67" cstate="print"/>
        <a:stretch>
          <a:fillRect/>
        </a:stretch>
      </xdr:blipFill>
      <xdr:spPr>
        <a:xfrm>
          <a:off x="8820150" y="160782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132</xdr:row>
      <xdr:rowOff>0</xdr:rowOff>
    </xdr:from>
    <xdr:to>
      <xdr:col>13</xdr:col>
      <xdr:colOff>431800</xdr:colOff>
      <xdr:row>132</xdr:row>
      <xdr:rowOff>25400</xdr:rowOff>
    </xdr:to>
    <xdr:pic>
      <xdr:nvPicPr>
        <xdr:cNvPr id="220" name="Picture 219">
          <a:extLst>
            <a:ext uri="{FF2B5EF4-FFF2-40B4-BE49-F238E27FC236}">
              <a16:creationId xmlns:a16="http://schemas.microsoft.com/office/drawing/2014/main" id="{36CE4174-0E54-4701-93DB-0D19D9BF6260}"/>
            </a:ext>
          </a:extLst>
        </xdr:cNvPr>
        <xdr:cNvPicPr/>
      </xdr:nvPicPr>
      <xdr:blipFill>
        <a:blip xmlns:r="http://schemas.openxmlformats.org/officeDocument/2006/relationships" r:embed="rId68" cstate="print"/>
        <a:stretch>
          <a:fillRect/>
        </a:stretch>
      </xdr:blipFill>
      <xdr:spPr>
        <a:xfrm>
          <a:off x="4476750" y="167068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132</xdr:row>
      <xdr:rowOff>0</xdr:rowOff>
    </xdr:from>
    <xdr:to>
      <xdr:col>20</xdr:col>
      <xdr:colOff>431800</xdr:colOff>
      <xdr:row>132</xdr:row>
      <xdr:rowOff>25400</xdr:rowOff>
    </xdr:to>
    <xdr:pic>
      <xdr:nvPicPr>
        <xdr:cNvPr id="221" name="Picture 220">
          <a:extLst>
            <a:ext uri="{FF2B5EF4-FFF2-40B4-BE49-F238E27FC236}">
              <a16:creationId xmlns:a16="http://schemas.microsoft.com/office/drawing/2014/main" id="{0FA1719A-8498-47DD-9C36-523BB9E8E447}"/>
            </a:ext>
          </a:extLst>
        </xdr:cNvPr>
        <xdr:cNvPicPr/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7096125" y="167068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132</xdr:row>
      <xdr:rowOff>0</xdr:rowOff>
    </xdr:from>
    <xdr:to>
      <xdr:col>25</xdr:col>
      <xdr:colOff>431800</xdr:colOff>
      <xdr:row>132</xdr:row>
      <xdr:rowOff>25400</xdr:rowOff>
    </xdr:to>
    <xdr:pic>
      <xdr:nvPicPr>
        <xdr:cNvPr id="222" name="Picture 221">
          <a:extLst>
            <a:ext uri="{FF2B5EF4-FFF2-40B4-BE49-F238E27FC236}">
              <a16:creationId xmlns:a16="http://schemas.microsoft.com/office/drawing/2014/main" id="{E12A8F4C-6193-4A03-9B83-BBBEC482F2A9}"/>
            </a:ext>
          </a:extLst>
        </xdr:cNvPr>
        <xdr:cNvPicPr/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8820150" y="167068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137</xdr:row>
      <xdr:rowOff>0</xdr:rowOff>
    </xdr:from>
    <xdr:to>
      <xdr:col>13</xdr:col>
      <xdr:colOff>431800</xdr:colOff>
      <xdr:row>137</xdr:row>
      <xdr:rowOff>25400</xdr:rowOff>
    </xdr:to>
    <xdr:pic>
      <xdr:nvPicPr>
        <xdr:cNvPr id="223" name="Picture 222">
          <a:extLst>
            <a:ext uri="{FF2B5EF4-FFF2-40B4-BE49-F238E27FC236}">
              <a16:creationId xmlns:a16="http://schemas.microsoft.com/office/drawing/2014/main" id="{9A42813F-BFBA-4051-9C0D-6F75243CC7E7}"/>
            </a:ext>
          </a:extLst>
        </xdr:cNvPr>
        <xdr:cNvPicPr/>
      </xdr:nvPicPr>
      <xdr:blipFill>
        <a:blip xmlns:r="http://schemas.openxmlformats.org/officeDocument/2006/relationships" r:embed="rId71" cstate="print"/>
        <a:stretch>
          <a:fillRect/>
        </a:stretch>
      </xdr:blipFill>
      <xdr:spPr>
        <a:xfrm>
          <a:off x="4476750" y="173355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137</xdr:row>
      <xdr:rowOff>0</xdr:rowOff>
    </xdr:from>
    <xdr:to>
      <xdr:col>20</xdr:col>
      <xdr:colOff>431800</xdr:colOff>
      <xdr:row>137</xdr:row>
      <xdr:rowOff>25400</xdr:rowOff>
    </xdr:to>
    <xdr:pic>
      <xdr:nvPicPr>
        <xdr:cNvPr id="224" name="Picture 223">
          <a:extLst>
            <a:ext uri="{FF2B5EF4-FFF2-40B4-BE49-F238E27FC236}">
              <a16:creationId xmlns:a16="http://schemas.microsoft.com/office/drawing/2014/main" id="{D9E1D725-8E6B-484F-9C3E-4638DFC49360}"/>
            </a:ext>
          </a:extLst>
        </xdr:cNvPr>
        <xdr:cNvPicPr/>
      </xdr:nvPicPr>
      <xdr:blipFill>
        <a:blip xmlns:r="http://schemas.openxmlformats.org/officeDocument/2006/relationships" r:embed="rId72" cstate="print"/>
        <a:stretch>
          <a:fillRect/>
        </a:stretch>
      </xdr:blipFill>
      <xdr:spPr>
        <a:xfrm>
          <a:off x="7096125" y="173355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137</xdr:row>
      <xdr:rowOff>0</xdr:rowOff>
    </xdr:from>
    <xdr:to>
      <xdr:col>25</xdr:col>
      <xdr:colOff>431800</xdr:colOff>
      <xdr:row>137</xdr:row>
      <xdr:rowOff>25400</xdr:rowOff>
    </xdr:to>
    <xdr:pic>
      <xdr:nvPicPr>
        <xdr:cNvPr id="225" name="Picture 224">
          <a:extLst>
            <a:ext uri="{FF2B5EF4-FFF2-40B4-BE49-F238E27FC236}">
              <a16:creationId xmlns:a16="http://schemas.microsoft.com/office/drawing/2014/main" id="{CE0C1652-0790-4276-B99E-4E6331531FD0}"/>
            </a:ext>
          </a:extLst>
        </xdr:cNvPr>
        <xdr:cNvPicPr/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8820150" y="173355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142</xdr:row>
      <xdr:rowOff>0</xdr:rowOff>
    </xdr:from>
    <xdr:to>
      <xdr:col>13</xdr:col>
      <xdr:colOff>431800</xdr:colOff>
      <xdr:row>142</xdr:row>
      <xdr:rowOff>25400</xdr:rowOff>
    </xdr:to>
    <xdr:pic>
      <xdr:nvPicPr>
        <xdr:cNvPr id="226" name="Picture 225">
          <a:extLst>
            <a:ext uri="{FF2B5EF4-FFF2-40B4-BE49-F238E27FC236}">
              <a16:creationId xmlns:a16="http://schemas.microsoft.com/office/drawing/2014/main" id="{C6819CBD-6D68-49FC-8EC1-202FDFF8E277}"/>
            </a:ext>
          </a:extLst>
        </xdr:cNvPr>
        <xdr:cNvPicPr/>
      </xdr:nvPicPr>
      <xdr:blipFill>
        <a:blip xmlns:r="http://schemas.openxmlformats.org/officeDocument/2006/relationships" r:embed="rId74" cstate="print"/>
        <a:stretch>
          <a:fillRect/>
        </a:stretch>
      </xdr:blipFill>
      <xdr:spPr>
        <a:xfrm>
          <a:off x="4476750" y="179641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142</xdr:row>
      <xdr:rowOff>0</xdr:rowOff>
    </xdr:from>
    <xdr:to>
      <xdr:col>20</xdr:col>
      <xdr:colOff>431800</xdr:colOff>
      <xdr:row>142</xdr:row>
      <xdr:rowOff>25400</xdr:rowOff>
    </xdr:to>
    <xdr:pic>
      <xdr:nvPicPr>
        <xdr:cNvPr id="227" name="Picture 226">
          <a:extLst>
            <a:ext uri="{FF2B5EF4-FFF2-40B4-BE49-F238E27FC236}">
              <a16:creationId xmlns:a16="http://schemas.microsoft.com/office/drawing/2014/main" id="{2A8E3313-EB81-4D0B-9215-F25969806374}"/>
            </a:ext>
          </a:extLst>
        </xdr:cNvPr>
        <xdr:cNvPicPr/>
      </xdr:nvPicPr>
      <xdr:blipFill>
        <a:blip xmlns:r="http://schemas.openxmlformats.org/officeDocument/2006/relationships" r:embed="rId75" cstate="print"/>
        <a:stretch>
          <a:fillRect/>
        </a:stretch>
      </xdr:blipFill>
      <xdr:spPr>
        <a:xfrm>
          <a:off x="7096125" y="179641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142</xdr:row>
      <xdr:rowOff>0</xdr:rowOff>
    </xdr:from>
    <xdr:to>
      <xdr:col>25</xdr:col>
      <xdr:colOff>431800</xdr:colOff>
      <xdr:row>142</xdr:row>
      <xdr:rowOff>25400</xdr:rowOff>
    </xdr:to>
    <xdr:pic>
      <xdr:nvPicPr>
        <xdr:cNvPr id="228" name="Picture 227">
          <a:extLst>
            <a:ext uri="{FF2B5EF4-FFF2-40B4-BE49-F238E27FC236}">
              <a16:creationId xmlns:a16="http://schemas.microsoft.com/office/drawing/2014/main" id="{62CBA4B0-AC5D-4B0E-AF2D-3F0D08EBD5F5}"/>
            </a:ext>
          </a:extLst>
        </xdr:cNvPr>
        <xdr:cNvPicPr/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8820150" y="179641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147</xdr:row>
      <xdr:rowOff>0</xdr:rowOff>
    </xdr:from>
    <xdr:to>
      <xdr:col>13</xdr:col>
      <xdr:colOff>431800</xdr:colOff>
      <xdr:row>147</xdr:row>
      <xdr:rowOff>25400</xdr:rowOff>
    </xdr:to>
    <xdr:pic>
      <xdr:nvPicPr>
        <xdr:cNvPr id="229" name="Picture 228">
          <a:extLst>
            <a:ext uri="{FF2B5EF4-FFF2-40B4-BE49-F238E27FC236}">
              <a16:creationId xmlns:a16="http://schemas.microsoft.com/office/drawing/2014/main" id="{4F460C3D-313C-4C79-B3ED-37176B01F948}"/>
            </a:ext>
          </a:extLst>
        </xdr:cNvPr>
        <xdr:cNvPicPr/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4476750" y="185928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147</xdr:row>
      <xdr:rowOff>0</xdr:rowOff>
    </xdr:from>
    <xdr:to>
      <xdr:col>20</xdr:col>
      <xdr:colOff>431800</xdr:colOff>
      <xdr:row>147</xdr:row>
      <xdr:rowOff>25400</xdr:rowOff>
    </xdr:to>
    <xdr:pic>
      <xdr:nvPicPr>
        <xdr:cNvPr id="230" name="Picture 229">
          <a:extLst>
            <a:ext uri="{FF2B5EF4-FFF2-40B4-BE49-F238E27FC236}">
              <a16:creationId xmlns:a16="http://schemas.microsoft.com/office/drawing/2014/main" id="{67669295-4F59-40EC-8A6B-F617DEBC35C0}"/>
            </a:ext>
          </a:extLst>
        </xdr:cNvPr>
        <xdr:cNvPicPr/>
      </xdr:nvPicPr>
      <xdr:blipFill>
        <a:blip xmlns:r="http://schemas.openxmlformats.org/officeDocument/2006/relationships" r:embed="rId78" cstate="print"/>
        <a:stretch>
          <a:fillRect/>
        </a:stretch>
      </xdr:blipFill>
      <xdr:spPr>
        <a:xfrm>
          <a:off x="7096125" y="185928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147</xdr:row>
      <xdr:rowOff>0</xdr:rowOff>
    </xdr:from>
    <xdr:to>
      <xdr:col>25</xdr:col>
      <xdr:colOff>431800</xdr:colOff>
      <xdr:row>147</xdr:row>
      <xdr:rowOff>25400</xdr:rowOff>
    </xdr:to>
    <xdr:pic>
      <xdr:nvPicPr>
        <xdr:cNvPr id="231" name="Picture 230">
          <a:extLst>
            <a:ext uri="{FF2B5EF4-FFF2-40B4-BE49-F238E27FC236}">
              <a16:creationId xmlns:a16="http://schemas.microsoft.com/office/drawing/2014/main" id="{8D05CDEF-02E7-416A-B2DF-8EE4A11F1A54}"/>
            </a:ext>
          </a:extLst>
        </xdr:cNvPr>
        <xdr:cNvPicPr/>
      </xdr:nvPicPr>
      <xdr:blipFill>
        <a:blip xmlns:r="http://schemas.openxmlformats.org/officeDocument/2006/relationships" r:embed="rId79" cstate="print"/>
        <a:stretch>
          <a:fillRect/>
        </a:stretch>
      </xdr:blipFill>
      <xdr:spPr>
        <a:xfrm>
          <a:off x="8820150" y="185928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152</xdr:row>
      <xdr:rowOff>0</xdr:rowOff>
    </xdr:from>
    <xdr:to>
      <xdr:col>13</xdr:col>
      <xdr:colOff>431800</xdr:colOff>
      <xdr:row>152</xdr:row>
      <xdr:rowOff>25400</xdr:rowOff>
    </xdr:to>
    <xdr:pic>
      <xdr:nvPicPr>
        <xdr:cNvPr id="232" name="Picture 231">
          <a:extLst>
            <a:ext uri="{FF2B5EF4-FFF2-40B4-BE49-F238E27FC236}">
              <a16:creationId xmlns:a16="http://schemas.microsoft.com/office/drawing/2014/main" id="{99FF9CFD-A358-4D1F-A9B0-236A52EFA0D8}"/>
            </a:ext>
          </a:extLst>
        </xdr:cNvPr>
        <xdr:cNvPicPr/>
      </xdr:nvPicPr>
      <xdr:blipFill>
        <a:blip xmlns:r="http://schemas.openxmlformats.org/officeDocument/2006/relationships" r:embed="rId80" cstate="print"/>
        <a:stretch>
          <a:fillRect/>
        </a:stretch>
      </xdr:blipFill>
      <xdr:spPr>
        <a:xfrm>
          <a:off x="4476750" y="192214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152</xdr:row>
      <xdr:rowOff>0</xdr:rowOff>
    </xdr:from>
    <xdr:to>
      <xdr:col>20</xdr:col>
      <xdr:colOff>431800</xdr:colOff>
      <xdr:row>152</xdr:row>
      <xdr:rowOff>25400</xdr:rowOff>
    </xdr:to>
    <xdr:pic>
      <xdr:nvPicPr>
        <xdr:cNvPr id="233" name="Picture 232">
          <a:extLst>
            <a:ext uri="{FF2B5EF4-FFF2-40B4-BE49-F238E27FC236}">
              <a16:creationId xmlns:a16="http://schemas.microsoft.com/office/drawing/2014/main" id="{640079A4-F7C7-4B72-9DC7-06CCE02E09B2}"/>
            </a:ext>
          </a:extLst>
        </xdr:cNvPr>
        <xdr:cNvPicPr/>
      </xdr:nvPicPr>
      <xdr:blipFill>
        <a:blip xmlns:r="http://schemas.openxmlformats.org/officeDocument/2006/relationships" r:embed="rId80" cstate="print"/>
        <a:stretch>
          <a:fillRect/>
        </a:stretch>
      </xdr:blipFill>
      <xdr:spPr>
        <a:xfrm>
          <a:off x="7096125" y="192214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152</xdr:row>
      <xdr:rowOff>0</xdr:rowOff>
    </xdr:from>
    <xdr:to>
      <xdr:col>25</xdr:col>
      <xdr:colOff>431800</xdr:colOff>
      <xdr:row>152</xdr:row>
      <xdr:rowOff>25400</xdr:rowOff>
    </xdr:to>
    <xdr:pic>
      <xdr:nvPicPr>
        <xdr:cNvPr id="234" name="Picture 233">
          <a:extLst>
            <a:ext uri="{FF2B5EF4-FFF2-40B4-BE49-F238E27FC236}">
              <a16:creationId xmlns:a16="http://schemas.microsoft.com/office/drawing/2014/main" id="{1E95C45A-2D96-4D63-9D4B-4F464F503C19}"/>
            </a:ext>
          </a:extLst>
        </xdr:cNvPr>
        <xdr:cNvPicPr/>
      </xdr:nvPicPr>
      <xdr:blipFill>
        <a:blip xmlns:r="http://schemas.openxmlformats.org/officeDocument/2006/relationships" r:embed="rId81" cstate="print"/>
        <a:stretch>
          <a:fillRect/>
        </a:stretch>
      </xdr:blipFill>
      <xdr:spPr>
        <a:xfrm>
          <a:off x="8820150" y="192214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157</xdr:row>
      <xdr:rowOff>0</xdr:rowOff>
    </xdr:from>
    <xdr:to>
      <xdr:col>13</xdr:col>
      <xdr:colOff>431800</xdr:colOff>
      <xdr:row>157</xdr:row>
      <xdr:rowOff>25400</xdr:rowOff>
    </xdr:to>
    <xdr:pic>
      <xdr:nvPicPr>
        <xdr:cNvPr id="235" name="Picture 234">
          <a:extLst>
            <a:ext uri="{FF2B5EF4-FFF2-40B4-BE49-F238E27FC236}">
              <a16:creationId xmlns:a16="http://schemas.microsoft.com/office/drawing/2014/main" id="{F50227BB-5EF9-4606-BF4C-F21D316AFD2A}"/>
            </a:ext>
          </a:extLst>
        </xdr:cNvPr>
        <xdr:cNvPicPr/>
      </xdr:nvPicPr>
      <xdr:blipFill>
        <a:blip xmlns:r="http://schemas.openxmlformats.org/officeDocument/2006/relationships" r:embed="rId82" cstate="print"/>
        <a:stretch>
          <a:fillRect/>
        </a:stretch>
      </xdr:blipFill>
      <xdr:spPr>
        <a:xfrm>
          <a:off x="4476750" y="198501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157</xdr:row>
      <xdr:rowOff>0</xdr:rowOff>
    </xdr:from>
    <xdr:to>
      <xdr:col>20</xdr:col>
      <xdr:colOff>431800</xdr:colOff>
      <xdr:row>157</xdr:row>
      <xdr:rowOff>25400</xdr:rowOff>
    </xdr:to>
    <xdr:pic>
      <xdr:nvPicPr>
        <xdr:cNvPr id="236" name="Picture 235">
          <a:extLst>
            <a:ext uri="{FF2B5EF4-FFF2-40B4-BE49-F238E27FC236}">
              <a16:creationId xmlns:a16="http://schemas.microsoft.com/office/drawing/2014/main" id="{367D331D-8AB3-4C21-993F-0F39A0008F51}"/>
            </a:ext>
          </a:extLst>
        </xdr:cNvPr>
        <xdr:cNvPicPr/>
      </xdr:nvPicPr>
      <xdr:blipFill>
        <a:blip xmlns:r="http://schemas.openxmlformats.org/officeDocument/2006/relationships" r:embed="rId83" cstate="print"/>
        <a:stretch>
          <a:fillRect/>
        </a:stretch>
      </xdr:blipFill>
      <xdr:spPr>
        <a:xfrm>
          <a:off x="7096125" y="198501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157</xdr:row>
      <xdr:rowOff>0</xdr:rowOff>
    </xdr:from>
    <xdr:to>
      <xdr:col>25</xdr:col>
      <xdr:colOff>431800</xdr:colOff>
      <xdr:row>157</xdr:row>
      <xdr:rowOff>25400</xdr:rowOff>
    </xdr:to>
    <xdr:pic>
      <xdr:nvPicPr>
        <xdr:cNvPr id="237" name="Picture 236">
          <a:extLst>
            <a:ext uri="{FF2B5EF4-FFF2-40B4-BE49-F238E27FC236}">
              <a16:creationId xmlns:a16="http://schemas.microsoft.com/office/drawing/2014/main" id="{ED0CB359-3A8C-4476-9284-82818A41269A}"/>
            </a:ext>
          </a:extLst>
        </xdr:cNvPr>
        <xdr:cNvPicPr/>
      </xdr:nvPicPr>
      <xdr:blipFill>
        <a:blip xmlns:r="http://schemas.openxmlformats.org/officeDocument/2006/relationships" r:embed="rId84" cstate="print"/>
        <a:stretch>
          <a:fillRect/>
        </a:stretch>
      </xdr:blipFill>
      <xdr:spPr>
        <a:xfrm>
          <a:off x="8820150" y="198501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162</xdr:row>
      <xdr:rowOff>0</xdr:rowOff>
    </xdr:from>
    <xdr:to>
      <xdr:col>13</xdr:col>
      <xdr:colOff>431800</xdr:colOff>
      <xdr:row>162</xdr:row>
      <xdr:rowOff>25400</xdr:rowOff>
    </xdr:to>
    <xdr:pic>
      <xdr:nvPicPr>
        <xdr:cNvPr id="238" name="Picture 237">
          <a:extLst>
            <a:ext uri="{FF2B5EF4-FFF2-40B4-BE49-F238E27FC236}">
              <a16:creationId xmlns:a16="http://schemas.microsoft.com/office/drawing/2014/main" id="{F4FF2053-4D80-434E-8068-0B74CBE5F903}"/>
            </a:ext>
          </a:extLst>
        </xdr:cNvPr>
        <xdr:cNvPicPr/>
      </xdr:nvPicPr>
      <xdr:blipFill>
        <a:blip xmlns:r="http://schemas.openxmlformats.org/officeDocument/2006/relationships" r:embed="rId85" cstate="print"/>
        <a:stretch>
          <a:fillRect/>
        </a:stretch>
      </xdr:blipFill>
      <xdr:spPr>
        <a:xfrm>
          <a:off x="4476750" y="204787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162</xdr:row>
      <xdr:rowOff>0</xdr:rowOff>
    </xdr:from>
    <xdr:to>
      <xdr:col>20</xdr:col>
      <xdr:colOff>431800</xdr:colOff>
      <xdr:row>162</xdr:row>
      <xdr:rowOff>25400</xdr:rowOff>
    </xdr:to>
    <xdr:pic>
      <xdr:nvPicPr>
        <xdr:cNvPr id="239" name="Picture 238">
          <a:extLst>
            <a:ext uri="{FF2B5EF4-FFF2-40B4-BE49-F238E27FC236}">
              <a16:creationId xmlns:a16="http://schemas.microsoft.com/office/drawing/2014/main" id="{0B296538-A4EE-4FE1-9490-922FA8CB9657}"/>
            </a:ext>
          </a:extLst>
        </xdr:cNvPr>
        <xdr:cNvPicPr/>
      </xdr:nvPicPr>
      <xdr:blipFill>
        <a:blip xmlns:r="http://schemas.openxmlformats.org/officeDocument/2006/relationships" r:embed="rId85" cstate="print"/>
        <a:stretch>
          <a:fillRect/>
        </a:stretch>
      </xdr:blipFill>
      <xdr:spPr>
        <a:xfrm>
          <a:off x="7096125" y="204787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162</xdr:row>
      <xdr:rowOff>0</xdr:rowOff>
    </xdr:from>
    <xdr:to>
      <xdr:col>25</xdr:col>
      <xdr:colOff>431800</xdr:colOff>
      <xdr:row>162</xdr:row>
      <xdr:rowOff>25400</xdr:rowOff>
    </xdr:to>
    <xdr:pic>
      <xdr:nvPicPr>
        <xdr:cNvPr id="240" name="Picture 239">
          <a:extLst>
            <a:ext uri="{FF2B5EF4-FFF2-40B4-BE49-F238E27FC236}">
              <a16:creationId xmlns:a16="http://schemas.microsoft.com/office/drawing/2014/main" id="{0629BDF6-B5E5-4BFF-BBB4-C3F1CD611FB1}"/>
            </a:ext>
          </a:extLst>
        </xdr:cNvPr>
        <xdr:cNvPicPr/>
      </xdr:nvPicPr>
      <xdr:blipFill>
        <a:blip xmlns:r="http://schemas.openxmlformats.org/officeDocument/2006/relationships" r:embed="rId86" cstate="print"/>
        <a:stretch>
          <a:fillRect/>
        </a:stretch>
      </xdr:blipFill>
      <xdr:spPr>
        <a:xfrm>
          <a:off x="8820150" y="204787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167</xdr:row>
      <xdr:rowOff>0</xdr:rowOff>
    </xdr:from>
    <xdr:to>
      <xdr:col>13</xdr:col>
      <xdr:colOff>431800</xdr:colOff>
      <xdr:row>167</xdr:row>
      <xdr:rowOff>25400</xdr:rowOff>
    </xdr:to>
    <xdr:pic>
      <xdr:nvPicPr>
        <xdr:cNvPr id="241" name="Picture 240">
          <a:extLst>
            <a:ext uri="{FF2B5EF4-FFF2-40B4-BE49-F238E27FC236}">
              <a16:creationId xmlns:a16="http://schemas.microsoft.com/office/drawing/2014/main" id="{2FF9F6DF-D5F4-4CE6-A26A-5A26FE6BADE0}"/>
            </a:ext>
          </a:extLst>
        </xdr:cNvPr>
        <xdr:cNvPicPr/>
      </xdr:nvPicPr>
      <xdr:blipFill>
        <a:blip xmlns:r="http://schemas.openxmlformats.org/officeDocument/2006/relationships" r:embed="rId87" cstate="print"/>
        <a:stretch>
          <a:fillRect/>
        </a:stretch>
      </xdr:blipFill>
      <xdr:spPr>
        <a:xfrm>
          <a:off x="4476750" y="211074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167</xdr:row>
      <xdr:rowOff>0</xdr:rowOff>
    </xdr:from>
    <xdr:to>
      <xdr:col>20</xdr:col>
      <xdr:colOff>431800</xdr:colOff>
      <xdr:row>167</xdr:row>
      <xdr:rowOff>25400</xdr:rowOff>
    </xdr:to>
    <xdr:pic>
      <xdr:nvPicPr>
        <xdr:cNvPr id="242" name="Picture 241">
          <a:extLst>
            <a:ext uri="{FF2B5EF4-FFF2-40B4-BE49-F238E27FC236}">
              <a16:creationId xmlns:a16="http://schemas.microsoft.com/office/drawing/2014/main" id="{605E4EA3-0279-43FC-A0FD-845444782F0B}"/>
            </a:ext>
          </a:extLst>
        </xdr:cNvPr>
        <xdr:cNvPicPr/>
      </xdr:nvPicPr>
      <xdr:blipFill>
        <a:blip xmlns:r="http://schemas.openxmlformats.org/officeDocument/2006/relationships" r:embed="rId88" cstate="print"/>
        <a:stretch>
          <a:fillRect/>
        </a:stretch>
      </xdr:blipFill>
      <xdr:spPr>
        <a:xfrm>
          <a:off x="7096125" y="211074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167</xdr:row>
      <xdr:rowOff>0</xdr:rowOff>
    </xdr:from>
    <xdr:to>
      <xdr:col>25</xdr:col>
      <xdr:colOff>431800</xdr:colOff>
      <xdr:row>167</xdr:row>
      <xdr:rowOff>25400</xdr:rowOff>
    </xdr:to>
    <xdr:pic>
      <xdr:nvPicPr>
        <xdr:cNvPr id="243" name="Picture 242">
          <a:extLst>
            <a:ext uri="{FF2B5EF4-FFF2-40B4-BE49-F238E27FC236}">
              <a16:creationId xmlns:a16="http://schemas.microsoft.com/office/drawing/2014/main" id="{EF8DCFD3-78B0-4E67-958F-005166D036DD}"/>
            </a:ext>
          </a:extLst>
        </xdr:cNvPr>
        <xdr:cNvPicPr/>
      </xdr:nvPicPr>
      <xdr:blipFill>
        <a:blip xmlns:r="http://schemas.openxmlformats.org/officeDocument/2006/relationships" r:embed="rId89" cstate="print"/>
        <a:stretch>
          <a:fillRect/>
        </a:stretch>
      </xdr:blipFill>
      <xdr:spPr>
        <a:xfrm>
          <a:off x="8820150" y="211074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172</xdr:row>
      <xdr:rowOff>0</xdr:rowOff>
    </xdr:from>
    <xdr:to>
      <xdr:col>13</xdr:col>
      <xdr:colOff>431800</xdr:colOff>
      <xdr:row>172</xdr:row>
      <xdr:rowOff>25400</xdr:rowOff>
    </xdr:to>
    <xdr:pic>
      <xdr:nvPicPr>
        <xdr:cNvPr id="244" name="Picture 243">
          <a:extLst>
            <a:ext uri="{FF2B5EF4-FFF2-40B4-BE49-F238E27FC236}">
              <a16:creationId xmlns:a16="http://schemas.microsoft.com/office/drawing/2014/main" id="{DBA592F1-E62E-41AD-899F-401C01019235}"/>
            </a:ext>
          </a:extLst>
        </xdr:cNvPr>
        <xdr:cNvPicPr/>
      </xdr:nvPicPr>
      <xdr:blipFill>
        <a:blip xmlns:r="http://schemas.openxmlformats.org/officeDocument/2006/relationships" r:embed="rId90" cstate="print"/>
        <a:stretch>
          <a:fillRect/>
        </a:stretch>
      </xdr:blipFill>
      <xdr:spPr>
        <a:xfrm>
          <a:off x="4476750" y="217360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172</xdr:row>
      <xdr:rowOff>0</xdr:rowOff>
    </xdr:from>
    <xdr:to>
      <xdr:col>20</xdr:col>
      <xdr:colOff>431800</xdr:colOff>
      <xdr:row>172</xdr:row>
      <xdr:rowOff>25400</xdr:rowOff>
    </xdr:to>
    <xdr:pic>
      <xdr:nvPicPr>
        <xdr:cNvPr id="245" name="Picture 244">
          <a:extLst>
            <a:ext uri="{FF2B5EF4-FFF2-40B4-BE49-F238E27FC236}">
              <a16:creationId xmlns:a16="http://schemas.microsoft.com/office/drawing/2014/main" id="{03308EED-6457-4F16-AB50-5991E769D80C}"/>
            </a:ext>
          </a:extLst>
        </xdr:cNvPr>
        <xdr:cNvPicPr/>
      </xdr:nvPicPr>
      <xdr:blipFill>
        <a:blip xmlns:r="http://schemas.openxmlformats.org/officeDocument/2006/relationships" r:embed="rId91" cstate="print"/>
        <a:stretch>
          <a:fillRect/>
        </a:stretch>
      </xdr:blipFill>
      <xdr:spPr>
        <a:xfrm>
          <a:off x="7096125" y="217360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172</xdr:row>
      <xdr:rowOff>0</xdr:rowOff>
    </xdr:from>
    <xdr:to>
      <xdr:col>25</xdr:col>
      <xdr:colOff>431800</xdr:colOff>
      <xdr:row>172</xdr:row>
      <xdr:rowOff>25400</xdr:rowOff>
    </xdr:to>
    <xdr:pic>
      <xdr:nvPicPr>
        <xdr:cNvPr id="246" name="Picture 245">
          <a:extLst>
            <a:ext uri="{FF2B5EF4-FFF2-40B4-BE49-F238E27FC236}">
              <a16:creationId xmlns:a16="http://schemas.microsoft.com/office/drawing/2014/main" id="{CD6A321D-40A5-40E6-BC9D-3A576B4360D8}"/>
            </a:ext>
          </a:extLst>
        </xdr:cNvPr>
        <xdr:cNvPicPr/>
      </xdr:nvPicPr>
      <xdr:blipFill>
        <a:blip xmlns:r="http://schemas.openxmlformats.org/officeDocument/2006/relationships" r:embed="rId92" cstate="print"/>
        <a:stretch>
          <a:fillRect/>
        </a:stretch>
      </xdr:blipFill>
      <xdr:spPr>
        <a:xfrm>
          <a:off x="8820150" y="217360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177</xdr:row>
      <xdr:rowOff>0</xdr:rowOff>
    </xdr:from>
    <xdr:to>
      <xdr:col>13</xdr:col>
      <xdr:colOff>431800</xdr:colOff>
      <xdr:row>177</xdr:row>
      <xdr:rowOff>25400</xdr:rowOff>
    </xdr:to>
    <xdr:pic>
      <xdr:nvPicPr>
        <xdr:cNvPr id="247" name="Picture 246">
          <a:extLst>
            <a:ext uri="{FF2B5EF4-FFF2-40B4-BE49-F238E27FC236}">
              <a16:creationId xmlns:a16="http://schemas.microsoft.com/office/drawing/2014/main" id="{669B5A0C-9819-4E18-A373-1E6F76FBF342}"/>
            </a:ext>
          </a:extLst>
        </xdr:cNvPr>
        <xdr:cNvPicPr/>
      </xdr:nvPicPr>
      <xdr:blipFill>
        <a:blip xmlns:r="http://schemas.openxmlformats.org/officeDocument/2006/relationships" r:embed="rId93" cstate="print"/>
        <a:stretch>
          <a:fillRect/>
        </a:stretch>
      </xdr:blipFill>
      <xdr:spPr>
        <a:xfrm>
          <a:off x="4476750" y="223647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177</xdr:row>
      <xdr:rowOff>0</xdr:rowOff>
    </xdr:from>
    <xdr:to>
      <xdr:col>20</xdr:col>
      <xdr:colOff>431800</xdr:colOff>
      <xdr:row>177</xdr:row>
      <xdr:rowOff>25400</xdr:rowOff>
    </xdr:to>
    <xdr:pic>
      <xdr:nvPicPr>
        <xdr:cNvPr id="248" name="Picture 247">
          <a:extLst>
            <a:ext uri="{FF2B5EF4-FFF2-40B4-BE49-F238E27FC236}">
              <a16:creationId xmlns:a16="http://schemas.microsoft.com/office/drawing/2014/main" id="{B3264908-F18C-4715-AE1A-09466D24BC3D}"/>
            </a:ext>
          </a:extLst>
        </xdr:cNvPr>
        <xdr:cNvPicPr/>
      </xdr:nvPicPr>
      <xdr:blipFill>
        <a:blip xmlns:r="http://schemas.openxmlformats.org/officeDocument/2006/relationships" r:embed="rId94" cstate="print"/>
        <a:stretch>
          <a:fillRect/>
        </a:stretch>
      </xdr:blipFill>
      <xdr:spPr>
        <a:xfrm>
          <a:off x="7096125" y="223647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177</xdr:row>
      <xdr:rowOff>0</xdr:rowOff>
    </xdr:from>
    <xdr:to>
      <xdr:col>25</xdr:col>
      <xdr:colOff>431800</xdr:colOff>
      <xdr:row>177</xdr:row>
      <xdr:rowOff>25400</xdr:rowOff>
    </xdr:to>
    <xdr:pic>
      <xdr:nvPicPr>
        <xdr:cNvPr id="249" name="Picture 248">
          <a:extLst>
            <a:ext uri="{FF2B5EF4-FFF2-40B4-BE49-F238E27FC236}">
              <a16:creationId xmlns:a16="http://schemas.microsoft.com/office/drawing/2014/main" id="{6F2858F8-46B9-4EEA-8C87-2CE2DBD2B72D}"/>
            </a:ext>
          </a:extLst>
        </xdr:cNvPr>
        <xdr:cNvPicPr/>
      </xdr:nvPicPr>
      <xdr:blipFill>
        <a:blip xmlns:r="http://schemas.openxmlformats.org/officeDocument/2006/relationships" r:embed="rId95" cstate="print"/>
        <a:stretch>
          <a:fillRect/>
        </a:stretch>
      </xdr:blipFill>
      <xdr:spPr>
        <a:xfrm>
          <a:off x="8820150" y="223647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182</xdr:row>
      <xdr:rowOff>0</xdr:rowOff>
    </xdr:from>
    <xdr:to>
      <xdr:col>13</xdr:col>
      <xdr:colOff>431800</xdr:colOff>
      <xdr:row>182</xdr:row>
      <xdr:rowOff>25400</xdr:rowOff>
    </xdr:to>
    <xdr:pic>
      <xdr:nvPicPr>
        <xdr:cNvPr id="250" name="Picture 249">
          <a:extLst>
            <a:ext uri="{FF2B5EF4-FFF2-40B4-BE49-F238E27FC236}">
              <a16:creationId xmlns:a16="http://schemas.microsoft.com/office/drawing/2014/main" id="{CB60EC32-D879-47C8-9A25-15ABE4C7F371}"/>
            </a:ext>
          </a:extLst>
        </xdr:cNvPr>
        <xdr:cNvPicPr/>
      </xdr:nvPicPr>
      <xdr:blipFill>
        <a:blip xmlns:r="http://schemas.openxmlformats.org/officeDocument/2006/relationships" r:embed="rId96" cstate="print"/>
        <a:stretch>
          <a:fillRect/>
        </a:stretch>
      </xdr:blipFill>
      <xdr:spPr>
        <a:xfrm>
          <a:off x="4476750" y="229933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182</xdr:row>
      <xdr:rowOff>0</xdr:rowOff>
    </xdr:from>
    <xdr:to>
      <xdr:col>20</xdr:col>
      <xdr:colOff>431800</xdr:colOff>
      <xdr:row>182</xdr:row>
      <xdr:rowOff>25400</xdr:rowOff>
    </xdr:to>
    <xdr:pic>
      <xdr:nvPicPr>
        <xdr:cNvPr id="251" name="Picture 250">
          <a:extLst>
            <a:ext uri="{FF2B5EF4-FFF2-40B4-BE49-F238E27FC236}">
              <a16:creationId xmlns:a16="http://schemas.microsoft.com/office/drawing/2014/main" id="{43C520ED-F5E2-4230-B66B-435059FECCB9}"/>
            </a:ext>
          </a:extLst>
        </xdr:cNvPr>
        <xdr:cNvPicPr/>
      </xdr:nvPicPr>
      <xdr:blipFill>
        <a:blip xmlns:r="http://schemas.openxmlformats.org/officeDocument/2006/relationships" r:embed="rId97" cstate="print"/>
        <a:stretch>
          <a:fillRect/>
        </a:stretch>
      </xdr:blipFill>
      <xdr:spPr>
        <a:xfrm>
          <a:off x="7096125" y="229933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182</xdr:row>
      <xdr:rowOff>0</xdr:rowOff>
    </xdr:from>
    <xdr:to>
      <xdr:col>25</xdr:col>
      <xdr:colOff>431800</xdr:colOff>
      <xdr:row>182</xdr:row>
      <xdr:rowOff>25400</xdr:rowOff>
    </xdr:to>
    <xdr:pic>
      <xdr:nvPicPr>
        <xdr:cNvPr id="252" name="Picture 251">
          <a:extLst>
            <a:ext uri="{FF2B5EF4-FFF2-40B4-BE49-F238E27FC236}">
              <a16:creationId xmlns:a16="http://schemas.microsoft.com/office/drawing/2014/main" id="{C0B259C3-8A77-4611-8713-E97A4F88935E}"/>
            </a:ext>
          </a:extLst>
        </xdr:cNvPr>
        <xdr:cNvPicPr/>
      </xdr:nvPicPr>
      <xdr:blipFill>
        <a:blip xmlns:r="http://schemas.openxmlformats.org/officeDocument/2006/relationships" r:embed="rId98" cstate="print"/>
        <a:stretch>
          <a:fillRect/>
        </a:stretch>
      </xdr:blipFill>
      <xdr:spPr>
        <a:xfrm>
          <a:off x="8820150" y="229933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187</xdr:row>
      <xdr:rowOff>0</xdr:rowOff>
    </xdr:from>
    <xdr:to>
      <xdr:col>13</xdr:col>
      <xdr:colOff>431800</xdr:colOff>
      <xdr:row>187</xdr:row>
      <xdr:rowOff>25400</xdr:rowOff>
    </xdr:to>
    <xdr:pic>
      <xdr:nvPicPr>
        <xdr:cNvPr id="253" name="Picture 252">
          <a:extLst>
            <a:ext uri="{FF2B5EF4-FFF2-40B4-BE49-F238E27FC236}">
              <a16:creationId xmlns:a16="http://schemas.microsoft.com/office/drawing/2014/main" id="{05E0BF07-43DB-4740-B60A-3DD81BED180D}"/>
            </a:ext>
          </a:extLst>
        </xdr:cNvPr>
        <xdr:cNvPicPr/>
      </xdr:nvPicPr>
      <xdr:blipFill>
        <a:blip xmlns:r="http://schemas.openxmlformats.org/officeDocument/2006/relationships" r:embed="rId99" cstate="print"/>
        <a:stretch>
          <a:fillRect/>
        </a:stretch>
      </xdr:blipFill>
      <xdr:spPr>
        <a:xfrm>
          <a:off x="4476750" y="236220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187</xdr:row>
      <xdr:rowOff>0</xdr:rowOff>
    </xdr:from>
    <xdr:to>
      <xdr:col>20</xdr:col>
      <xdr:colOff>431800</xdr:colOff>
      <xdr:row>187</xdr:row>
      <xdr:rowOff>25400</xdr:rowOff>
    </xdr:to>
    <xdr:pic>
      <xdr:nvPicPr>
        <xdr:cNvPr id="254" name="Picture 253">
          <a:extLst>
            <a:ext uri="{FF2B5EF4-FFF2-40B4-BE49-F238E27FC236}">
              <a16:creationId xmlns:a16="http://schemas.microsoft.com/office/drawing/2014/main" id="{E8DDF65D-CBD5-41E8-9EC1-9364D485CB01}"/>
            </a:ext>
          </a:extLst>
        </xdr:cNvPr>
        <xdr:cNvPicPr/>
      </xdr:nvPicPr>
      <xdr:blipFill>
        <a:blip xmlns:r="http://schemas.openxmlformats.org/officeDocument/2006/relationships" r:embed="rId100" cstate="print"/>
        <a:stretch>
          <a:fillRect/>
        </a:stretch>
      </xdr:blipFill>
      <xdr:spPr>
        <a:xfrm>
          <a:off x="7096125" y="236220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187</xdr:row>
      <xdr:rowOff>0</xdr:rowOff>
    </xdr:from>
    <xdr:to>
      <xdr:col>25</xdr:col>
      <xdr:colOff>431800</xdr:colOff>
      <xdr:row>187</xdr:row>
      <xdr:rowOff>25400</xdr:rowOff>
    </xdr:to>
    <xdr:pic>
      <xdr:nvPicPr>
        <xdr:cNvPr id="255" name="Picture 254">
          <a:extLst>
            <a:ext uri="{FF2B5EF4-FFF2-40B4-BE49-F238E27FC236}">
              <a16:creationId xmlns:a16="http://schemas.microsoft.com/office/drawing/2014/main" id="{820DB692-9E48-4CA3-9A52-57DB600ABFA4}"/>
            </a:ext>
          </a:extLst>
        </xdr:cNvPr>
        <xdr:cNvPicPr/>
      </xdr:nvPicPr>
      <xdr:blipFill>
        <a:blip xmlns:r="http://schemas.openxmlformats.org/officeDocument/2006/relationships" r:embed="rId101" cstate="print"/>
        <a:stretch>
          <a:fillRect/>
        </a:stretch>
      </xdr:blipFill>
      <xdr:spPr>
        <a:xfrm>
          <a:off x="8820150" y="236220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192</xdr:row>
      <xdr:rowOff>0</xdr:rowOff>
    </xdr:from>
    <xdr:to>
      <xdr:col>13</xdr:col>
      <xdr:colOff>431800</xdr:colOff>
      <xdr:row>192</xdr:row>
      <xdr:rowOff>25400</xdr:rowOff>
    </xdr:to>
    <xdr:pic>
      <xdr:nvPicPr>
        <xdr:cNvPr id="256" name="Picture 255">
          <a:extLst>
            <a:ext uri="{FF2B5EF4-FFF2-40B4-BE49-F238E27FC236}">
              <a16:creationId xmlns:a16="http://schemas.microsoft.com/office/drawing/2014/main" id="{7B752975-CB4D-4832-A9EB-442E849C2BD6}"/>
            </a:ext>
          </a:extLst>
        </xdr:cNvPr>
        <xdr:cNvPicPr/>
      </xdr:nvPicPr>
      <xdr:blipFill>
        <a:blip xmlns:r="http://schemas.openxmlformats.org/officeDocument/2006/relationships" r:embed="rId102" cstate="print"/>
        <a:stretch>
          <a:fillRect/>
        </a:stretch>
      </xdr:blipFill>
      <xdr:spPr>
        <a:xfrm>
          <a:off x="4476750" y="242506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192</xdr:row>
      <xdr:rowOff>0</xdr:rowOff>
    </xdr:from>
    <xdr:to>
      <xdr:col>20</xdr:col>
      <xdr:colOff>431800</xdr:colOff>
      <xdr:row>192</xdr:row>
      <xdr:rowOff>25400</xdr:rowOff>
    </xdr:to>
    <xdr:pic>
      <xdr:nvPicPr>
        <xdr:cNvPr id="257" name="Picture 256">
          <a:extLst>
            <a:ext uri="{FF2B5EF4-FFF2-40B4-BE49-F238E27FC236}">
              <a16:creationId xmlns:a16="http://schemas.microsoft.com/office/drawing/2014/main" id="{22B0AA23-4ABE-4B5C-9F3D-78B66CE984DD}"/>
            </a:ext>
          </a:extLst>
        </xdr:cNvPr>
        <xdr:cNvPicPr/>
      </xdr:nvPicPr>
      <xdr:blipFill>
        <a:blip xmlns:r="http://schemas.openxmlformats.org/officeDocument/2006/relationships" r:embed="rId103" cstate="print"/>
        <a:stretch>
          <a:fillRect/>
        </a:stretch>
      </xdr:blipFill>
      <xdr:spPr>
        <a:xfrm>
          <a:off x="7096125" y="242506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192</xdr:row>
      <xdr:rowOff>0</xdr:rowOff>
    </xdr:from>
    <xdr:to>
      <xdr:col>25</xdr:col>
      <xdr:colOff>431800</xdr:colOff>
      <xdr:row>192</xdr:row>
      <xdr:rowOff>25400</xdr:rowOff>
    </xdr:to>
    <xdr:pic>
      <xdr:nvPicPr>
        <xdr:cNvPr id="258" name="Picture 257">
          <a:extLst>
            <a:ext uri="{FF2B5EF4-FFF2-40B4-BE49-F238E27FC236}">
              <a16:creationId xmlns:a16="http://schemas.microsoft.com/office/drawing/2014/main" id="{37F75CA1-47F3-40E1-8453-448B2B80056D}"/>
            </a:ext>
          </a:extLst>
        </xdr:cNvPr>
        <xdr:cNvPicPr/>
      </xdr:nvPicPr>
      <xdr:blipFill>
        <a:blip xmlns:r="http://schemas.openxmlformats.org/officeDocument/2006/relationships" r:embed="rId104" cstate="print"/>
        <a:stretch>
          <a:fillRect/>
        </a:stretch>
      </xdr:blipFill>
      <xdr:spPr>
        <a:xfrm>
          <a:off x="8820150" y="242506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197</xdr:row>
      <xdr:rowOff>0</xdr:rowOff>
    </xdr:from>
    <xdr:to>
      <xdr:col>13</xdr:col>
      <xdr:colOff>431800</xdr:colOff>
      <xdr:row>197</xdr:row>
      <xdr:rowOff>25400</xdr:rowOff>
    </xdr:to>
    <xdr:pic>
      <xdr:nvPicPr>
        <xdr:cNvPr id="259" name="Picture 258">
          <a:extLst>
            <a:ext uri="{FF2B5EF4-FFF2-40B4-BE49-F238E27FC236}">
              <a16:creationId xmlns:a16="http://schemas.microsoft.com/office/drawing/2014/main" id="{CAAB9135-39AC-48D7-81F2-E41D87343A00}"/>
            </a:ext>
          </a:extLst>
        </xdr:cNvPr>
        <xdr:cNvPicPr/>
      </xdr:nvPicPr>
      <xdr:blipFill>
        <a:blip xmlns:r="http://schemas.openxmlformats.org/officeDocument/2006/relationships" r:embed="rId105" cstate="print"/>
        <a:stretch>
          <a:fillRect/>
        </a:stretch>
      </xdr:blipFill>
      <xdr:spPr>
        <a:xfrm>
          <a:off x="4476750" y="248793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197</xdr:row>
      <xdr:rowOff>0</xdr:rowOff>
    </xdr:from>
    <xdr:to>
      <xdr:col>20</xdr:col>
      <xdr:colOff>431800</xdr:colOff>
      <xdr:row>197</xdr:row>
      <xdr:rowOff>25400</xdr:rowOff>
    </xdr:to>
    <xdr:pic>
      <xdr:nvPicPr>
        <xdr:cNvPr id="260" name="Picture 259">
          <a:extLst>
            <a:ext uri="{FF2B5EF4-FFF2-40B4-BE49-F238E27FC236}">
              <a16:creationId xmlns:a16="http://schemas.microsoft.com/office/drawing/2014/main" id="{3128C156-F1A5-4D26-AE64-49B19C861C2F}"/>
            </a:ext>
          </a:extLst>
        </xdr:cNvPr>
        <xdr:cNvPicPr/>
      </xdr:nvPicPr>
      <xdr:blipFill>
        <a:blip xmlns:r="http://schemas.openxmlformats.org/officeDocument/2006/relationships" r:embed="rId106" cstate="print"/>
        <a:stretch>
          <a:fillRect/>
        </a:stretch>
      </xdr:blipFill>
      <xdr:spPr>
        <a:xfrm>
          <a:off x="7096125" y="248793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197</xdr:row>
      <xdr:rowOff>0</xdr:rowOff>
    </xdr:from>
    <xdr:to>
      <xdr:col>25</xdr:col>
      <xdr:colOff>431800</xdr:colOff>
      <xdr:row>197</xdr:row>
      <xdr:rowOff>25400</xdr:rowOff>
    </xdr:to>
    <xdr:pic>
      <xdr:nvPicPr>
        <xdr:cNvPr id="261" name="Picture 260">
          <a:extLst>
            <a:ext uri="{FF2B5EF4-FFF2-40B4-BE49-F238E27FC236}">
              <a16:creationId xmlns:a16="http://schemas.microsoft.com/office/drawing/2014/main" id="{2080839F-9404-4400-AD58-371BF9E586AE}"/>
            </a:ext>
          </a:extLst>
        </xdr:cNvPr>
        <xdr:cNvPicPr/>
      </xdr:nvPicPr>
      <xdr:blipFill>
        <a:blip xmlns:r="http://schemas.openxmlformats.org/officeDocument/2006/relationships" r:embed="rId107" cstate="print"/>
        <a:stretch>
          <a:fillRect/>
        </a:stretch>
      </xdr:blipFill>
      <xdr:spPr>
        <a:xfrm>
          <a:off x="8820150" y="248793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202</xdr:row>
      <xdr:rowOff>0</xdr:rowOff>
    </xdr:from>
    <xdr:to>
      <xdr:col>13</xdr:col>
      <xdr:colOff>431800</xdr:colOff>
      <xdr:row>202</xdr:row>
      <xdr:rowOff>25400</xdr:rowOff>
    </xdr:to>
    <xdr:pic>
      <xdr:nvPicPr>
        <xdr:cNvPr id="262" name="Picture 261">
          <a:extLst>
            <a:ext uri="{FF2B5EF4-FFF2-40B4-BE49-F238E27FC236}">
              <a16:creationId xmlns:a16="http://schemas.microsoft.com/office/drawing/2014/main" id="{F294F350-EEFC-480E-AF02-861CBF5D43A8}"/>
            </a:ext>
          </a:extLst>
        </xdr:cNvPr>
        <xdr:cNvPicPr/>
      </xdr:nvPicPr>
      <xdr:blipFill>
        <a:blip xmlns:r="http://schemas.openxmlformats.org/officeDocument/2006/relationships" r:embed="rId108" cstate="print"/>
        <a:stretch>
          <a:fillRect/>
        </a:stretch>
      </xdr:blipFill>
      <xdr:spPr>
        <a:xfrm>
          <a:off x="4476750" y="255079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202</xdr:row>
      <xdr:rowOff>0</xdr:rowOff>
    </xdr:from>
    <xdr:to>
      <xdr:col>20</xdr:col>
      <xdr:colOff>431800</xdr:colOff>
      <xdr:row>202</xdr:row>
      <xdr:rowOff>25400</xdr:rowOff>
    </xdr:to>
    <xdr:pic>
      <xdr:nvPicPr>
        <xdr:cNvPr id="263" name="Picture 262">
          <a:extLst>
            <a:ext uri="{FF2B5EF4-FFF2-40B4-BE49-F238E27FC236}">
              <a16:creationId xmlns:a16="http://schemas.microsoft.com/office/drawing/2014/main" id="{3F3D45B5-6B43-417A-B9E0-EF1FEE09B334}"/>
            </a:ext>
          </a:extLst>
        </xdr:cNvPr>
        <xdr:cNvPicPr/>
      </xdr:nvPicPr>
      <xdr:blipFill>
        <a:blip xmlns:r="http://schemas.openxmlformats.org/officeDocument/2006/relationships" r:embed="rId109" cstate="print"/>
        <a:stretch>
          <a:fillRect/>
        </a:stretch>
      </xdr:blipFill>
      <xdr:spPr>
        <a:xfrm>
          <a:off x="7096125" y="255079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202</xdr:row>
      <xdr:rowOff>0</xdr:rowOff>
    </xdr:from>
    <xdr:to>
      <xdr:col>25</xdr:col>
      <xdr:colOff>431800</xdr:colOff>
      <xdr:row>202</xdr:row>
      <xdr:rowOff>25400</xdr:rowOff>
    </xdr:to>
    <xdr:pic>
      <xdr:nvPicPr>
        <xdr:cNvPr id="264" name="Picture 263">
          <a:extLst>
            <a:ext uri="{FF2B5EF4-FFF2-40B4-BE49-F238E27FC236}">
              <a16:creationId xmlns:a16="http://schemas.microsoft.com/office/drawing/2014/main" id="{5378D331-BC00-4A51-A462-844102C60D6C}"/>
            </a:ext>
          </a:extLst>
        </xdr:cNvPr>
        <xdr:cNvPicPr/>
      </xdr:nvPicPr>
      <xdr:blipFill>
        <a:blip xmlns:r="http://schemas.openxmlformats.org/officeDocument/2006/relationships" r:embed="rId110" cstate="print"/>
        <a:stretch>
          <a:fillRect/>
        </a:stretch>
      </xdr:blipFill>
      <xdr:spPr>
        <a:xfrm>
          <a:off x="8820150" y="255079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207</xdr:row>
      <xdr:rowOff>0</xdr:rowOff>
    </xdr:from>
    <xdr:to>
      <xdr:col>13</xdr:col>
      <xdr:colOff>431800</xdr:colOff>
      <xdr:row>207</xdr:row>
      <xdr:rowOff>25400</xdr:rowOff>
    </xdr:to>
    <xdr:pic>
      <xdr:nvPicPr>
        <xdr:cNvPr id="265" name="Picture 264">
          <a:extLst>
            <a:ext uri="{FF2B5EF4-FFF2-40B4-BE49-F238E27FC236}">
              <a16:creationId xmlns:a16="http://schemas.microsoft.com/office/drawing/2014/main" id="{20454918-63A0-4314-90AE-EDC7254A321C}"/>
            </a:ext>
          </a:extLst>
        </xdr:cNvPr>
        <xdr:cNvPicPr/>
      </xdr:nvPicPr>
      <xdr:blipFill>
        <a:blip xmlns:r="http://schemas.openxmlformats.org/officeDocument/2006/relationships" r:embed="rId111" cstate="print"/>
        <a:stretch>
          <a:fillRect/>
        </a:stretch>
      </xdr:blipFill>
      <xdr:spPr>
        <a:xfrm>
          <a:off x="4476750" y="261366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207</xdr:row>
      <xdr:rowOff>0</xdr:rowOff>
    </xdr:from>
    <xdr:to>
      <xdr:col>20</xdr:col>
      <xdr:colOff>431800</xdr:colOff>
      <xdr:row>207</xdr:row>
      <xdr:rowOff>25400</xdr:rowOff>
    </xdr:to>
    <xdr:pic>
      <xdr:nvPicPr>
        <xdr:cNvPr id="266" name="Picture 265">
          <a:extLst>
            <a:ext uri="{FF2B5EF4-FFF2-40B4-BE49-F238E27FC236}">
              <a16:creationId xmlns:a16="http://schemas.microsoft.com/office/drawing/2014/main" id="{A9686EBE-BE90-4C27-84E8-16B3EB9EDAF7}"/>
            </a:ext>
          </a:extLst>
        </xdr:cNvPr>
        <xdr:cNvPicPr/>
      </xdr:nvPicPr>
      <xdr:blipFill>
        <a:blip xmlns:r="http://schemas.openxmlformats.org/officeDocument/2006/relationships" r:embed="rId112" cstate="print"/>
        <a:stretch>
          <a:fillRect/>
        </a:stretch>
      </xdr:blipFill>
      <xdr:spPr>
        <a:xfrm>
          <a:off x="7096125" y="261366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207</xdr:row>
      <xdr:rowOff>0</xdr:rowOff>
    </xdr:from>
    <xdr:to>
      <xdr:col>25</xdr:col>
      <xdr:colOff>431800</xdr:colOff>
      <xdr:row>207</xdr:row>
      <xdr:rowOff>25400</xdr:rowOff>
    </xdr:to>
    <xdr:pic>
      <xdr:nvPicPr>
        <xdr:cNvPr id="267" name="Picture 266">
          <a:extLst>
            <a:ext uri="{FF2B5EF4-FFF2-40B4-BE49-F238E27FC236}">
              <a16:creationId xmlns:a16="http://schemas.microsoft.com/office/drawing/2014/main" id="{9242C046-C009-46B5-A275-111023819606}"/>
            </a:ext>
          </a:extLst>
        </xdr:cNvPr>
        <xdr:cNvPicPr/>
      </xdr:nvPicPr>
      <xdr:blipFill>
        <a:blip xmlns:r="http://schemas.openxmlformats.org/officeDocument/2006/relationships" r:embed="rId113" cstate="print"/>
        <a:stretch>
          <a:fillRect/>
        </a:stretch>
      </xdr:blipFill>
      <xdr:spPr>
        <a:xfrm>
          <a:off x="8820150" y="261366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212</xdr:row>
      <xdr:rowOff>0</xdr:rowOff>
    </xdr:from>
    <xdr:to>
      <xdr:col>13</xdr:col>
      <xdr:colOff>431800</xdr:colOff>
      <xdr:row>212</xdr:row>
      <xdr:rowOff>25400</xdr:rowOff>
    </xdr:to>
    <xdr:pic>
      <xdr:nvPicPr>
        <xdr:cNvPr id="268" name="Picture 267">
          <a:extLst>
            <a:ext uri="{FF2B5EF4-FFF2-40B4-BE49-F238E27FC236}">
              <a16:creationId xmlns:a16="http://schemas.microsoft.com/office/drawing/2014/main" id="{650808D3-5A9C-4248-8E6F-3593F7E5DEBD}"/>
            </a:ext>
          </a:extLst>
        </xdr:cNvPr>
        <xdr:cNvPicPr/>
      </xdr:nvPicPr>
      <xdr:blipFill>
        <a:blip xmlns:r="http://schemas.openxmlformats.org/officeDocument/2006/relationships" r:embed="rId114" cstate="print"/>
        <a:stretch>
          <a:fillRect/>
        </a:stretch>
      </xdr:blipFill>
      <xdr:spPr>
        <a:xfrm>
          <a:off x="4476750" y="267652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212</xdr:row>
      <xdr:rowOff>0</xdr:rowOff>
    </xdr:from>
    <xdr:to>
      <xdr:col>20</xdr:col>
      <xdr:colOff>431800</xdr:colOff>
      <xdr:row>212</xdr:row>
      <xdr:rowOff>25400</xdr:rowOff>
    </xdr:to>
    <xdr:pic>
      <xdr:nvPicPr>
        <xdr:cNvPr id="269" name="Picture 268">
          <a:extLst>
            <a:ext uri="{FF2B5EF4-FFF2-40B4-BE49-F238E27FC236}">
              <a16:creationId xmlns:a16="http://schemas.microsoft.com/office/drawing/2014/main" id="{30BE0770-8D18-4432-9155-1A6110F8E3D6}"/>
            </a:ext>
          </a:extLst>
        </xdr:cNvPr>
        <xdr:cNvPicPr/>
      </xdr:nvPicPr>
      <xdr:blipFill>
        <a:blip xmlns:r="http://schemas.openxmlformats.org/officeDocument/2006/relationships" r:embed="rId115" cstate="print"/>
        <a:stretch>
          <a:fillRect/>
        </a:stretch>
      </xdr:blipFill>
      <xdr:spPr>
        <a:xfrm>
          <a:off x="7096125" y="267652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212</xdr:row>
      <xdr:rowOff>0</xdr:rowOff>
    </xdr:from>
    <xdr:to>
      <xdr:col>25</xdr:col>
      <xdr:colOff>431800</xdr:colOff>
      <xdr:row>212</xdr:row>
      <xdr:rowOff>25400</xdr:rowOff>
    </xdr:to>
    <xdr:pic>
      <xdr:nvPicPr>
        <xdr:cNvPr id="270" name="Picture 269">
          <a:extLst>
            <a:ext uri="{FF2B5EF4-FFF2-40B4-BE49-F238E27FC236}">
              <a16:creationId xmlns:a16="http://schemas.microsoft.com/office/drawing/2014/main" id="{89B237D7-AE5C-4607-9A67-68BE0B71E965}"/>
            </a:ext>
          </a:extLst>
        </xdr:cNvPr>
        <xdr:cNvPicPr/>
      </xdr:nvPicPr>
      <xdr:blipFill>
        <a:blip xmlns:r="http://schemas.openxmlformats.org/officeDocument/2006/relationships" r:embed="rId116" cstate="print"/>
        <a:stretch>
          <a:fillRect/>
        </a:stretch>
      </xdr:blipFill>
      <xdr:spPr>
        <a:xfrm>
          <a:off x="8820150" y="267652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217</xdr:row>
      <xdr:rowOff>0</xdr:rowOff>
    </xdr:from>
    <xdr:to>
      <xdr:col>13</xdr:col>
      <xdr:colOff>431800</xdr:colOff>
      <xdr:row>217</xdr:row>
      <xdr:rowOff>25400</xdr:rowOff>
    </xdr:to>
    <xdr:pic>
      <xdr:nvPicPr>
        <xdr:cNvPr id="271" name="Picture 270">
          <a:extLst>
            <a:ext uri="{FF2B5EF4-FFF2-40B4-BE49-F238E27FC236}">
              <a16:creationId xmlns:a16="http://schemas.microsoft.com/office/drawing/2014/main" id="{63C5F770-D705-4633-9C44-BCC754CB3124}"/>
            </a:ext>
          </a:extLst>
        </xdr:cNvPr>
        <xdr:cNvPicPr/>
      </xdr:nvPicPr>
      <xdr:blipFill>
        <a:blip xmlns:r="http://schemas.openxmlformats.org/officeDocument/2006/relationships" r:embed="rId117" cstate="print"/>
        <a:stretch>
          <a:fillRect/>
        </a:stretch>
      </xdr:blipFill>
      <xdr:spPr>
        <a:xfrm>
          <a:off x="4476750" y="273939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217</xdr:row>
      <xdr:rowOff>0</xdr:rowOff>
    </xdr:from>
    <xdr:to>
      <xdr:col>20</xdr:col>
      <xdr:colOff>431800</xdr:colOff>
      <xdr:row>217</xdr:row>
      <xdr:rowOff>25400</xdr:rowOff>
    </xdr:to>
    <xdr:pic>
      <xdr:nvPicPr>
        <xdr:cNvPr id="272" name="Picture 271">
          <a:extLst>
            <a:ext uri="{FF2B5EF4-FFF2-40B4-BE49-F238E27FC236}">
              <a16:creationId xmlns:a16="http://schemas.microsoft.com/office/drawing/2014/main" id="{511A5352-EDA7-47C7-B9E7-C98A6893DAA4}"/>
            </a:ext>
          </a:extLst>
        </xdr:cNvPr>
        <xdr:cNvPicPr/>
      </xdr:nvPicPr>
      <xdr:blipFill>
        <a:blip xmlns:r="http://schemas.openxmlformats.org/officeDocument/2006/relationships" r:embed="rId118" cstate="print"/>
        <a:stretch>
          <a:fillRect/>
        </a:stretch>
      </xdr:blipFill>
      <xdr:spPr>
        <a:xfrm>
          <a:off x="7096125" y="273939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217</xdr:row>
      <xdr:rowOff>0</xdr:rowOff>
    </xdr:from>
    <xdr:to>
      <xdr:col>25</xdr:col>
      <xdr:colOff>431800</xdr:colOff>
      <xdr:row>217</xdr:row>
      <xdr:rowOff>25400</xdr:rowOff>
    </xdr:to>
    <xdr:pic>
      <xdr:nvPicPr>
        <xdr:cNvPr id="273" name="Picture 272">
          <a:extLst>
            <a:ext uri="{FF2B5EF4-FFF2-40B4-BE49-F238E27FC236}">
              <a16:creationId xmlns:a16="http://schemas.microsoft.com/office/drawing/2014/main" id="{026F3E0E-7482-4BBA-B339-36C31350E687}"/>
            </a:ext>
          </a:extLst>
        </xdr:cNvPr>
        <xdr:cNvPicPr/>
      </xdr:nvPicPr>
      <xdr:blipFill>
        <a:blip xmlns:r="http://schemas.openxmlformats.org/officeDocument/2006/relationships" r:embed="rId119" cstate="print"/>
        <a:stretch>
          <a:fillRect/>
        </a:stretch>
      </xdr:blipFill>
      <xdr:spPr>
        <a:xfrm>
          <a:off x="8820150" y="273939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222</xdr:row>
      <xdr:rowOff>0</xdr:rowOff>
    </xdr:from>
    <xdr:to>
      <xdr:col>13</xdr:col>
      <xdr:colOff>431800</xdr:colOff>
      <xdr:row>222</xdr:row>
      <xdr:rowOff>25400</xdr:rowOff>
    </xdr:to>
    <xdr:pic>
      <xdr:nvPicPr>
        <xdr:cNvPr id="274" name="Picture 273">
          <a:extLst>
            <a:ext uri="{FF2B5EF4-FFF2-40B4-BE49-F238E27FC236}">
              <a16:creationId xmlns:a16="http://schemas.microsoft.com/office/drawing/2014/main" id="{B2890569-F4AB-4793-94C4-19A22F0A07D4}"/>
            </a:ext>
          </a:extLst>
        </xdr:cNvPr>
        <xdr:cNvPicPr/>
      </xdr:nvPicPr>
      <xdr:blipFill>
        <a:blip xmlns:r="http://schemas.openxmlformats.org/officeDocument/2006/relationships" r:embed="rId120" cstate="print"/>
        <a:stretch>
          <a:fillRect/>
        </a:stretch>
      </xdr:blipFill>
      <xdr:spPr>
        <a:xfrm>
          <a:off x="4476750" y="280225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222</xdr:row>
      <xdr:rowOff>0</xdr:rowOff>
    </xdr:from>
    <xdr:to>
      <xdr:col>20</xdr:col>
      <xdr:colOff>431800</xdr:colOff>
      <xdr:row>222</xdr:row>
      <xdr:rowOff>25400</xdr:rowOff>
    </xdr:to>
    <xdr:pic>
      <xdr:nvPicPr>
        <xdr:cNvPr id="275" name="Picture 274">
          <a:extLst>
            <a:ext uri="{FF2B5EF4-FFF2-40B4-BE49-F238E27FC236}">
              <a16:creationId xmlns:a16="http://schemas.microsoft.com/office/drawing/2014/main" id="{E7D0B113-0ABE-4C13-95AB-FAF44EA40798}"/>
            </a:ext>
          </a:extLst>
        </xdr:cNvPr>
        <xdr:cNvPicPr/>
      </xdr:nvPicPr>
      <xdr:blipFill>
        <a:blip xmlns:r="http://schemas.openxmlformats.org/officeDocument/2006/relationships" r:embed="rId121" cstate="print"/>
        <a:stretch>
          <a:fillRect/>
        </a:stretch>
      </xdr:blipFill>
      <xdr:spPr>
        <a:xfrm>
          <a:off x="7096125" y="280225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222</xdr:row>
      <xdr:rowOff>0</xdr:rowOff>
    </xdr:from>
    <xdr:to>
      <xdr:col>25</xdr:col>
      <xdr:colOff>431800</xdr:colOff>
      <xdr:row>222</xdr:row>
      <xdr:rowOff>25400</xdr:rowOff>
    </xdr:to>
    <xdr:pic>
      <xdr:nvPicPr>
        <xdr:cNvPr id="276" name="Picture 275">
          <a:extLst>
            <a:ext uri="{FF2B5EF4-FFF2-40B4-BE49-F238E27FC236}">
              <a16:creationId xmlns:a16="http://schemas.microsoft.com/office/drawing/2014/main" id="{8AD16AC8-45A4-4E7A-BFE7-CE993E894137}"/>
            </a:ext>
          </a:extLst>
        </xdr:cNvPr>
        <xdr:cNvPicPr/>
      </xdr:nvPicPr>
      <xdr:blipFill>
        <a:blip xmlns:r="http://schemas.openxmlformats.org/officeDocument/2006/relationships" r:embed="rId122" cstate="print"/>
        <a:stretch>
          <a:fillRect/>
        </a:stretch>
      </xdr:blipFill>
      <xdr:spPr>
        <a:xfrm>
          <a:off x="8820150" y="280225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227</xdr:row>
      <xdr:rowOff>0</xdr:rowOff>
    </xdr:from>
    <xdr:to>
      <xdr:col>13</xdr:col>
      <xdr:colOff>431800</xdr:colOff>
      <xdr:row>227</xdr:row>
      <xdr:rowOff>25400</xdr:rowOff>
    </xdr:to>
    <xdr:pic>
      <xdr:nvPicPr>
        <xdr:cNvPr id="277" name="Picture 276">
          <a:extLst>
            <a:ext uri="{FF2B5EF4-FFF2-40B4-BE49-F238E27FC236}">
              <a16:creationId xmlns:a16="http://schemas.microsoft.com/office/drawing/2014/main" id="{E8B97230-1B14-4D8F-A363-D4F60ECFEC71}"/>
            </a:ext>
          </a:extLst>
        </xdr:cNvPr>
        <xdr:cNvPicPr/>
      </xdr:nvPicPr>
      <xdr:blipFill>
        <a:blip xmlns:r="http://schemas.openxmlformats.org/officeDocument/2006/relationships" r:embed="rId123" cstate="print"/>
        <a:stretch>
          <a:fillRect/>
        </a:stretch>
      </xdr:blipFill>
      <xdr:spPr>
        <a:xfrm>
          <a:off x="4476750" y="286512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227</xdr:row>
      <xdr:rowOff>0</xdr:rowOff>
    </xdr:from>
    <xdr:to>
      <xdr:col>20</xdr:col>
      <xdr:colOff>431800</xdr:colOff>
      <xdr:row>227</xdr:row>
      <xdr:rowOff>25400</xdr:rowOff>
    </xdr:to>
    <xdr:pic>
      <xdr:nvPicPr>
        <xdr:cNvPr id="278" name="Picture 277">
          <a:extLst>
            <a:ext uri="{FF2B5EF4-FFF2-40B4-BE49-F238E27FC236}">
              <a16:creationId xmlns:a16="http://schemas.microsoft.com/office/drawing/2014/main" id="{C8694DB4-B74E-44E5-9A4A-6D4AEAC14FDD}"/>
            </a:ext>
          </a:extLst>
        </xdr:cNvPr>
        <xdr:cNvPicPr/>
      </xdr:nvPicPr>
      <xdr:blipFill>
        <a:blip xmlns:r="http://schemas.openxmlformats.org/officeDocument/2006/relationships" r:embed="rId124" cstate="print"/>
        <a:stretch>
          <a:fillRect/>
        </a:stretch>
      </xdr:blipFill>
      <xdr:spPr>
        <a:xfrm>
          <a:off x="7096125" y="286512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227</xdr:row>
      <xdr:rowOff>0</xdr:rowOff>
    </xdr:from>
    <xdr:to>
      <xdr:col>25</xdr:col>
      <xdr:colOff>431800</xdr:colOff>
      <xdr:row>227</xdr:row>
      <xdr:rowOff>25400</xdr:rowOff>
    </xdr:to>
    <xdr:pic>
      <xdr:nvPicPr>
        <xdr:cNvPr id="279" name="Picture 278">
          <a:extLst>
            <a:ext uri="{FF2B5EF4-FFF2-40B4-BE49-F238E27FC236}">
              <a16:creationId xmlns:a16="http://schemas.microsoft.com/office/drawing/2014/main" id="{A8EE6F2D-4DE7-4DAF-84CD-B8305B4E8B0E}"/>
            </a:ext>
          </a:extLst>
        </xdr:cNvPr>
        <xdr:cNvPicPr/>
      </xdr:nvPicPr>
      <xdr:blipFill>
        <a:blip xmlns:r="http://schemas.openxmlformats.org/officeDocument/2006/relationships" r:embed="rId125" cstate="print"/>
        <a:stretch>
          <a:fillRect/>
        </a:stretch>
      </xdr:blipFill>
      <xdr:spPr>
        <a:xfrm>
          <a:off x="8820150" y="286512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232</xdr:row>
      <xdr:rowOff>0</xdr:rowOff>
    </xdr:from>
    <xdr:to>
      <xdr:col>13</xdr:col>
      <xdr:colOff>431800</xdr:colOff>
      <xdr:row>232</xdr:row>
      <xdr:rowOff>25400</xdr:rowOff>
    </xdr:to>
    <xdr:pic>
      <xdr:nvPicPr>
        <xdr:cNvPr id="280" name="Picture 279">
          <a:extLst>
            <a:ext uri="{FF2B5EF4-FFF2-40B4-BE49-F238E27FC236}">
              <a16:creationId xmlns:a16="http://schemas.microsoft.com/office/drawing/2014/main" id="{E432CCD9-0AE5-4285-904B-4CF4C6D634A3}"/>
            </a:ext>
          </a:extLst>
        </xdr:cNvPr>
        <xdr:cNvPicPr/>
      </xdr:nvPicPr>
      <xdr:blipFill>
        <a:blip xmlns:r="http://schemas.openxmlformats.org/officeDocument/2006/relationships" r:embed="rId126" cstate="print"/>
        <a:stretch>
          <a:fillRect/>
        </a:stretch>
      </xdr:blipFill>
      <xdr:spPr>
        <a:xfrm>
          <a:off x="4476750" y="292798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232</xdr:row>
      <xdr:rowOff>0</xdr:rowOff>
    </xdr:from>
    <xdr:to>
      <xdr:col>20</xdr:col>
      <xdr:colOff>431800</xdr:colOff>
      <xdr:row>232</xdr:row>
      <xdr:rowOff>25400</xdr:rowOff>
    </xdr:to>
    <xdr:pic>
      <xdr:nvPicPr>
        <xdr:cNvPr id="281" name="Picture 280">
          <a:extLst>
            <a:ext uri="{FF2B5EF4-FFF2-40B4-BE49-F238E27FC236}">
              <a16:creationId xmlns:a16="http://schemas.microsoft.com/office/drawing/2014/main" id="{00DB4BA6-CF71-4F29-9D5E-535C917E7861}"/>
            </a:ext>
          </a:extLst>
        </xdr:cNvPr>
        <xdr:cNvPicPr/>
      </xdr:nvPicPr>
      <xdr:blipFill>
        <a:blip xmlns:r="http://schemas.openxmlformats.org/officeDocument/2006/relationships" r:embed="rId127" cstate="print"/>
        <a:stretch>
          <a:fillRect/>
        </a:stretch>
      </xdr:blipFill>
      <xdr:spPr>
        <a:xfrm>
          <a:off x="7096125" y="292798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232</xdr:row>
      <xdr:rowOff>0</xdr:rowOff>
    </xdr:from>
    <xdr:to>
      <xdr:col>25</xdr:col>
      <xdr:colOff>431800</xdr:colOff>
      <xdr:row>232</xdr:row>
      <xdr:rowOff>25400</xdr:rowOff>
    </xdr:to>
    <xdr:pic>
      <xdr:nvPicPr>
        <xdr:cNvPr id="282" name="Picture 281">
          <a:extLst>
            <a:ext uri="{FF2B5EF4-FFF2-40B4-BE49-F238E27FC236}">
              <a16:creationId xmlns:a16="http://schemas.microsoft.com/office/drawing/2014/main" id="{702AD4BA-D988-40F2-8FB7-7534C9ED91CF}"/>
            </a:ext>
          </a:extLst>
        </xdr:cNvPr>
        <xdr:cNvPicPr/>
      </xdr:nvPicPr>
      <xdr:blipFill>
        <a:blip xmlns:r="http://schemas.openxmlformats.org/officeDocument/2006/relationships" r:embed="rId128" cstate="print"/>
        <a:stretch>
          <a:fillRect/>
        </a:stretch>
      </xdr:blipFill>
      <xdr:spPr>
        <a:xfrm>
          <a:off x="8820150" y="292798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237</xdr:row>
      <xdr:rowOff>0</xdr:rowOff>
    </xdr:from>
    <xdr:to>
      <xdr:col>13</xdr:col>
      <xdr:colOff>431800</xdr:colOff>
      <xdr:row>237</xdr:row>
      <xdr:rowOff>25400</xdr:rowOff>
    </xdr:to>
    <xdr:pic>
      <xdr:nvPicPr>
        <xdr:cNvPr id="283" name="Picture 282">
          <a:extLst>
            <a:ext uri="{FF2B5EF4-FFF2-40B4-BE49-F238E27FC236}">
              <a16:creationId xmlns:a16="http://schemas.microsoft.com/office/drawing/2014/main" id="{D829AA34-7E39-463B-BF53-D1CAD60A2290}"/>
            </a:ext>
          </a:extLst>
        </xdr:cNvPr>
        <xdr:cNvPicPr/>
      </xdr:nvPicPr>
      <xdr:blipFill>
        <a:blip xmlns:r="http://schemas.openxmlformats.org/officeDocument/2006/relationships" r:embed="rId85" cstate="print"/>
        <a:stretch>
          <a:fillRect/>
        </a:stretch>
      </xdr:blipFill>
      <xdr:spPr>
        <a:xfrm>
          <a:off x="4476750" y="299085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237</xdr:row>
      <xdr:rowOff>0</xdr:rowOff>
    </xdr:from>
    <xdr:to>
      <xdr:col>20</xdr:col>
      <xdr:colOff>431800</xdr:colOff>
      <xdr:row>237</xdr:row>
      <xdr:rowOff>25400</xdr:rowOff>
    </xdr:to>
    <xdr:pic>
      <xdr:nvPicPr>
        <xdr:cNvPr id="284" name="Picture 283">
          <a:extLst>
            <a:ext uri="{FF2B5EF4-FFF2-40B4-BE49-F238E27FC236}">
              <a16:creationId xmlns:a16="http://schemas.microsoft.com/office/drawing/2014/main" id="{DF05329E-3630-4967-A163-141A7584A7CE}"/>
            </a:ext>
          </a:extLst>
        </xdr:cNvPr>
        <xdr:cNvPicPr/>
      </xdr:nvPicPr>
      <xdr:blipFill>
        <a:blip xmlns:r="http://schemas.openxmlformats.org/officeDocument/2006/relationships" r:embed="rId85" cstate="print"/>
        <a:stretch>
          <a:fillRect/>
        </a:stretch>
      </xdr:blipFill>
      <xdr:spPr>
        <a:xfrm>
          <a:off x="7096125" y="299085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237</xdr:row>
      <xdr:rowOff>0</xdr:rowOff>
    </xdr:from>
    <xdr:to>
      <xdr:col>25</xdr:col>
      <xdr:colOff>431800</xdr:colOff>
      <xdr:row>237</xdr:row>
      <xdr:rowOff>25400</xdr:rowOff>
    </xdr:to>
    <xdr:pic>
      <xdr:nvPicPr>
        <xdr:cNvPr id="285" name="Picture 284">
          <a:extLst>
            <a:ext uri="{FF2B5EF4-FFF2-40B4-BE49-F238E27FC236}">
              <a16:creationId xmlns:a16="http://schemas.microsoft.com/office/drawing/2014/main" id="{304FF2F6-9B80-477D-A546-2352A061F718}"/>
            </a:ext>
          </a:extLst>
        </xdr:cNvPr>
        <xdr:cNvPicPr/>
      </xdr:nvPicPr>
      <xdr:blipFill>
        <a:blip xmlns:r="http://schemas.openxmlformats.org/officeDocument/2006/relationships" r:embed="rId86" cstate="print"/>
        <a:stretch>
          <a:fillRect/>
        </a:stretch>
      </xdr:blipFill>
      <xdr:spPr>
        <a:xfrm>
          <a:off x="8820150" y="299085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242</xdr:row>
      <xdr:rowOff>0</xdr:rowOff>
    </xdr:from>
    <xdr:to>
      <xdr:col>13</xdr:col>
      <xdr:colOff>431800</xdr:colOff>
      <xdr:row>242</xdr:row>
      <xdr:rowOff>25400</xdr:rowOff>
    </xdr:to>
    <xdr:pic>
      <xdr:nvPicPr>
        <xdr:cNvPr id="286" name="Picture 285">
          <a:extLst>
            <a:ext uri="{FF2B5EF4-FFF2-40B4-BE49-F238E27FC236}">
              <a16:creationId xmlns:a16="http://schemas.microsoft.com/office/drawing/2014/main" id="{25283F7A-A09F-4989-AC7F-61265DA1A50A}"/>
            </a:ext>
          </a:extLst>
        </xdr:cNvPr>
        <xdr:cNvPicPr/>
      </xdr:nvPicPr>
      <xdr:blipFill>
        <a:blip xmlns:r="http://schemas.openxmlformats.org/officeDocument/2006/relationships" r:embed="rId129" cstate="print"/>
        <a:stretch>
          <a:fillRect/>
        </a:stretch>
      </xdr:blipFill>
      <xdr:spPr>
        <a:xfrm>
          <a:off x="4476750" y="305371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242</xdr:row>
      <xdr:rowOff>0</xdr:rowOff>
    </xdr:from>
    <xdr:to>
      <xdr:col>20</xdr:col>
      <xdr:colOff>431800</xdr:colOff>
      <xdr:row>242</xdr:row>
      <xdr:rowOff>25400</xdr:rowOff>
    </xdr:to>
    <xdr:pic>
      <xdr:nvPicPr>
        <xdr:cNvPr id="287" name="Picture 286">
          <a:extLst>
            <a:ext uri="{FF2B5EF4-FFF2-40B4-BE49-F238E27FC236}">
              <a16:creationId xmlns:a16="http://schemas.microsoft.com/office/drawing/2014/main" id="{5160DA3C-14D4-4219-B861-F2D61D55A7B2}"/>
            </a:ext>
          </a:extLst>
        </xdr:cNvPr>
        <xdr:cNvPicPr/>
      </xdr:nvPicPr>
      <xdr:blipFill>
        <a:blip xmlns:r="http://schemas.openxmlformats.org/officeDocument/2006/relationships" r:embed="rId130" cstate="print"/>
        <a:stretch>
          <a:fillRect/>
        </a:stretch>
      </xdr:blipFill>
      <xdr:spPr>
        <a:xfrm>
          <a:off x="7096125" y="305371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242</xdr:row>
      <xdr:rowOff>0</xdr:rowOff>
    </xdr:from>
    <xdr:to>
      <xdr:col>25</xdr:col>
      <xdr:colOff>431800</xdr:colOff>
      <xdr:row>242</xdr:row>
      <xdr:rowOff>25400</xdr:rowOff>
    </xdr:to>
    <xdr:pic>
      <xdr:nvPicPr>
        <xdr:cNvPr id="288" name="Picture 287">
          <a:extLst>
            <a:ext uri="{FF2B5EF4-FFF2-40B4-BE49-F238E27FC236}">
              <a16:creationId xmlns:a16="http://schemas.microsoft.com/office/drawing/2014/main" id="{2EB24AD3-50A3-45E0-8C8C-42DB7D96BFC8}"/>
            </a:ext>
          </a:extLst>
        </xdr:cNvPr>
        <xdr:cNvPicPr/>
      </xdr:nvPicPr>
      <xdr:blipFill>
        <a:blip xmlns:r="http://schemas.openxmlformats.org/officeDocument/2006/relationships" r:embed="rId131" cstate="print"/>
        <a:stretch>
          <a:fillRect/>
        </a:stretch>
      </xdr:blipFill>
      <xdr:spPr>
        <a:xfrm>
          <a:off x="8820150" y="305371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247</xdr:row>
      <xdr:rowOff>0</xdr:rowOff>
    </xdr:from>
    <xdr:to>
      <xdr:col>13</xdr:col>
      <xdr:colOff>431800</xdr:colOff>
      <xdr:row>247</xdr:row>
      <xdr:rowOff>25400</xdr:rowOff>
    </xdr:to>
    <xdr:pic>
      <xdr:nvPicPr>
        <xdr:cNvPr id="289" name="Picture 288">
          <a:extLst>
            <a:ext uri="{FF2B5EF4-FFF2-40B4-BE49-F238E27FC236}">
              <a16:creationId xmlns:a16="http://schemas.microsoft.com/office/drawing/2014/main" id="{E58521B7-3B17-4FDA-812A-DC60473E66BC}"/>
            </a:ext>
          </a:extLst>
        </xdr:cNvPr>
        <xdr:cNvPicPr/>
      </xdr:nvPicPr>
      <xdr:blipFill>
        <a:blip xmlns:r="http://schemas.openxmlformats.org/officeDocument/2006/relationships" r:embed="rId132" cstate="print"/>
        <a:stretch>
          <a:fillRect/>
        </a:stretch>
      </xdr:blipFill>
      <xdr:spPr>
        <a:xfrm>
          <a:off x="4476750" y="311658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247</xdr:row>
      <xdr:rowOff>0</xdr:rowOff>
    </xdr:from>
    <xdr:to>
      <xdr:col>20</xdr:col>
      <xdr:colOff>431800</xdr:colOff>
      <xdr:row>247</xdr:row>
      <xdr:rowOff>25400</xdr:rowOff>
    </xdr:to>
    <xdr:pic>
      <xdr:nvPicPr>
        <xdr:cNvPr id="290" name="Picture 289">
          <a:extLst>
            <a:ext uri="{FF2B5EF4-FFF2-40B4-BE49-F238E27FC236}">
              <a16:creationId xmlns:a16="http://schemas.microsoft.com/office/drawing/2014/main" id="{BDEBBBC6-7609-4E74-BFA1-431B19C9C93F}"/>
            </a:ext>
          </a:extLst>
        </xdr:cNvPr>
        <xdr:cNvPicPr/>
      </xdr:nvPicPr>
      <xdr:blipFill>
        <a:blip xmlns:r="http://schemas.openxmlformats.org/officeDocument/2006/relationships" r:embed="rId133" cstate="print"/>
        <a:stretch>
          <a:fillRect/>
        </a:stretch>
      </xdr:blipFill>
      <xdr:spPr>
        <a:xfrm>
          <a:off x="7096125" y="311658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247</xdr:row>
      <xdr:rowOff>0</xdr:rowOff>
    </xdr:from>
    <xdr:to>
      <xdr:col>25</xdr:col>
      <xdr:colOff>431800</xdr:colOff>
      <xdr:row>247</xdr:row>
      <xdr:rowOff>25400</xdr:rowOff>
    </xdr:to>
    <xdr:pic>
      <xdr:nvPicPr>
        <xdr:cNvPr id="291" name="Picture 290">
          <a:extLst>
            <a:ext uri="{FF2B5EF4-FFF2-40B4-BE49-F238E27FC236}">
              <a16:creationId xmlns:a16="http://schemas.microsoft.com/office/drawing/2014/main" id="{BFCB4B2C-ADA7-43D1-BD18-6B7ABD52A3B9}"/>
            </a:ext>
          </a:extLst>
        </xdr:cNvPr>
        <xdr:cNvPicPr/>
      </xdr:nvPicPr>
      <xdr:blipFill>
        <a:blip xmlns:r="http://schemas.openxmlformats.org/officeDocument/2006/relationships" r:embed="rId134" cstate="print"/>
        <a:stretch>
          <a:fillRect/>
        </a:stretch>
      </xdr:blipFill>
      <xdr:spPr>
        <a:xfrm>
          <a:off x="8820150" y="3116580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252</xdr:row>
      <xdr:rowOff>0</xdr:rowOff>
    </xdr:from>
    <xdr:to>
      <xdr:col>13</xdr:col>
      <xdr:colOff>431800</xdr:colOff>
      <xdr:row>252</xdr:row>
      <xdr:rowOff>25400</xdr:rowOff>
    </xdr:to>
    <xdr:pic>
      <xdr:nvPicPr>
        <xdr:cNvPr id="292" name="Picture 291">
          <a:extLst>
            <a:ext uri="{FF2B5EF4-FFF2-40B4-BE49-F238E27FC236}">
              <a16:creationId xmlns:a16="http://schemas.microsoft.com/office/drawing/2014/main" id="{266D4996-8063-47B0-AFCA-161F01767514}"/>
            </a:ext>
          </a:extLst>
        </xdr:cNvPr>
        <xdr:cNvPicPr/>
      </xdr:nvPicPr>
      <xdr:blipFill>
        <a:blip xmlns:r="http://schemas.openxmlformats.org/officeDocument/2006/relationships" r:embed="rId135" cstate="print"/>
        <a:stretch>
          <a:fillRect/>
        </a:stretch>
      </xdr:blipFill>
      <xdr:spPr>
        <a:xfrm>
          <a:off x="4476750" y="3179445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252</xdr:row>
      <xdr:rowOff>0</xdr:rowOff>
    </xdr:from>
    <xdr:to>
      <xdr:col>20</xdr:col>
      <xdr:colOff>431800</xdr:colOff>
      <xdr:row>252</xdr:row>
      <xdr:rowOff>25400</xdr:rowOff>
    </xdr:to>
    <xdr:pic>
      <xdr:nvPicPr>
        <xdr:cNvPr id="293" name="Picture 292">
          <a:extLst>
            <a:ext uri="{FF2B5EF4-FFF2-40B4-BE49-F238E27FC236}">
              <a16:creationId xmlns:a16="http://schemas.microsoft.com/office/drawing/2014/main" id="{A8FCCF18-19A7-4AD3-9813-3D63FBE967C2}"/>
            </a:ext>
          </a:extLst>
        </xdr:cNvPr>
        <xdr:cNvPicPr/>
      </xdr:nvPicPr>
      <xdr:blipFill>
        <a:blip xmlns:r="http://schemas.openxmlformats.org/officeDocument/2006/relationships" r:embed="rId136" cstate="print"/>
        <a:stretch>
          <a:fillRect/>
        </a:stretch>
      </xdr:blipFill>
      <xdr:spPr>
        <a:xfrm>
          <a:off x="7096125" y="3179445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252</xdr:row>
      <xdr:rowOff>0</xdr:rowOff>
    </xdr:from>
    <xdr:to>
      <xdr:col>25</xdr:col>
      <xdr:colOff>431800</xdr:colOff>
      <xdr:row>252</xdr:row>
      <xdr:rowOff>25400</xdr:rowOff>
    </xdr:to>
    <xdr:pic>
      <xdr:nvPicPr>
        <xdr:cNvPr id="294" name="Picture 293">
          <a:extLst>
            <a:ext uri="{FF2B5EF4-FFF2-40B4-BE49-F238E27FC236}">
              <a16:creationId xmlns:a16="http://schemas.microsoft.com/office/drawing/2014/main" id="{4EB18C82-E56F-46A9-8569-DD5B0D10A2AC}"/>
            </a:ext>
          </a:extLst>
        </xdr:cNvPr>
        <xdr:cNvPicPr/>
      </xdr:nvPicPr>
      <xdr:blipFill>
        <a:blip xmlns:r="http://schemas.openxmlformats.org/officeDocument/2006/relationships" r:embed="rId137" cstate="print"/>
        <a:stretch>
          <a:fillRect/>
        </a:stretch>
      </xdr:blipFill>
      <xdr:spPr>
        <a:xfrm>
          <a:off x="8820150" y="31794450"/>
          <a:ext cx="860425" cy="25400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257</xdr:row>
      <xdr:rowOff>0</xdr:rowOff>
    </xdr:from>
    <xdr:to>
      <xdr:col>13</xdr:col>
      <xdr:colOff>431800</xdr:colOff>
      <xdr:row>257</xdr:row>
      <xdr:rowOff>25400</xdr:rowOff>
    </xdr:to>
    <xdr:pic>
      <xdr:nvPicPr>
        <xdr:cNvPr id="295" name="Picture 294">
          <a:extLst>
            <a:ext uri="{FF2B5EF4-FFF2-40B4-BE49-F238E27FC236}">
              <a16:creationId xmlns:a16="http://schemas.microsoft.com/office/drawing/2014/main" id="{DF9312EB-2055-43E6-A99F-C572D0584573}"/>
            </a:ext>
          </a:extLst>
        </xdr:cNvPr>
        <xdr:cNvPicPr/>
      </xdr:nvPicPr>
      <xdr:blipFill>
        <a:blip xmlns:r="http://schemas.openxmlformats.org/officeDocument/2006/relationships" r:embed="rId138" cstate="print"/>
        <a:stretch>
          <a:fillRect/>
        </a:stretch>
      </xdr:blipFill>
      <xdr:spPr>
        <a:xfrm>
          <a:off x="4476750" y="32423100"/>
          <a:ext cx="860425" cy="25400"/>
        </a:xfrm>
        <a:prstGeom prst="rect">
          <a:avLst/>
        </a:prstGeom>
      </xdr:spPr>
    </xdr:pic>
    <xdr:clientData/>
  </xdr:twoCellAnchor>
  <xdr:twoCellAnchor>
    <xdr:from>
      <xdr:col>19</xdr:col>
      <xdr:colOff>0</xdr:colOff>
      <xdr:row>257</xdr:row>
      <xdr:rowOff>0</xdr:rowOff>
    </xdr:from>
    <xdr:to>
      <xdr:col>20</xdr:col>
      <xdr:colOff>431800</xdr:colOff>
      <xdr:row>257</xdr:row>
      <xdr:rowOff>25400</xdr:rowOff>
    </xdr:to>
    <xdr:pic>
      <xdr:nvPicPr>
        <xdr:cNvPr id="296" name="Picture 295">
          <a:extLst>
            <a:ext uri="{FF2B5EF4-FFF2-40B4-BE49-F238E27FC236}">
              <a16:creationId xmlns:a16="http://schemas.microsoft.com/office/drawing/2014/main" id="{DAD019D2-6FF5-433D-88CA-15E6AEED326D}"/>
            </a:ext>
          </a:extLst>
        </xdr:cNvPr>
        <xdr:cNvPicPr/>
      </xdr:nvPicPr>
      <xdr:blipFill>
        <a:blip xmlns:r="http://schemas.openxmlformats.org/officeDocument/2006/relationships" r:embed="rId139" cstate="print"/>
        <a:stretch>
          <a:fillRect/>
        </a:stretch>
      </xdr:blipFill>
      <xdr:spPr>
        <a:xfrm>
          <a:off x="7096125" y="32423100"/>
          <a:ext cx="860425" cy="25400"/>
        </a:xfrm>
        <a:prstGeom prst="rect">
          <a:avLst/>
        </a:prstGeom>
      </xdr:spPr>
    </xdr:pic>
    <xdr:clientData/>
  </xdr:twoCellAnchor>
  <xdr:twoCellAnchor>
    <xdr:from>
      <xdr:col>24</xdr:col>
      <xdr:colOff>0</xdr:colOff>
      <xdr:row>257</xdr:row>
      <xdr:rowOff>0</xdr:rowOff>
    </xdr:from>
    <xdr:to>
      <xdr:col>25</xdr:col>
      <xdr:colOff>431800</xdr:colOff>
      <xdr:row>257</xdr:row>
      <xdr:rowOff>25400</xdr:rowOff>
    </xdr:to>
    <xdr:pic>
      <xdr:nvPicPr>
        <xdr:cNvPr id="297" name="Picture 296">
          <a:extLst>
            <a:ext uri="{FF2B5EF4-FFF2-40B4-BE49-F238E27FC236}">
              <a16:creationId xmlns:a16="http://schemas.microsoft.com/office/drawing/2014/main" id="{783DA31A-2BD2-4AC7-9A64-421DE96B0C68}"/>
            </a:ext>
          </a:extLst>
        </xdr:cNvPr>
        <xdr:cNvPicPr/>
      </xdr:nvPicPr>
      <xdr:blipFill>
        <a:blip xmlns:r="http://schemas.openxmlformats.org/officeDocument/2006/relationships" r:embed="rId140" cstate="print"/>
        <a:stretch>
          <a:fillRect/>
        </a:stretch>
      </xdr:blipFill>
      <xdr:spPr>
        <a:xfrm>
          <a:off x="8820150" y="32423100"/>
          <a:ext cx="860425" cy="25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C86DE-0F7F-4673-A377-9C800DCC58A1}">
  <sheetPr codeName="Sheet1">
    <tabColor theme="3" tint="-0.499984740745262"/>
    <pageSetUpPr fitToPage="1"/>
  </sheetPr>
  <dimension ref="A1:T38"/>
  <sheetViews>
    <sheetView zoomScale="80" zoomScaleNormal="80" workbookViewId="0"/>
  </sheetViews>
  <sheetFormatPr defaultColWidth="9.1796875" defaultRowHeight="12.5"/>
  <cols>
    <col min="1" max="1" width="10.26953125" style="2" customWidth="1"/>
    <col min="2" max="2" width="21.1796875" style="2" customWidth="1"/>
    <col min="3" max="3" width="10.81640625" style="2" customWidth="1"/>
    <col min="4" max="20" width="7" style="2" customWidth="1"/>
    <col min="21" max="16384" width="9.1796875" style="2"/>
  </cols>
  <sheetData>
    <row r="1" spans="1:20" ht="15.5">
      <c r="A1" s="1" t="str">
        <f>_xlfn.CONCAT("Primary Results Summary 2025 (",Lookups!$B$4," - ",Lookups!$C$4,")")</f>
        <v>Primary Results Summary 2025 (Provisional - 11/07/2025)</v>
      </c>
      <c r="O1" s="1"/>
    </row>
    <row r="2" spans="1:20" ht="13" thickBot="1"/>
    <row r="3" spans="1:20" ht="23.25" customHeight="1">
      <c r="A3" s="465" t="s">
        <v>0</v>
      </c>
      <c r="B3" s="467" t="s">
        <v>1</v>
      </c>
      <c r="C3" s="469" t="s">
        <v>2</v>
      </c>
      <c r="D3" s="456" t="s">
        <v>3</v>
      </c>
      <c r="E3" s="457"/>
      <c r="F3" s="458"/>
      <c r="G3" s="456" t="s">
        <v>4</v>
      </c>
      <c r="H3" s="457"/>
      <c r="I3" s="457"/>
      <c r="J3" s="454" t="s">
        <v>5</v>
      </c>
      <c r="K3" s="471"/>
      <c r="L3" s="472"/>
      <c r="M3" s="454" t="s">
        <v>6</v>
      </c>
      <c r="N3" s="455"/>
      <c r="O3" s="456" t="s">
        <v>7</v>
      </c>
      <c r="P3" s="457"/>
      <c r="Q3" s="454" t="s">
        <v>8</v>
      </c>
      <c r="R3" s="455"/>
      <c r="S3" s="457" t="s">
        <v>9</v>
      </c>
      <c r="T3" s="458"/>
    </row>
    <row r="4" spans="1:20" s="14" customFormat="1" ht="45" customHeight="1" thickBot="1">
      <c r="A4" s="466"/>
      <c r="B4" s="468"/>
      <c r="C4" s="470"/>
      <c r="D4" s="5">
        <f>IF('KS2 (Sch RWM)'!$H$5="","",'KS2 (Sch RWM)'!$H$5)</f>
        <v>2024</v>
      </c>
      <c r="E4" s="6">
        <f>IF('KS2 (Sch RWM)'!$I$5="","",'KS2 (Sch RWM)'!$I$5)</f>
        <v>2025</v>
      </c>
      <c r="F4" s="7" t="s">
        <v>10</v>
      </c>
      <c r="G4" s="5">
        <f>IF('KS2 (Sch RWM)'!$H$5="","",'KS2 (Sch RWM)'!$H$5)</f>
        <v>2024</v>
      </c>
      <c r="H4" s="8">
        <f>IF('KS2 (Sch RWM)'!$I$5="","",'KS2 (Sch RWM)'!$I$5)</f>
        <v>2025</v>
      </c>
      <c r="I4" s="8" t="s">
        <v>10</v>
      </c>
      <c r="J4" s="5">
        <f>IF('KS2 (Sch RWM)'!$H$5="","",'KS2 (Sch RWM)'!$H$5)</f>
        <v>2024</v>
      </c>
      <c r="K4" s="9">
        <f>IF('KS2 (Sch RWM)'!$I$5="","",'KS2 (Sch RWM)'!$I$5)</f>
        <v>2025</v>
      </c>
      <c r="L4" s="8" t="s">
        <v>10</v>
      </c>
      <c r="M4" s="3">
        <f>IF('KS2 (Sch RWM)'!$H$5="","",'KS2 (Sch RWM)'!$H$5)</f>
        <v>2024</v>
      </c>
      <c r="N4" s="10">
        <f>IF('KS2 (Sch RWM)'!$I$5="","",'KS2 (Sch RWM)'!$I$5)</f>
        <v>2025</v>
      </c>
      <c r="O4" s="11">
        <f>IF('KS2 (Sch RWM)'!$H$5="","",'KS2 (Sch RWM)'!$H$5)</f>
        <v>2024</v>
      </c>
      <c r="P4" s="4">
        <f>IF('KS2 (Sch RWM)'!$I$5="","",'KS2 (Sch RWM)'!$I$5)</f>
        <v>2025</v>
      </c>
      <c r="Q4" s="5" t="str">
        <f>IF('KS2 (Sch RWM)'!$H$5="","",'KS2 (Sch RWM)'!$H$5 &amp; " (33)")</f>
        <v>2024 (33)</v>
      </c>
      <c r="R4" s="12" t="str">
        <f>IF('KS2 (Sch RWM)'!$I$5="","",'KS2 (Sch RWM)'!$I$5 &amp; " (33)")</f>
        <v>2025 (33)</v>
      </c>
      <c r="S4" s="13" t="str">
        <f>IF('KS2 (Sch RWM)'!$H$5="","",'KS2 (Sch RWM)'!$H$5 &amp; " (151)")</f>
        <v>2024 (151)</v>
      </c>
      <c r="T4" s="12" t="str">
        <f>IF('KS2 (Sch RWM)'!$I$5="","",'KS2 (Sch RWM)'!$I$5 &amp; " (151)")</f>
        <v>2025 (151)</v>
      </c>
    </row>
    <row r="5" spans="1:20">
      <c r="A5" s="459" t="s">
        <v>11</v>
      </c>
      <c r="B5" s="462" t="s">
        <v>12</v>
      </c>
      <c r="C5" s="15" t="s">
        <v>13</v>
      </c>
      <c r="D5" s="16">
        <f>IF('KS2 (Sch RWM)'!$H$53="","",'KS2 (Sch RWM)'!$H$53)</f>
        <v>62.8</v>
      </c>
      <c r="E5" s="17">
        <f>IF('KS2 (Sch RWM)'!$I$53="","",'KS2 (Sch RWM)'!$I$53)</f>
        <v>66.400000000000006</v>
      </c>
      <c r="F5" s="18">
        <f>IF(OR($D5="",$E5=""),"",$E5-$D5)</f>
        <v>3.6000000000000085</v>
      </c>
      <c r="G5" s="16">
        <f>IF('KS2 (Sch RWM)'!$H$54="","",'KS2 (Sch RWM)'!$H$54)</f>
        <v>68.599999999999994</v>
      </c>
      <c r="H5" s="17">
        <f>IF('KS2 (Sch RWM)'!$I$54="","",'KS2 (Sch RWM)'!$I$54)</f>
        <v>68.599999999999994</v>
      </c>
      <c r="I5" s="18">
        <f t="shared" ref="I5:I30" si="0">IF(OR($G5="",$H5=""),"",$H5-$G5)</f>
        <v>0</v>
      </c>
      <c r="J5" s="16">
        <f>IF('KS2 (Sch RWM)'!$H$55="","",'KS2 (Sch RWM)'!$H$55)</f>
        <v>61.1</v>
      </c>
      <c r="K5" s="17">
        <f>IF('KS2 (Sch RWM)'!$I$55="","",'KS2 (Sch RWM)'!$I$55)</f>
        <v>62.2</v>
      </c>
      <c r="L5" s="18">
        <f t="shared" ref="L5:L28" si="1">IF(OR($J5="",$K5=""),"",$K5-$J5)</f>
        <v>1.1000000000000014</v>
      </c>
      <c r="M5" s="16">
        <f>IF(OR($D5="",$G5=""),"",$D5-$G5)</f>
        <v>-5.7999999999999972</v>
      </c>
      <c r="N5" s="19">
        <f>IF(OR($E5="",$H5=""),"",$E5-$H5)</f>
        <v>-2.1999999999999886</v>
      </c>
      <c r="O5" s="20">
        <f>IF(OR($D5="",$J5=""),"",$D5-$J5)</f>
        <v>1.6999999999999957</v>
      </c>
      <c r="P5" s="18">
        <f>IF(OR($E5="",$K5=""),"",$E5-$K5)</f>
        <v>4.2000000000000028</v>
      </c>
      <c r="Q5" s="21"/>
      <c r="R5" s="22"/>
      <c r="S5" s="23"/>
      <c r="T5" s="22"/>
    </row>
    <row r="6" spans="1:20">
      <c r="A6" s="460"/>
      <c r="B6" s="463"/>
      <c r="C6" s="24" t="s">
        <v>14</v>
      </c>
      <c r="D6" s="25">
        <f>IF('KS2 (Sch Rea)'!$H$53="","",'KS2 (Sch Rea)'!$H$53)</f>
        <v>74.599999999999994</v>
      </c>
      <c r="E6" s="26">
        <f>IF('KS2 (Sch Rea)'!$I$53="","",'KS2 (Sch Rea)'!$I$53)</f>
        <v>77.5</v>
      </c>
      <c r="F6" s="27">
        <f t="shared" ref="F6:F30" si="2">IF(OR($D6="",$E6=""),"",$E6-$D6)</f>
        <v>2.9000000000000057</v>
      </c>
      <c r="G6" s="25">
        <f>IF('KS2 (Sch Rea)'!$H$54="","",'KS2 (Sch Rea)'!$H$54)</f>
        <v>79.599999999999994</v>
      </c>
      <c r="H6" s="26">
        <f>IF('KS2 (Sch Rea)'!$I$54="","",'KS2 (Sch Rea)'!$I$54)</f>
        <v>79.3</v>
      </c>
      <c r="I6" s="27">
        <f t="shared" si="0"/>
        <v>-0.29999999999999716</v>
      </c>
      <c r="J6" s="25">
        <f>IF('KS2 (Sch Rea)'!$H$55="","",'KS2 (Sch Rea)'!$H$55)</f>
        <v>75</v>
      </c>
      <c r="K6" s="26">
        <f>IF('KS2 (Sch Rea)'!$I$55="","",'KS2 (Sch Rea)'!$I$55)</f>
        <v>75.099999999999994</v>
      </c>
      <c r="L6" s="27">
        <f t="shared" si="1"/>
        <v>9.9999999999994316E-2</v>
      </c>
      <c r="M6" s="25">
        <f t="shared" ref="M6:M30" si="3">IF(OR($D6="",$G6=""),"",$D6-$G6)</f>
        <v>-5</v>
      </c>
      <c r="N6" s="28">
        <f t="shared" ref="N6:N29" si="4">IF(OR($E6="",$H6=""),"",$E6-$H6)</f>
        <v>-1.7999999999999972</v>
      </c>
      <c r="O6" s="29">
        <f t="shared" ref="O6:O30" si="5">IF(OR($D6="",$J6=""),"",$D6-$J6)</f>
        <v>-0.40000000000000568</v>
      </c>
      <c r="P6" s="27">
        <f t="shared" ref="P6:P30" si="6">IF(OR($E6="",$K6=""),"",$E6-$K6)</f>
        <v>2.4000000000000057</v>
      </c>
      <c r="Q6" s="30"/>
      <c r="R6" s="31"/>
      <c r="S6" s="32"/>
      <c r="T6" s="31"/>
    </row>
    <row r="7" spans="1:20">
      <c r="A7" s="460"/>
      <c r="B7" s="463"/>
      <c r="C7" s="24" t="s">
        <v>15</v>
      </c>
      <c r="D7" s="25">
        <f>IF('KS2 (Sch Wri)'!$H$53="","",'KS2 (Sch Wri)'!$H$53)</f>
        <v>71.900000000000006</v>
      </c>
      <c r="E7" s="26">
        <f>IF('KS2 (Sch Wri)'!$I$53="","",'KS2 (Sch Wri)'!$I$53)</f>
        <v>74.3</v>
      </c>
      <c r="F7" s="27">
        <f t="shared" si="2"/>
        <v>2.3999999999999915</v>
      </c>
      <c r="G7" s="25">
        <f>IF('KS2 (Sch Wri)'!$H$54="","",'KS2 (Sch Wri)'!$H$54)</f>
        <v>77.400000000000006</v>
      </c>
      <c r="H7" s="26">
        <f>IF('KS2 (Sch Wri)'!$I$54="","",'KS2 (Sch Wri)'!$I$54)</f>
        <v>76.099999999999994</v>
      </c>
      <c r="I7" s="27">
        <f t="shared" si="0"/>
        <v>-1.3000000000000114</v>
      </c>
      <c r="J7" s="25">
        <f>IF('KS2 (Sch Wri)'!$H$55="","",'KS2 (Sch Wri)'!$H$55)</f>
        <v>72.2</v>
      </c>
      <c r="K7" s="26">
        <f>IF('KS2 (Sch Wri)'!$I$55="","",'KS2 (Sch Wri)'!$I$55)</f>
        <v>72.3</v>
      </c>
      <c r="L7" s="27">
        <f t="shared" si="1"/>
        <v>9.9999999999994316E-2</v>
      </c>
      <c r="M7" s="25">
        <f t="shared" si="3"/>
        <v>-5.5</v>
      </c>
      <c r="N7" s="28">
        <f t="shared" si="4"/>
        <v>-1.7999999999999972</v>
      </c>
      <c r="O7" s="29">
        <f t="shared" si="5"/>
        <v>-0.29999999999999716</v>
      </c>
      <c r="P7" s="27">
        <f t="shared" si="6"/>
        <v>2</v>
      </c>
      <c r="Q7" s="30"/>
      <c r="R7" s="31"/>
      <c r="S7" s="32"/>
      <c r="T7" s="31"/>
    </row>
    <row r="8" spans="1:20">
      <c r="A8" s="460"/>
      <c r="B8" s="463"/>
      <c r="C8" s="24" t="s">
        <v>16</v>
      </c>
      <c r="D8" s="25">
        <f>IF('KS2 (Sch Mat)'!$H$53="","",'KS2 (Sch Mat)'!$H$53)</f>
        <v>75.400000000000006</v>
      </c>
      <c r="E8" s="26">
        <f>IF('KS2 (Sch Mat)'!$I$53="","",'KS2 (Sch Mat)'!$I$53)</f>
        <v>78</v>
      </c>
      <c r="F8" s="27">
        <f t="shared" si="2"/>
        <v>2.5999999999999943</v>
      </c>
      <c r="G8" s="25">
        <f>IF('KS2 (Sch Mat)'!$H$54="","",'KS2 (Sch Mat)'!$H$54)</f>
        <v>80</v>
      </c>
      <c r="H8" s="26">
        <f>IF('KS2 (Sch Mat)'!$I$54="","",'KS2 (Sch Mat)'!$I$54)</f>
        <v>79.599999999999994</v>
      </c>
      <c r="I8" s="27">
        <f t="shared" si="0"/>
        <v>-0.40000000000000568</v>
      </c>
      <c r="J8" s="25">
        <f>IF('KS2 (Sch Mat)'!$H$55="","",'KS2 (Sch Mat)'!$H$55)</f>
        <v>73.599999999999994</v>
      </c>
      <c r="K8" s="26">
        <f>IF('KS2 (Sch Mat)'!$I$55="","",'KS2 (Sch Mat)'!$I$55)</f>
        <v>74.099999999999994</v>
      </c>
      <c r="L8" s="27">
        <f t="shared" si="1"/>
        <v>0.5</v>
      </c>
      <c r="M8" s="25">
        <f t="shared" si="3"/>
        <v>-4.5999999999999943</v>
      </c>
      <c r="N8" s="28">
        <f t="shared" si="4"/>
        <v>-1.5999999999999943</v>
      </c>
      <c r="O8" s="29">
        <f t="shared" si="5"/>
        <v>1.8000000000000114</v>
      </c>
      <c r="P8" s="27">
        <f t="shared" si="6"/>
        <v>3.9000000000000057</v>
      </c>
      <c r="Q8" s="30"/>
      <c r="R8" s="31"/>
      <c r="S8" s="32"/>
      <c r="T8" s="31"/>
    </row>
    <row r="9" spans="1:20" ht="13" thickBot="1">
      <c r="A9" s="460"/>
      <c r="B9" s="464"/>
      <c r="C9" s="33" t="s">
        <v>17</v>
      </c>
      <c r="D9" s="34">
        <f>IF('KS2 (Sch GPS)'!$H$53="","",'KS2 (Sch GPS)'!$H$53)</f>
        <v>76.400000000000006</v>
      </c>
      <c r="E9" s="35">
        <f>IF('KS2 (Sch GPS)'!$I$53="","",'KS2 (Sch GPS)'!$I$53)</f>
        <v>77.2</v>
      </c>
      <c r="F9" s="36">
        <f t="shared" si="2"/>
        <v>0.79999999999999716</v>
      </c>
      <c r="G9" s="34">
        <f>IF('KS2 (Sch GPS)'!$H$54="","",'KS2 (Sch GPS)'!$H$54)</f>
        <v>79.5</v>
      </c>
      <c r="H9" s="35">
        <f>IF('KS2 (Sch GPS)'!$I$54="","",'KS2 (Sch GPS)'!$I$54)</f>
        <v>78.400000000000006</v>
      </c>
      <c r="I9" s="36">
        <f t="shared" si="0"/>
        <v>-1.0999999999999943</v>
      </c>
      <c r="J9" s="34">
        <f>IF('KS2 (Sch GPS)'!$H$55="","",'KS2 (Sch GPS)'!$H$55)</f>
        <v>72.8</v>
      </c>
      <c r="K9" s="35">
        <f>IF('KS2 (Sch GPS)'!$I$55="","",'KS2 (Sch GPS)'!$I$55)</f>
        <v>72.599999999999994</v>
      </c>
      <c r="L9" s="36">
        <f t="shared" si="1"/>
        <v>-0.20000000000000284</v>
      </c>
      <c r="M9" s="34">
        <f t="shared" si="3"/>
        <v>-3.0999999999999943</v>
      </c>
      <c r="N9" s="37">
        <f t="shared" si="4"/>
        <v>-1.2000000000000028</v>
      </c>
      <c r="O9" s="38">
        <f t="shared" si="5"/>
        <v>3.6000000000000085</v>
      </c>
      <c r="P9" s="36">
        <f t="shared" si="6"/>
        <v>4.6000000000000085</v>
      </c>
      <c r="Q9" s="39"/>
      <c r="R9" s="40"/>
      <c r="S9" s="41"/>
      <c r="T9" s="40"/>
    </row>
    <row r="10" spans="1:20">
      <c r="A10" s="460"/>
      <c r="B10" s="462" t="s">
        <v>18</v>
      </c>
      <c r="C10" s="15" t="s">
        <v>13</v>
      </c>
      <c r="D10" s="16">
        <f>IF('KS2 (Sch RWM)'!$Q$53="","",'KS2 (Sch RWM)'!$Q$53)</f>
        <v>7.3</v>
      </c>
      <c r="E10" s="17">
        <f>IF('KS2 (Sch RWM)'!$R$53="","",'KS2 (Sch RWM)'!$R$53)</f>
        <v>8</v>
      </c>
      <c r="F10" s="42">
        <f t="shared" si="2"/>
        <v>0.70000000000000018</v>
      </c>
      <c r="G10" s="16">
        <f>IF('KS2 (Sch RWM)'!$Q$54="","",'KS2 (Sch RWM)'!$Q$54)</f>
        <v>11.8</v>
      </c>
      <c r="H10" s="17">
        <f>IF('KS2 (Sch RWM)'!$R$54="","",'KS2 (Sch RWM)'!$R$54)</f>
        <v>12.7</v>
      </c>
      <c r="I10" s="43">
        <f t="shared" si="0"/>
        <v>0.89999999999999858</v>
      </c>
      <c r="J10" s="16">
        <f>IF('KS2 (Sch RWM)'!$Q$55="","",'KS2 (Sch RWM)'!$Q$55)</f>
        <v>7.7</v>
      </c>
      <c r="K10" s="17">
        <f>IF('KS2 (Sch RWM)'!$R$55="","",'KS2 (Sch RWM)'!$R$55)</f>
        <v>8.4</v>
      </c>
      <c r="L10" s="43">
        <f t="shared" si="1"/>
        <v>0.70000000000000018</v>
      </c>
      <c r="M10" s="16">
        <f t="shared" si="3"/>
        <v>-4.5000000000000009</v>
      </c>
      <c r="N10" s="19">
        <f t="shared" si="4"/>
        <v>-4.6999999999999993</v>
      </c>
      <c r="O10" s="20">
        <f t="shared" si="5"/>
        <v>-0.40000000000000036</v>
      </c>
      <c r="P10" s="18">
        <f t="shared" si="6"/>
        <v>-0.40000000000000036</v>
      </c>
      <c r="Q10" s="21"/>
      <c r="R10" s="22"/>
      <c r="S10" s="23"/>
      <c r="T10" s="22"/>
    </row>
    <row r="11" spans="1:20">
      <c r="A11" s="460"/>
      <c r="B11" s="463"/>
      <c r="C11" s="24" t="s">
        <v>14</v>
      </c>
      <c r="D11" s="25">
        <f>IF('KS2 (Sch Rea)'!$Q$53="","",'KS2 (Sch Rea)'!$Q$53)</f>
        <v>27.6</v>
      </c>
      <c r="E11" s="26">
        <f>IF('KS2 (Sch Rea)'!$R$53="","",'KS2 (Sch Rea)'!$R$53)</f>
        <v>36.4</v>
      </c>
      <c r="F11" s="28">
        <f t="shared" si="2"/>
        <v>8.7999999999999972</v>
      </c>
      <c r="G11" s="25">
        <f>IF('KS2 (Sch Rea)'!$Q$54="","",'KS2 (Sch Rea)'!$Q$54)</f>
        <v>34.299999999999997</v>
      </c>
      <c r="H11" s="26">
        <f>IF('KS2 (Sch Rea)'!$R$54="","",'KS2 (Sch Rea)'!$R$54)</f>
        <v>39.700000000000003</v>
      </c>
      <c r="I11" s="27">
        <f t="shared" si="0"/>
        <v>5.4000000000000057</v>
      </c>
      <c r="J11" s="25">
        <f>IF('KS2 (Sch Rea)'!$Q$55="","",'KS2 (Sch Rea)'!$Q$55)</f>
        <v>28.9</v>
      </c>
      <c r="K11" s="26">
        <f>IF('KS2 (Sch Rea)'!$R$55="","",'KS2 (Sch Rea)'!$R$55)</f>
        <v>33.299999999999997</v>
      </c>
      <c r="L11" s="27">
        <f t="shared" si="1"/>
        <v>4.3999999999999986</v>
      </c>
      <c r="M11" s="25">
        <f t="shared" si="3"/>
        <v>-6.6999999999999957</v>
      </c>
      <c r="N11" s="28">
        <f t="shared" si="4"/>
        <v>-3.3000000000000043</v>
      </c>
      <c r="O11" s="29">
        <f t="shared" si="5"/>
        <v>-1.2999999999999972</v>
      </c>
      <c r="P11" s="27">
        <f t="shared" si="6"/>
        <v>3.1000000000000014</v>
      </c>
      <c r="Q11" s="30"/>
      <c r="R11" s="31"/>
      <c r="S11" s="32"/>
      <c r="T11" s="31"/>
    </row>
    <row r="12" spans="1:20">
      <c r="A12" s="460"/>
      <c r="B12" s="463"/>
      <c r="C12" s="24" t="s">
        <v>15</v>
      </c>
      <c r="D12" s="25">
        <f>IF('KS2 (Sch Wri)'!$Q$53="","",'KS2 (Sch Wri)'!$Q$53)</f>
        <v>10.3</v>
      </c>
      <c r="E12" s="26">
        <f>IF('KS2 (Sch Wri)'!$R$53="","",'KS2 (Sch Wri)'!$R$53)</f>
        <v>11.4</v>
      </c>
      <c r="F12" s="28">
        <f t="shared" si="2"/>
        <v>1.0999999999999996</v>
      </c>
      <c r="G12" s="25">
        <f>IF('KS2 (Sch Wri)'!$Q$54="","",'KS2 (Sch Wri)'!$Q$54)</f>
        <v>18.3</v>
      </c>
      <c r="H12" s="26">
        <f>IF('KS2 (Sch Wri)'!$R$54="","",'KS2 (Sch Wri)'!$R$54)</f>
        <v>18.100000000000001</v>
      </c>
      <c r="I12" s="27">
        <f t="shared" si="0"/>
        <v>-0.19999999999999929</v>
      </c>
      <c r="J12" s="25">
        <f>IF('KS2 (Sch Wri)'!$Q$55="","",'KS2 (Sch Wri)'!$Q$55)</f>
        <v>13</v>
      </c>
      <c r="K12" s="26">
        <f>IF('KS2 (Sch Wri)'!$R$55="","",'KS2 (Sch Wri)'!$R$55)</f>
        <v>12.8</v>
      </c>
      <c r="L12" s="27">
        <f t="shared" si="1"/>
        <v>-0.19999999999999929</v>
      </c>
      <c r="M12" s="25">
        <f t="shared" si="3"/>
        <v>-8</v>
      </c>
      <c r="N12" s="28">
        <f t="shared" si="4"/>
        <v>-6.7000000000000011</v>
      </c>
      <c r="O12" s="29">
        <f t="shared" si="5"/>
        <v>-2.6999999999999993</v>
      </c>
      <c r="P12" s="27">
        <f t="shared" si="6"/>
        <v>-1.4000000000000004</v>
      </c>
      <c r="Q12" s="30"/>
      <c r="R12" s="31"/>
      <c r="S12" s="32"/>
      <c r="T12" s="31"/>
    </row>
    <row r="13" spans="1:20">
      <c r="A13" s="460"/>
      <c r="B13" s="463"/>
      <c r="C13" s="24" t="s">
        <v>16</v>
      </c>
      <c r="D13" s="25">
        <f>IF('KS2 (Sch Mat)'!$Q$53="","",'KS2 (Sch Mat)'!$Q$53)</f>
        <v>28.7</v>
      </c>
      <c r="E13" s="26">
        <f>IF('KS2 (Sch Mat)'!$R$53="","",'KS2 (Sch Mat)'!$R$53)</f>
        <v>32.9</v>
      </c>
      <c r="F13" s="28">
        <f t="shared" si="2"/>
        <v>4.1999999999999993</v>
      </c>
      <c r="G13" s="25">
        <f>IF('KS2 (Sch Mat)'!$Q$54="","",'KS2 (Sch Mat)'!$Q$54)</f>
        <v>32.5</v>
      </c>
      <c r="H13" s="26">
        <f>IF('KS2 (Sch Mat)'!$R$54="","",'KS2 (Sch Mat)'!$R$54)</f>
        <v>34.6</v>
      </c>
      <c r="I13" s="27">
        <f t="shared" si="0"/>
        <v>2.1000000000000014</v>
      </c>
      <c r="J13" s="25">
        <f>IF('KS2 (Sch Mat)'!$Q$55="","",'KS2 (Sch Mat)'!$Q$55)</f>
        <v>24.1</v>
      </c>
      <c r="K13" s="26">
        <f>IF('KS2 (Sch Mat)'!$R$55="","",'KS2 (Sch Mat)'!$R$55)</f>
        <v>26.3</v>
      </c>
      <c r="L13" s="27">
        <f t="shared" si="1"/>
        <v>2.1999999999999993</v>
      </c>
      <c r="M13" s="25">
        <f t="shared" si="3"/>
        <v>-3.8000000000000007</v>
      </c>
      <c r="N13" s="28">
        <f t="shared" si="4"/>
        <v>-1.7000000000000028</v>
      </c>
      <c r="O13" s="29">
        <f t="shared" si="5"/>
        <v>4.5999999999999979</v>
      </c>
      <c r="P13" s="27">
        <f t="shared" si="6"/>
        <v>6.5999999999999979</v>
      </c>
      <c r="Q13" s="30"/>
      <c r="R13" s="31"/>
      <c r="S13" s="32"/>
      <c r="T13" s="31"/>
    </row>
    <row r="14" spans="1:20" ht="13" thickBot="1">
      <c r="A14" s="460"/>
      <c r="B14" s="464"/>
      <c r="C14" s="33" t="s">
        <v>17</v>
      </c>
      <c r="D14" s="34">
        <f>IF('KS2 (Sch GPS)'!$Q$53="","",'KS2 (Sch GPS)'!$Q$53)</f>
        <v>39.1</v>
      </c>
      <c r="E14" s="35">
        <f>IF('KS2 (Sch GPS)'!$R$53="","",'KS2 (Sch GPS)'!$R$53)</f>
        <v>39.9</v>
      </c>
      <c r="F14" s="37">
        <f t="shared" si="2"/>
        <v>0.79999999999999716</v>
      </c>
      <c r="G14" s="34">
        <f>IF('KS2 (Sch GPS)'!$Q$54="","",'KS2 (Sch GPS)'!$Q$54)</f>
        <v>42.8</v>
      </c>
      <c r="H14" s="35">
        <f>IF('KS2 (Sch GPS)'!$R$54="","",'KS2 (Sch GPS)'!$R$54)</f>
        <v>39.4</v>
      </c>
      <c r="I14" s="36">
        <f t="shared" si="0"/>
        <v>-3.3999999999999986</v>
      </c>
      <c r="J14" s="34">
        <f>IF('KS2 (Sch GPS)'!$Q$55="","",'KS2 (Sch GPS)'!$Q$55)</f>
        <v>32.200000000000003</v>
      </c>
      <c r="K14" s="35">
        <f>IF('KS2 (Sch GPS)'!$R$55="","",'KS2 (Sch GPS)'!$R$55)</f>
        <v>29.6</v>
      </c>
      <c r="L14" s="36">
        <f t="shared" si="1"/>
        <v>-2.6000000000000014</v>
      </c>
      <c r="M14" s="34">
        <f t="shared" si="3"/>
        <v>-3.6999999999999957</v>
      </c>
      <c r="N14" s="37">
        <f t="shared" si="4"/>
        <v>0.5</v>
      </c>
      <c r="O14" s="38">
        <f t="shared" si="5"/>
        <v>6.8999999999999986</v>
      </c>
      <c r="P14" s="36">
        <f t="shared" si="6"/>
        <v>10.299999999999997</v>
      </c>
      <c r="Q14" s="39"/>
      <c r="R14" s="40"/>
      <c r="S14" s="41"/>
      <c r="T14" s="40"/>
    </row>
    <row r="15" spans="1:20">
      <c r="A15" s="460"/>
      <c r="B15" s="462" t="s">
        <v>19</v>
      </c>
      <c r="C15" s="15" t="s">
        <v>14</v>
      </c>
      <c r="D15" s="25">
        <f>IF('KS2 (Sch Rea)'!$Z$53="","",'KS2 (Sch Rea)'!$Z$53)</f>
        <v>105.2</v>
      </c>
      <c r="E15" s="26">
        <f>IF('KS2 (Sch Rea)'!$AA$53="","",'KS2 (Sch Rea)'!$AA$53)</f>
        <v>106.1</v>
      </c>
      <c r="F15" s="19">
        <f t="shared" si="2"/>
        <v>0.89999999999999147</v>
      </c>
      <c r="G15" s="25">
        <f>IF('KS2 (Sch Rea)'!$Z$54="","",'KS2 (Sch Rea)'!$Z$54)</f>
        <v>106.5</v>
      </c>
      <c r="H15" s="26">
        <f>IF('KS2 (Sch Rea)'!$AA$54="","",'KS2 (Sch Rea)'!$AA$54)</f>
        <v>106.9</v>
      </c>
      <c r="I15" s="18">
        <f t="shared" si="0"/>
        <v>0.40000000000000568</v>
      </c>
      <c r="J15" s="25">
        <f>IF('KS2 (Sch Rea)'!$Z$55="","",'KS2 (Sch Rea)'!$Z$55)</f>
        <v>105.3</v>
      </c>
      <c r="K15" s="26">
        <f>IF('KS2 (Sch Rea)'!$AA$55="","",'KS2 (Sch Rea)'!$AA$55)</f>
        <v>105.6</v>
      </c>
      <c r="L15" s="18">
        <f t="shared" si="1"/>
        <v>0.29999999999999716</v>
      </c>
      <c r="M15" s="16">
        <f t="shared" si="3"/>
        <v>-1.2999999999999972</v>
      </c>
      <c r="N15" s="19">
        <f t="shared" si="4"/>
        <v>-0.80000000000001137</v>
      </c>
      <c r="O15" s="20">
        <f t="shared" si="5"/>
        <v>-9.9999999999994316E-2</v>
      </c>
      <c r="P15" s="18">
        <f t="shared" si="6"/>
        <v>0.5</v>
      </c>
      <c r="Q15" s="21"/>
      <c r="R15" s="22"/>
      <c r="S15" s="23"/>
      <c r="T15" s="22"/>
    </row>
    <row r="16" spans="1:20">
      <c r="A16" s="460"/>
      <c r="B16" s="463"/>
      <c r="C16" s="24" t="s">
        <v>16</v>
      </c>
      <c r="D16" s="25">
        <f>IF('KS2 (Sch Mat)'!$Z$53="","",'KS2 (Sch Mat)'!$Z$53)</f>
        <v>105.3</v>
      </c>
      <c r="E16" s="26">
        <f>IF('KS2 (Sch Mat)'!$AA$53="","",'KS2 (Sch Mat)'!$AA$53)</f>
        <v>106</v>
      </c>
      <c r="F16" s="28">
        <f t="shared" si="2"/>
        <v>0.70000000000000284</v>
      </c>
      <c r="G16" s="25">
        <f>IF('KS2 (Sch Mat)'!$Z$54="","",'KS2 (Sch Mat)'!$Z$54)</f>
        <v>106.2</v>
      </c>
      <c r="H16" s="26">
        <f>IF('KS2 (Sch Mat)'!$AA$54="","",'KS2 (Sch Mat)'!$AA$54)</f>
        <v>106.5</v>
      </c>
      <c r="I16" s="27">
        <f t="shared" si="0"/>
        <v>0.29999999999999716</v>
      </c>
      <c r="J16" s="25">
        <f>IF('KS2 (Sch Mat)'!$Z$55="","",'KS2 (Sch Mat)'!$Z$55)</f>
        <v>104.4</v>
      </c>
      <c r="K16" s="26">
        <f>IF('KS2 (Sch Mat)'!$AA$55="","",'KS2 (Sch Mat)'!$AA$55)</f>
        <v>104.7</v>
      </c>
      <c r="L16" s="27">
        <f t="shared" si="1"/>
        <v>0.29999999999999716</v>
      </c>
      <c r="M16" s="25">
        <f t="shared" si="3"/>
        <v>-0.90000000000000568</v>
      </c>
      <c r="N16" s="28">
        <f t="shared" si="4"/>
        <v>-0.5</v>
      </c>
      <c r="O16" s="29">
        <f t="shared" si="5"/>
        <v>0.89999999999999147</v>
      </c>
      <c r="P16" s="27">
        <f t="shared" si="6"/>
        <v>1.2999999999999972</v>
      </c>
      <c r="Q16" s="30"/>
      <c r="R16" s="31"/>
      <c r="S16" s="32"/>
      <c r="T16" s="31"/>
    </row>
    <row r="17" spans="1:20" ht="13" thickBot="1">
      <c r="A17" s="460"/>
      <c r="B17" s="463"/>
      <c r="C17" s="44" t="s">
        <v>17</v>
      </c>
      <c r="D17" s="34">
        <f>IF('KS2 (Sch GPS)'!$Z$53="","",'KS2 (Sch GPS)'!$Z$53)</f>
        <v>106.8</v>
      </c>
      <c r="E17" s="35">
        <f>IF('KS2 (Sch GPS)'!$AA$53="","",'KS2 (Sch GPS)'!$AA$53)</f>
        <v>107.3</v>
      </c>
      <c r="F17" s="37">
        <f t="shared" si="2"/>
        <v>0.5</v>
      </c>
      <c r="G17" s="34">
        <f>IF('KS2 (Sch GPS)'!$Z$54="","",'KS2 (Sch GPS)'!$Z$54)</f>
        <v>107.5</v>
      </c>
      <c r="H17" s="35">
        <f>IF('KS2 (Sch GPS)'!$AA$54="","",'KS2 (Sch GPS)'!$AA$54)</f>
        <v>107.4</v>
      </c>
      <c r="I17" s="36">
        <f t="shared" si="0"/>
        <v>-9.9999999999994316E-2</v>
      </c>
      <c r="J17" s="34">
        <f>IF('KS2 (Sch GPS)'!$Z$55="","",'KS2 (Sch GPS)'!$Z$55)</f>
        <v>105.4</v>
      </c>
      <c r="K17" s="35">
        <f>IF('KS2 (Sch GPS)'!$AA$55="","",'KS2 (Sch GPS)'!$AA$55)</f>
        <v>105.4</v>
      </c>
      <c r="L17" s="36">
        <f t="shared" si="1"/>
        <v>0</v>
      </c>
      <c r="M17" s="34">
        <f t="shared" si="3"/>
        <v>-0.70000000000000284</v>
      </c>
      <c r="N17" s="37">
        <f t="shared" si="4"/>
        <v>-0.10000000000000853</v>
      </c>
      <c r="O17" s="38">
        <f t="shared" si="5"/>
        <v>1.3999999999999915</v>
      </c>
      <c r="P17" s="36">
        <f t="shared" si="6"/>
        <v>1.8999999999999915</v>
      </c>
      <c r="Q17" s="39"/>
      <c r="R17" s="40"/>
      <c r="S17" s="41"/>
      <c r="T17" s="40"/>
    </row>
    <row r="18" spans="1:20" hidden="1">
      <c r="A18" s="460"/>
      <c r="B18" s="462" t="s">
        <v>20</v>
      </c>
      <c r="C18" s="15" t="s">
        <v>14</v>
      </c>
      <c r="D18" s="25" t="str">
        <f>IF('KS2 (Sch Rea)'!$AI$53="","",'KS2 (Sch Rea)'!$AI$53)</f>
        <v/>
      </c>
      <c r="E18" s="26" t="str">
        <f>IF('KS2 (Sch Rea)'!$AJ$53="","",'KS2 (Sch Rea)'!$AJ$53)</f>
        <v/>
      </c>
      <c r="F18" s="19" t="str">
        <f t="shared" si="2"/>
        <v/>
      </c>
      <c r="G18" s="25" t="str">
        <f>IF('KS2 (Sch Rea)'!$AI$54="","",'KS2 (Sch Rea)'!$AI$54)</f>
        <v/>
      </c>
      <c r="H18" s="26" t="str">
        <f>IF('KS2 (Sch Rea)'!$AJ$54="","",'KS2 (Sch Rea)'!$AJ$54)</f>
        <v/>
      </c>
      <c r="I18" s="18" t="str">
        <f t="shared" si="0"/>
        <v/>
      </c>
      <c r="J18" s="25" t="str">
        <f>IF('KS2 (Sch Rea)'!$AI$55="","",'KS2 (Sch Rea)'!$AI$55)</f>
        <v/>
      </c>
      <c r="K18" s="26" t="str">
        <f>IF('KS2 (Sch Rea)'!$AJ$55="","",'KS2 (Sch Rea)'!$AJ$55)</f>
        <v/>
      </c>
      <c r="L18" s="18" t="str">
        <f t="shared" si="1"/>
        <v/>
      </c>
      <c r="M18" s="16" t="str">
        <f t="shared" si="3"/>
        <v/>
      </c>
      <c r="N18" s="19" t="str">
        <f t="shared" si="4"/>
        <v/>
      </c>
      <c r="O18" s="20" t="str">
        <f t="shared" si="5"/>
        <v/>
      </c>
      <c r="P18" s="18" t="str">
        <f t="shared" si="6"/>
        <v/>
      </c>
      <c r="Q18" s="21"/>
      <c r="R18" s="22"/>
      <c r="S18" s="23"/>
      <c r="T18" s="22"/>
    </row>
    <row r="19" spans="1:20" hidden="1">
      <c r="A19" s="460"/>
      <c r="B19" s="463"/>
      <c r="C19" s="24" t="s">
        <v>15</v>
      </c>
      <c r="D19" s="25" t="str">
        <f>IF('KS2 (Sch Wri)'!$AI$53="","",'KS2 (Sch Wri)'!$AI$53)</f>
        <v/>
      </c>
      <c r="E19" s="26" t="str">
        <f>IF('KS2 (Sch Wri)'!$AI$53="","",'KS2 (Sch Wri)'!$AI$53)</f>
        <v/>
      </c>
      <c r="F19" s="28" t="str">
        <f t="shared" si="2"/>
        <v/>
      </c>
      <c r="G19" s="25" t="str">
        <f>IF('KS2 (Sch Wri)'!$AI$54="","",'KS2 (Sch Wri)'!$AI$54)</f>
        <v/>
      </c>
      <c r="H19" s="26" t="str">
        <f>IF('KS2 (Sch Wri)'!$AI$54="","",'KS2 (Sch Wri)'!$AI$54)</f>
        <v/>
      </c>
      <c r="I19" s="27" t="str">
        <f t="shared" si="0"/>
        <v/>
      </c>
      <c r="J19" s="25" t="str">
        <f>IF('KS2 (Sch Wri)'!$AI$55="","",'KS2 (Sch Wri)'!$AI$55)</f>
        <v/>
      </c>
      <c r="K19" s="26" t="str">
        <f>IF('KS2 (Sch Wri)'!$AI$55="","",'KS2 (Sch Wri)'!$AI$55)</f>
        <v/>
      </c>
      <c r="L19" s="27" t="str">
        <f t="shared" si="1"/>
        <v/>
      </c>
      <c r="M19" s="25" t="str">
        <f t="shared" si="3"/>
        <v/>
      </c>
      <c r="N19" s="28" t="str">
        <f t="shared" si="4"/>
        <v/>
      </c>
      <c r="O19" s="29" t="str">
        <f t="shared" si="5"/>
        <v/>
      </c>
      <c r="P19" s="27" t="str">
        <f t="shared" si="6"/>
        <v/>
      </c>
      <c r="Q19" s="30"/>
      <c r="R19" s="31"/>
      <c r="S19" s="32"/>
      <c r="T19" s="31"/>
    </row>
    <row r="20" spans="1:20" ht="13" hidden="1" thickBot="1">
      <c r="A20" s="461"/>
      <c r="B20" s="464"/>
      <c r="C20" s="33" t="s">
        <v>16</v>
      </c>
      <c r="D20" s="45" t="str">
        <f>IF('KS2 (Sch Mat)'!$AI$53="","",'KS2 (Sch Mat)'!$AI$53)</f>
        <v/>
      </c>
      <c r="E20" s="46" t="str">
        <f>IF('KS2 (Sch Mat)'!$AJ$53="","",'KS2 (Sch Mat)'!$AJ$53)</f>
        <v/>
      </c>
      <c r="F20" s="47" t="str">
        <f t="shared" si="2"/>
        <v/>
      </c>
      <c r="G20" s="45" t="str">
        <f>IF('KS2 (Sch Mat)'!$AI$54="","",'KS2 (Sch Mat)'!$AI$54)</f>
        <v/>
      </c>
      <c r="H20" s="46" t="str">
        <f>IF('KS2 (Sch Mat)'!$AJ$54="","",'KS2 (Sch Mat)'!$AJ$54)</f>
        <v/>
      </c>
      <c r="I20" s="48" t="str">
        <f t="shared" si="0"/>
        <v/>
      </c>
      <c r="J20" s="45" t="str">
        <f>IF('KS2 (Sch Mat)'!$AI$55="","",'KS2 (Sch Mat)'!$AI$55)</f>
        <v/>
      </c>
      <c r="K20" s="46" t="str">
        <f>IF('KS2 (Sch Mat)'!$AJ$55="","",'KS2 (Sch Mat)'!$AJ$55)</f>
        <v/>
      </c>
      <c r="L20" s="48" t="str">
        <f t="shared" si="1"/>
        <v/>
      </c>
      <c r="M20" s="34" t="str">
        <f t="shared" si="3"/>
        <v/>
      </c>
      <c r="N20" s="37" t="str">
        <f t="shared" si="4"/>
        <v/>
      </c>
      <c r="O20" s="38" t="str">
        <f t="shared" si="5"/>
        <v/>
      </c>
      <c r="P20" s="36" t="str">
        <f t="shared" si="6"/>
        <v/>
      </c>
      <c r="Q20" s="39"/>
      <c r="R20" s="40"/>
      <c r="S20" s="41"/>
      <c r="T20" s="40"/>
    </row>
    <row r="21" spans="1:20" ht="13" hidden="1" thickBot="1">
      <c r="A21" s="459" t="s">
        <v>21</v>
      </c>
      <c r="B21" s="473" t="s">
        <v>12</v>
      </c>
      <c r="C21" s="15" t="s">
        <v>13</v>
      </c>
      <c r="D21" s="16">
        <v>51.9</v>
      </c>
      <c r="E21" s="17">
        <v>56.3</v>
      </c>
      <c r="F21" s="19">
        <f t="shared" si="2"/>
        <v>4.3999999999999986</v>
      </c>
      <c r="G21" s="16">
        <v>58.7</v>
      </c>
      <c r="H21" s="17">
        <v>60.7</v>
      </c>
      <c r="I21" s="19">
        <f t="shared" si="0"/>
        <v>2</v>
      </c>
      <c r="J21" s="16">
        <v>53.4</v>
      </c>
      <c r="K21" s="17">
        <v>56</v>
      </c>
      <c r="L21" s="18">
        <f t="shared" si="1"/>
        <v>2.6000000000000014</v>
      </c>
      <c r="M21" s="16">
        <f t="shared" si="3"/>
        <v>-6.8000000000000043</v>
      </c>
      <c r="N21" s="19">
        <f t="shared" si="4"/>
        <v>-4.4000000000000057</v>
      </c>
      <c r="O21" s="20">
        <f t="shared" si="5"/>
        <v>-1.5</v>
      </c>
      <c r="P21" s="18">
        <f t="shared" si="6"/>
        <v>0.29999999999999716</v>
      </c>
      <c r="Q21" s="21"/>
      <c r="R21" s="22"/>
      <c r="S21" s="23"/>
      <c r="T21" s="22"/>
    </row>
    <row r="22" spans="1:20" ht="13" hidden="1" thickBot="1">
      <c r="A22" s="460"/>
      <c r="B22" s="474"/>
      <c r="C22" s="24" t="s">
        <v>14</v>
      </c>
      <c r="D22" s="25">
        <v>65.2</v>
      </c>
      <c r="E22" s="26">
        <v>66.3</v>
      </c>
      <c r="F22" s="28">
        <f t="shared" si="2"/>
        <v>1.0999999999999943</v>
      </c>
      <c r="G22" s="25">
        <v>70.3</v>
      </c>
      <c r="H22" s="26">
        <v>71</v>
      </c>
      <c r="I22" s="28">
        <f t="shared" si="0"/>
        <v>0.70000000000000284</v>
      </c>
      <c r="J22" s="25">
        <v>66.900000000000006</v>
      </c>
      <c r="K22" s="26">
        <v>68.3</v>
      </c>
      <c r="L22" s="27">
        <f t="shared" si="1"/>
        <v>1.3999999999999915</v>
      </c>
      <c r="M22" s="25">
        <f t="shared" si="3"/>
        <v>-5.0999999999999943</v>
      </c>
      <c r="N22" s="28">
        <f t="shared" si="4"/>
        <v>-4.7000000000000028</v>
      </c>
      <c r="O22" s="29">
        <f t="shared" si="5"/>
        <v>-1.7000000000000028</v>
      </c>
      <c r="P22" s="27">
        <f t="shared" si="6"/>
        <v>-2</v>
      </c>
      <c r="Q22" s="30"/>
      <c r="R22" s="31"/>
      <c r="S22" s="32"/>
      <c r="T22" s="31"/>
    </row>
    <row r="23" spans="1:20" ht="13" hidden="1" thickBot="1">
      <c r="A23" s="460"/>
      <c r="B23" s="474"/>
      <c r="C23" s="24" t="s">
        <v>22</v>
      </c>
      <c r="D23" s="25">
        <v>55.5</v>
      </c>
      <c r="E23" s="26">
        <v>60</v>
      </c>
      <c r="F23" s="28">
        <f t="shared" si="2"/>
        <v>4.5</v>
      </c>
      <c r="G23" s="25">
        <v>62.7</v>
      </c>
      <c r="H23" s="26">
        <v>64.400000000000006</v>
      </c>
      <c r="I23" s="28">
        <f t="shared" si="0"/>
        <v>1.7000000000000028</v>
      </c>
      <c r="J23" s="25">
        <v>57.6</v>
      </c>
      <c r="K23" s="26">
        <v>60.1</v>
      </c>
      <c r="L23" s="27">
        <f t="shared" si="1"/>
        <v>2.5</v>
      </c>
      <c r="M23" s="25">
        <f t="shared" si="3"/>
        <v>-7.2000000000000028</v>
      </c>
      <c r="N23" s="28">
        <f t="shared" si="4"/>
        <v>-4.4000000000000057</v>
      </c>
      <c r="O23" s="29">
        <f t="shared" si="5"/>
        <v>-2.1000000000000014</v>
      </c>
      <c r="P23" s="27">
        <f t="shared" si="6"/>
        <v>-0.10000000000000142</v>
      </c>
      <c r="Q23" s="30"/>
      <c r="R23" s="31"/>
      <c r="S23" s="32"/>
      <c r="T23" s="31"/>
    </row>
    <row r="24" spans="1:20" ht="13" hidden="1" thickBot="1">
      <c r="A24" s="460"/>
      <c r="B24" s="475"/>
      <c r="C24" s="33" t="s">
        <v>16</v>
      </c>
      <c r="D24" s="34">
        <v>65.599999999999994</v>
      </c>
      <c r="E24" s="35">
        <v>68.8</v>
      </c>
      <c r="F24" s="37">
        <f t="shared" si="2"/>
        <v>3.2000000000000028</v>
      </c>
      <c r="G24" s="34">
        <v>71.099999999999994</v>
      </c>
      <c r="H24" s="35">
        <v>73.099999999999994</v>
      </c>
      <c r="I24" s="37">
        <f t="shared" si="0"/>
        <v>2</v>
      </c>
      <c r="J24" s="34">
        <v>67.7</v>
      </c>
      <c r="K24" s="35">
        <v>70.400000000000006</v>
      </c>
      <c r="L24" s="36">
        <f t="shared" si="1"/>
        <v>2.7000000000000028</v>
      </c>
      <c r="M24" s="34">
        <f t="shared" si="3"/>
        <v>-5.5</v>
      </c>
      <c r="N24" s="37">
        <f t="shared" si="4"/>
        <v>-4.2999999999999972</v>
      </c>
      <c r="O24" s="38">
        <f t="shared" si="5"/>
        <v>-2.1000000000000085</v>
      </c>
      <c r="P24" s="36">
        <f t="shared" si="6"/>
        <v>-1.6000000000000085</v>
      </c>
      <c r="Q24" s="39"/>
      <c r="R24" s="40"/>
      <c r="S24" s="41"/>
      <c r="T24" s="40"/>
    </row>
    <row r="25" spans="1:20" ht="13" hidden="1" thickBot="1">
      <c r="A25" s="460"/>
      <c r="B25" s="473" t="s">
        <v>18</v>
      </c>
      <c r="C25" s="15" t="s">
        <v>13</v>
      </c>
      <c r="D25" s="16">
        <v>5.7</v>
      </c>
      <c r="E25" s="17">
        <v>6.4</v>
      </c>
      <c r="F25" s="42">
        <f t="shared" si="2"/>
        <v>0.70000000000000018</v>
      </c>
      <c r="G25" s="16">
        <v>9</v>
      </c>
      <c r="H25" s="17">
        <v>9.4</v>
      </c>
      <c r="I25" s="42">
        <f t="shared" si="0"/>
        <v>0.40000000000000036</v>
      </c>
      <c r="J25" s="16">
        <v>5.9</v>
      </c>
      <c r="K25" s="17">
        <v>6.2</v>
      </c>
      <c r="L25" s="43">
        <f t="shared" si="1"/>
        <v>0.29999999999999982</v>
      </c>
      <c r="M25" s="16">
        <f t="shared" si="3"/>
        <v>-3.3</v>
      </c>
      <c r="N25" s="19">
        <f t="shared" si="4"/>
        <v>-3</v>
      </c>
      <c r="O25" s="20">
        <f t="shared" si="5"/>
        <v>-0.20000000000000018</v>
      </c>
      <c r="P25" s="18">
        <f t="shared" si="6"/>
        <v>0.20000000000000018</v>
      </c>
      <c r="Q25" s="21"/>
      <c r="R25" s="22"/>
      <c r="S25" s="23"/>
      <c r="T25" s="22"/>
    </row>
    <row r="26" spans="1:20" ht="13" hidden="1" thickBot="1">
      <c r="A26" s="460"/>
      <c r="B26" s="474"/>
      <c r="C26" s="24" t="s">
        <v>14</v>
      </c>
      <c r="D26" s="25">
        <v>16.7</v>
      </c>
      <c r="E26" s="26">
        <v>19.100000000000001</v>
      </c>
      <c r="F26" s="28">
        <f t="shared" si="2"/>
        <v>2.4000000000000021</v>
      </c>
      <c r="G26" s="25">
        <v>21.6</v>
      </c>
      <c r="H26" s="26">
        <v>22.5</v>
      </c>
      <c r="I26" s="28">
        <f t="shared" si="0"/>
        <v>0.89999999999999858</v>
      </c>
      <c r="J26" s="25">
        <v>18</v>
      </c>
      <c r="K26" s="26">
        <v>18.8</v>
      </c>
      <c r="L26" s="27">
        <f t="shared" si="1"/>
        <v>0.80000000000000071</v>
      </c>
      <c r="M26" s="25">
        <f t="shared" si="3"/>
        <v>-4.9000000000000021</v>
      </c>
      <c r="N26" s="28">
        <f t="shared" si="4"/>
        <v>-3.3999999999999986</v>
      </c>
      <c r="O26" s="29">
        <f t="shared" si="5"/>
        <v>-1.3000000000000007</v>
      </c>
      <c r="P26" s="27">
        <f t="shared" si="6"/>
        <v>0.30000000000000071</v>
      </c>
      <c r="Q26" s="30"/>
      <c r="R26" s="31"/>
      <c r="S26" s="32"/>
      <c r="T26" s="31"/>
    </row>
    <row r="27" spans="1:20" ht="13" hidden="1" thickBot="1">
      <c r="A27" s="460"/>
      <c r="B27" s="474"/>
      <c r="C27" s="24" t="s">
        <v>22</v>
      </c>
      <c r="D27" s="25">
        <v>7.3</v>
      </c>
      <c r="E27" s="26">
        <v>9.3000000000000007</v>
      </c>
      <c r="F27" s="28">
        <f t="shared" si="2"/>
        <v>2.0000000000000009</v>
      </c>
      <c r="G27" s="25">
        <v>11.7</v>
      </c>
      <c r="H27" s="26">
        <v>12</v>
      </c>
      <c r="I27" s="28">
        <f t="shared" si="0"/>
        <v>0.30000000000000071</v>
      </c>
      <c r="J27" s="25">
        <v>8</v>
      </c>
      <c r="K27" s="26">
        <v>8.1999999999999993</v>
      </c>
      <c r="L27" s="27">
        <f t="shared" si="1"/>
        <v>0.19999999999999929</v>
      </c>
      <c r="M27" s="25">
        <f t="shared" si="3"/>
        <v>-4.3999999999999995</v>
      </c>
      <c r="N27" s="28">
        <f t="shared" si="4"/>
        <v>-2.6999999999999993</v>
      </c>
      <c r="O27" s="29">
        <f t="shared" si="5"/>
        <v>-0.70000000000000018</v>
      </c>
      <c r="P27" s="27">
        <f t="shared" si="6"/>
        <v>1.1000000000000014</v>
      </c>
      <c r="Q27" s="30"/>
      <c r="R27" s="31"/>
      <c r="S27" s="32"/>
      <c r="T27" s="31"/>
    </row>
    <row r="28" spans="1:20" ht="13" hidden="1" thickBot="1">
      <c r="A28" s="461"/>
      <c r="B28" s="475"/>
      <c r="C28" s="33" t="s">
        <v>16</v>
      </c>
      <c r="D28" s="34">
        <v>15.6</v>
      </c>
      <c r="E28" s="35">
        <v>16.5</v>
      </c>
      <c r="F28" s="47">
        <f t="shared" si="2"/>
        <v>0.90000000000000036</v>
      </c>
      <c r="G28" s="34">
        <v>19.7</v>
      </c>
      <c r="H28" s="35">
        <v>20.8</v>
      </c>
      <c r="I28" s="37">
        <f t="shared" si="0"/>
        <v>1.1000000000000014</v>
      </c>
      <c r="J28" s="34">
        <v>15.1</v>
      </c>
      <c r="K28" s="35">
        <v>16.399999999999999</v>
      </c>
      <c r="L28" s="36">
        <f t="shared" si="1"/>
        <v>1.2999999999999989</v>
      </c>
      <c r="M28" s="34">
        <f t="shared" si="3"/>
        <v>-4.0999999999999996</v>
      </c>
      <c r="N28" s="37">
        <f t="shared" si="4"/>
        <v>-4.3000000000000007</v>
      </c>
      <c r="O28" s="38">
        <f t="shared" si="5"/>
        <v>0.5</v>
      </c>
      <c r="P28" s="36">
        <f t="shared" si="6"/>
        <v>0.10000000000000142</v>
      </c>
      <c r="Q28" s="39"/>
      <c r="R28" s="40"/>
      <c r="S28" s="41"/>
      <c r="T28" s="40"/>
    </row>
    <row r="29" spans="1:20" ht="13" thickBot="1">
      <c r="A29" s="49" t="s">
        <v>23</v>
      </c>
      <c r="B29" s="476" t="s">
        <v>24</v>
      </c>
      <c r="C29" s="477"/>
      <c r="D29" s="51">
        <f>IF('Y1Phonics (Sch)'!$Q$52="","",'Y1Phonics (Sch)'!$Q$52)</f>
        <v>80.3</v>
      </c>
      <c r="E29" s="383">
        <f>IF('Y1Phonics (Sch)'!$R$52="","",'Y1Phonics (Sch)'!$R$52)</f>
        <v>79.5</v>
      </c>
      <c r="F29" s="52">
        <f t="shared" si="2"/>
        <v>-0.79999999999999716</v>
      </c>
      <c r="G29" s="51">
        <f>IF('Y1Phonics (Sch)'!$Q$53="","",'Y1Phonics (Sch)'!$Q$53)</f>
        <v>82</v>
      </c>
      <c r="H29" s="383">
        <f>IF('Y1Phonics (Sch)'!$R$53="","",'Y1Phonics (Sch)'!$R$53)</f>
        <v>81.900000000000006</v>
      </c>
      <c r="I29" s="384">
        <f t="shared" si="0"/>
        <v>-9.9999999999994316E-2</v>
      </c>
      <c r="J29" s="51">
        <f>IF('Y1Phonics (Sch)'!$Q$54="","",'Y1Phonics (Sch)'!$Q$54)</f>
        <v>80.2</v>
      </c>
      <c r="K29" s="383">
        <f>IF('Y1Phonics (Sch)'!$R$54="","",'Y1Phonics (Sch)'!$R$54)</f>
        <v>80</v>
      </c>
      <c r="L29" s="53">
        <f>IF(OR($J29="",$K29=""),"",$K29-$J29)</f>
        <v>-0.20000000000000284</v>
      </c>
      <c r="M29" s="51">
        <f t="shared" si="3"/>
        <v>-1.7000000000000028</v>
      </c>
      <c r="N29" s="52">
        <f t="shared" si="4"/>
        <v>-2.4000000000000057</v>
      </c>
      <c r="O29" s="54">
        <f t="shared" si="5"/>
        <v>9.9999999999994316E-2</v>
      </c>
      <c r="P29" s="55">
        <f t="shared" si="6"/>
        <v>-0.5</v>
      </c>
      <c r="Q29" s="50"/>
      <c r="R29" s="56"/>
      <c r="S29" s="57"/>
      <c r="T29" s="56"/>
    </row>
    <row r="30" spans="1:20" ht="13" thickBot="1">
      <c r="A30" s="49" t="s">
        <v>25</v>
      </c>
      <c r="B30" s="476" t="s">
        <v>26</v>
      </c>
      <c r="C30" s="477"/>
      <c r="D30" s="385">
        <f>IF('Eyfs (Sch)'!$H$53="","",'Eyfs (Sch)'!$H$53)</f>
        <v>67.2</v>
      </c>
      <c r="E30" s="386">
        <f>IF('Eyfs (Sch)'!$I$53="","",'Eyfs (Sch)'!$I$53)</f>
        <v>67.900000000000006</v>
      </c>
      <c r="F30" s="387">
        <f t="shared" si="2"/>
        <v>0.70000000000000284</v>
      </c>
      <c r="G30" s="51">
        <f>IF('Eyfs (Sch)'!$H$54="","",'Eyfs (Sch)'!$H$54)</f>
        <v>70</v>
      </c>
      <c r="H30" s="383">
        <f>IF('Eyfs (Sch)'!$I$54="","",'Eyfs (Sch)'!$I$54)</f>
        <v>70.7</v>
      </c>
      <c r="I30" s="52">
        <f t="shared" si="0"/>
        <v>0.70000000000000284</v>
      </c>
      <c r="J30" s="51">
        <f>IF('Eyfs (Sch)'!$H$55="","",'Eyfs (Sch)'!$H$55)</f>
        <v>67.7</v>
      </c>
      <c r="K30" s="383">
        <f>IF('Eyfs (Sch)'!$I$55="","",'Eyfs (Sch)'!$I$55)</f>
        <v>68.3</v>
      </c>
      <c r="L30" s="55">
        <f>IF(OR($J30="",$K30=""),"",$K30-$J30)</f>
        <v>0.59999999999999432</v>
      </c>
      <c r="M30" s="51">
        <f t="shared" si="3"/>
        <v>-2.7999999999999972</v>
      </c>
      <c r="N30" s="52">
        <f>IF(OR($E30="",$H30=""),"",$E30-$H30)</f>
        <v>-2.7999999999999972</v>
      </c>
      <c r="O30" s="54">
        <f t="shared" si="5"/>
        <v>-0.5</v>
      </c>
      <c r="P30" s="55">
        <f t="shared" si="6"/>
        <v>-0.39999999999999147</v>
      </c>
      <c r="Q30" s="50"/>
      <c r="R30" s="56"/>
      <c r="S30" s="57"/>
      <c r="T30" s="56"/>
    </row>
    <row r="38" spans="5:7">
      <c r="E38" s="58"/>
      <c r="F38" s="58"/>
      <c r="G38" s="58"/>
    </row>
  </sheetData>
  <mergeCells count="20">
    <mergeCell ref="A21:A28"/>
    <mergeCell ref="B21:B24"/>
    <mergeCell ref="B25:B28"/>
    <mergeCell ref="B29:C29"/>
    <mergeCell ref="B30:C30"/>
    <mergeCell ref="M3:N3"/>
    <mergeCell ref="O3:P3"/>
    <mergeCell ref="Q3:R3"/>
    <mergeCell ref="S3:T3"/>
    <mergeCell ref="A5:A20"/>
    <mergeCell ref="B5:B9"/>
    <mergeCell ref="B10:B14"/>
    <mergeCell ref="B15:B17"/>
    <mergeCell ref="B18:B20"/>
    <mergeCell ref="A3:A4"/>
    <mergeCell ref="B3:B4"/>
    <mergeCell ref="C3:C4"/>
    <mergeCell ref="D3:F3"/>
    <mergeCell ref="G3:I3"/>
    <mergeCell ref="J3:L3"/>
  </mergeCells>
  <conditionalFormatting sqref="A5:T30">
    <cfRule type="cellIs" dxfId="44" priority="1" stopIfTrue="1" operator="equal">
      <formula>""</formula>
    </cfRule>
  </conditionalFormatting>
  <conditionalFormatting sqref="F5:F30 I5:I30 L5:P30">
    <cfRule type="cellIs" dxfId="43" priority="2" stopIfTrue="1" operator="greaterThan">
      <formula>0</formula>
    </cfRule>
    <cfRule type="cellIs" dxfId="42" priority="3" stopIfTrue="1" operator="less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83" orientation="landscape" r:id="rId1"/>
  <headerFooter>
    <oddFooter>&amp;L&amp;F&amp;C&amp;P of &amp;N&amp;R&amp;D &amp;T</oddFooter>
  </headerFooter>
  <ignoredErrors>
    <ignoredError sqref="N4:O4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A3A26-0A9B-49C3-B141-404B6238F1EE}">
  <sheetPr codeName="Sheet10">
    <tabColor theme="3" tint="0.59999389629810485"/>
    <pageSetUpPr fitToPage="1"/>
  </sheetPr>
  <dimension ref="A1:Z63"/>
  <sheetViews>
    <sheetView view="pageBreakPreview" zoomScale="70" zoomScaleNormal="90" zoomScaleSheetLayoutView="70" workbookViewId="0">
      <pane xSplit="6" ySplit="6" topLeftCell="G7" activePane="bottomRight" state="frozen"/>
      <selection pane="topRight"/>
      <selection pane="bottomLeft"/>
      <selection pane="bottomRight"/>
    </sheetView>
  </sheetViews>
  <sheetFormatPr defaultColWidth="9.1796875" defaultRowHeight="12.5"/>
  <cols>
    <col min="1" max="1" width="30.453125" style="2" customWidth="1"/>
    <col min="2" max="2" width="9" style="2" customWidth="1"/>
    <col min="3" max="3" width="9" style="2" hidden="1" customWidth="1"/>
    <col min="4" max="26" width="9" style="2" customWidth="1"/>
    <col min="27" max="16384" width="9.1796875" style="2"/>
  </cols>
  <sheetData>
    <row r="1" spans="1:26" ht="15.5">
      <c r="A1" s="423" t="str">
        <f>_xlfn.CONCAT("KS2 Results Summary 2025: Disadvantaged Gap Expected Standard or Above (",Lookups!$B$4," - ",Lookups!$C$4,")")</f>
        <v>KS2 Results Summary 2025: Disadvantaged Gap Expected Standard or Above (Provisional - 11/07/2025)</v>
      </c>
    </row>
    <row r="2" spans="1:26" ht="13" thickBot="1"/>
    <row r="3" spans="1:26" ht="66" customHeight="1">
      <c r="A3" s="487" t="s">
        <v>27</v>
      </c>
      <c r="B3" s="489" t="s">
        <v>28</v>
      </c>
      <c r="C3" s="494" t="s">
        <v>744</v>
      </c>
      <c r="D3" s="487" t="s">
        <v>29</v>
      </c>
      <c r="E3" s="489"/>
      <c r="F3" s="491"/>
      <c r="G3" s="493" t="s">
        <v>86</v>
      </c>
      <c r="H3" s="489"/>
      <c r="I3" s="489"/>
      <c r="J3" s="489"/>
      <c r="K3" s="494"/>
      <c r="L3" s="487" t="s">
        <v>106</v>
      </c>
      <c r="M3" s="489"/>
      <c r="N3" s="489"/>
      <c r="O3" s="489"/>
      <c r="P3" s="491"/>
      <c r="Q3" s="487" t="s">
        <v>107</v>
      </c>
      <c r="R3" s="489"/>
      <c r="S3" s="489"/>
      <c r="T3" s="489"/>
      <c r="U3" s="491"/>
      <c r="V3" s="487" t="s">
        <v>108</v>
      </c>
      <c r="W3" s="489"/>
      <c r="X3" s="489"/>
      <c r="Y3" s="489"/>
      <c r="Z3" s="491"/>
    </row>
    <row r="4" spans="1:26" ht="13.5" thickBot="1">
      <c r="A4" s="488"/>
      <c r="B4" s="490"/>
      <c r="C4" s="495"/>
      <c r="D4" s="488"/>
      <c r="E4" s="490"/>
      <c r="F4" s="492"/>
      <c r="G4" s="496" t="s">
        <v>109</v>
      </c>
      <c r="H4" s="497"/>
      <c r="I4" s="497"/>
      <c r="J4" s="497" t="s">
        <v>110</v>
      </c>
      <c r="K4" s="498"/>
      <c r="L4" s="499" t="s">
        <v>109</v>
      </c>
      <c r="M4" s="497"/>
      <c r="N4" s="497"/>
      <c r="O4" s="497" t="s">
        <v>110</v>
      </c>
      <c r="P4" s="500"/>
      <c r="Q4" s="499" t="s">
        <v>109</v>
      </c>
      <c r="R4" s="497"/>
      <c r="S4" s="497"/>
      <c r="T4" s="497" t="s">
        <v>110</v>
      </c>
      <c r="U4" s="500"/>
      <c r="V4" s="499" t="s">
        <v>109</v>
      </c>
      <c r="W4" s="497"/>
      <c r="X4" s="497"/>
      <c r="Y4" s="497" t="s">
        <v>110</v>
      </c>
      <c r="Z4" s="500"/>
    </row>
    <row r="5" spans="1:26" ht="5.25" customHeight="1" thickBot="1">
      <c r="G5" s="228"/>
      <c r="H5" s="228"/>
      <c r="I5" s="228"/>
      <c r="J5" s="228"/>
      <c r="K5" s="228"/>
    </row>
    <row r="6" spans="1:26" s="14" customFormat="1" ht="76" thickBot="1">
      <c r="A6" s="348" t="s">
        <v>27</v>
      </c>
      <c r="B6" s="453" t="s">
        <v>28</v>
      </c>
      <c r="C6" s="351" t="s">
        <v>744</v>
      </c>
      <c r="D6" s="350" t="s">
        <v>111</v>
      </c>
      <c r="E6" s="349" t="s">
        <v>112</v>
      </c>
      <c r="F6" s="351" t="s">
        <v>113</v>
      </c>
      <c r="G6" s="352" t="s">
        <v>114</v>
      </c>
      <c r="H6" s="353" t="s">
        <v>112</v>
      </c>
      <c r="I6" s="353" t="s">
        <v>113</v>
      </c>
      <c r="J6" s="354" t="str">
        <f>G6 &amp; "-" &amp; H6</f>
        <v>Disadvantaged-Not Disadvantaged</v>
      </c>
      <c r="K6" s="354" t="str">
        <f>G6 &amp; "-" &amp; I6</f>
        <v>Disadvantaged-All</v>
      </c>
      <c r="L6" s="352" t="s">
        <v>114</v>
      </c>
      <c r="M6" s="353" t="s">
        <v>112</v>
      </c>
      <c r="N6" s="353" t="s">
        <v>113</v>
      </c>
      <c r="O6" s="354" t="str">
        <f>L6 &amp; "-" &amp; M6</f>
        <v>Disadvantaged-Not Disadvantaged</v>
      </c>
      <c r="P6" s="354" t="str">
        <f>L6 &amp; "-" &amp; N6</f>
        <v>Disadvantaged-All</v>
      </c>
      <c r="Q6" s="352" t="s">
        <v>114</v>
      </c>
      <c r="R6" s="353" t="s">
        <v>112</v>
      </c>
      <c r="S6" s="353" t="s">
        <v>113</v>
      </c>
      <c r="T6" s="354" t="str">
        <f>Q6 &amp; "-" &amp; R6</f>
        <v>Disadvantaged-Not Disadvantaged</v>
      </c>
      <c r="U6" s="354" t="str">
        <f>Q6 &amp; "-" &amp; S6</f>
        <v>Disadvantaged-All</v>
      </c>
      <c r="V6" s="352" t="s">
        <v>114</v>
      </c>
      <c r="W6" s="353" t="s">
        <v>112</v>
      </c>
      <c r="X6" s="353" t="s">
        <v>113</v>
      </c>
      <c r="Y6" s="354" t="str">
        <f>V6 &amp; "-" &amp; W6</f>
        <v>Disadvantaged-Not Disadvantaged</v>
      </c>
      <c r="Z6" s="355" t="str">
        <f>V6 &amp; "-" &amp; X6</f>
        <v>Disadvantaged-All</v>
      </c>
    </row>
    <row r="7" spans="1:26">
      <c r="A7" s="205" t="s">
        <v>34</v>
      </c>
      <c r="B7" s="206">
        <v>2024</v>
      </c>
      <c r="C7" s="171">
        <v>1</v>
      </c>
      <c r="D7" s="347">
        <f>IFERROR(INDEX(DataKs2DisadYes!$G:$G,MATCH($A7,DataKs2DisadYes!$D:$D,0)),"")</f>
        <v>25</v>
      </c>
      <c r="E7" s="167">
        <f>IFERROR(INDEX(DataKs2DisadNo!$G:$G,MATCH($A7,DataKs2DisadNo!$D:$D,0)),"")</f>
        <v>54</v>
      </c>
      <c r="F7" s="175">
        <f>IFERROR(INDEX(DataKs2Main!$G:$G,MATCH($A7,DataKs2Main!$D:$D,0)),"")</f>
        <v>79</v>
      </c>
      <c r="G7" s="168">
        <f>IFERROR(ROUND(INDEX(DataKs2DisadYes!$J:$J,MATCH($A7,DataKs2DisadYes!$D:$D,0)),1),"")</f>
        <v>76</v>
      </c>
      <c r="H7" s="170">
        <f>IFERROR(ROUND(INDEX(DataKs2DisadNo!$J:$J,MATCH($A7,DataKs2DisadNo!$D:$D,0)),1),"")</f>
        <v>75.900000000000006</v>
      </c>
      <c r="I7" s="170">
        <f>IFERROR(ROUND(INDEX(DataKs2Main!$J:$J,MATCH($A7,DataKs2Main!$D:$D,0)),1),"")</f>
        <v>75.900000000000006</v>
      </c>
      <c r="J7" s="170">
        <f>IF(OR($G7="",$H7=""),"",$G7-$H7)</f>
        <v>9.9999999999994316E-2</v>
      </c>
      <c r="K7" s="170">
        <f>IF(OR($G7="",$I7=""),"",$G7-$I7)</f>
        <v>9.9999999999994316E-2</v>
      </c>
      <c r="L7" s="168">
        <f>IFERROR(ROUND(INDEX(DataKs2DisadYes!$N:$N,MATCH($A7,DataKs2DisadYes!$D:$D,0)),1),"")</f>
        <v>88</v>
      </c>
      <c r="M7" s="170">
        <f>IFERROR(ROUND(INDEX(DataKs2DisadNo!$N:$N,MATCH($A7,DataKs2DisadNo!$D:$D,0)),1),"")</f>
        <v>88.9</v>
      </c>
      <c r="N7" s="170">
        <f>IFERROR(ROUND(INDEX(DataKs2Main!$N:$N,MATCH($A7,DataKs2Main!$D:$D,0)),1),"")</f>
        <v>88.6</v>
      </c>
      <c r="O7" s="170">
        <f>IF(OR($L7="",$M7=""),"",$L7-$M7)</f>
        <v>-0.90000000000000568</v>
      </c>
      <c r="P7" s="170">
        <f>IF(OR($L7="",$N7=""),"",$L7-$N7)</f>
        <v>-0.59999999999999432</v>
      </c>
      <c r="Q7" s="168">
        <f>IFERROR(ROUND(INDEX(DataKs2DisadYes!$Q:$Q,MATCH($A7,DataKs2DisadYes!$D:$D,0)),1),"")</f>
        <v>84</v>
      </c>
      <c r="R7" s="170">
        <f>IFERROR(ROUND(INDEX(DataKs2DisadNo!$Q:$Q,MATCH($A7,DataKs2DisadNo!$D:$D,0)),1),"")</f>
        <v>79.599999999999994</v>
      </c>
      <c r="S7" s="170">
        <f>IFERROR(ROUND(INDEX(DataKs2Main!$Q:$Q,MATCH($A7,DataKs2Main!$D:$D,0)),1),"")</f>
        <v>81</v>
      </c>
      <c r="T7" s="170">
        <f>IF(OR($Q7="",$R7=""),"",$Q7-$R7)</f>
        <v>4.4000000000000057</v>
      </c>
      <c r="U7" s="170">
        <f>IF(OR($Q7="",$S7=""),"",$Q7-$S7)</f>
        <v>3</v>
      </c>
      <c r="V7" s="168">
        <f>IFERROR(ROUND(INDEX(DataKs2DisadYes!$U:$U,MATCH($A7,DataKs2DisadYes!$D:$D,0)),1),"")</f>
        <v>88</v>
      </c>
      <c r="W7" s="170">
        <f>IFERROR(ROUND(INDEX(DataKs2DisadNo!$U:$U,MATCH($A7,DataKs2DisadNo!$D:$D,0)),1),"")</f>
        <v>85.2</v>
      </c>
      <c r="X7" s="170">
        <f>IFERROR(ROUND(INDEX(DataKs2Main!$U:$U,MATCH($A7,DataKs2Main!$D:$D,0)),1),"")</f>
        <v>86.1</v>
      </c>
      <c r="Y7" s="170">
        <f>IF(OR($V7="",$W7=""),"",$V7-$W7)</f>
        <v>2.7999999999999972</v>
      </c>
      <c r="Z7" s="208">
        <f>IF(OR($V7="",$X7=""),"",$V7-$X7)</f>
        <v>1.9000000000000057</v>
      </c>
    </row>
    <row r="8" spans="1:26">
      <c r="A8" s="179" t="s">
        <v>35</v>
      </c>
      <c r="B8" s="180">
        <v>2068</v>
      </c>
      <c r="C8" s="185">
        <v>2</v>
      </c>
      <c r="D8" s="229">
        <f>IFERROR(INDEX(DataKs2DisadYes!$G:$G,MATCH($A8,DataKs2DisadYes!$D:$D,0)),"")</f>
        <v>19</v>
      </c>
      <c r="E8" s="181">
        <f>IFERROR(INDEX(DataKs2DisadNo!$G:$G,MATCH($A8,DataKs2DisadNo!$D:$D,0)),"")</f>
        <v>43</v>
      </c>
      <c r="F8" s="185">
        <f>IFERROR(INDEX(DataKs2Main!$G:$G,MATCH($A8,DataKs2Main!$D:$D,0)),"")</f>
        <v>62</v>
      </c>
      <c r="G8" s="182">
        <f>IFERROR(ROUND(INDEX(DataKs2DisadYes!$J:$J,MATCH($A8,DataKs2DisadYes!$D:$D,0)),1),"")</f>
        <v>52.6</v>
      </c>
      <c r="H8" s="184">
        <f>IFERROR(ROUND(INDEX(DataKs2DisadNo!$J:$J,MATCH($A8,DataKs2DisadNo!$D:$D,0)),1),"")</f>
        <v>53.5</v>
      </c>
      <c r="I8" s="184">
        <f>IFERROR(ROUND(INDEX(DataKs2Main!$J:$J,MATCH($A8,DataKs2Main!$D:$D,0)),1),"")</f>
        <v>53.2</v>
      </c>
      <c r="J8" s="184">
        <f t="shared" ref="J8:J52" si="0">IF(OR($G8="",$H8=""),"",$G8-$H8)</f>
        <v>-0.89999999999999858</v>
      </c>
      <c r="K8" s="184">
        <f t="shared" ref="K8:K52" si="1">IF(OR($G8="",$I8=""),"",$G8-$I8)</f>
        <v>-0.60000000000000142</v>
      </c>
      <c r="L8" s="182">
        <f>IFERROR(ROUND(INDEX(DataKs2DisadYes!$N:$N,MATCH($A8,DataKs2DisadYes!$D:$D,0)),1),"")</f>
        <v>68.400000000000006</v>
      </c>
      <c r="M8" s="184">
        <f>IFERROR(ROUND(INDEX(DataKs2DisadNo!$N:$N,MATCH($A8,DataKs2DisadNo!$D:$D,0)),1),"")</f>
        <v>67.400000000000006</v>
      </c>
      <c r="N8" s="184">
        <f>IFERROR(ROUND(INDEX(DataKs2Main!$N:$N,MATCH($A8,DataKs2Main!$D:$D,0)),1),"")</f>
        <v>67.7</v>
      </c>
      <c r="O8" s="184">
        <f t="shared" ref="O8:O52" si="2">IF(OR($L8="",$M8=""),"",$L8-$M8)</f>
        <v>1</v>
      </c>
      <c r="P8" s="184">
        <f t="shared" ref="P8:P52" si="3">IF(OR($L8="",$N8=""),"",$L8-$N8)</f>
        <v>0.70000000000000284</v>
      </c>
      <c r="Q8" s="182">
        <f>IFERROR(ROUND(INDEX(DataKs2DisadYes!$Q:$Q,MATCH($A8,DataKs2DisadYes!$D:$D,0)),1),"")</f>
        <v>63.2</v>
      </c>
      <c r="R8" s="184">
        <f>IFERROR(ROUND(INDEX(DataKs2DisadNo!$Q:$Q,MATCH($A8,DataKs2DisadNo!$D:$D,0)),1),"")</f>
        <v>65.099999999999994</v>
      </c>
      <c r="S8" s="184">
        <f>IFERROR(ROUND(INDEX(DataKs2Main!$Q:$Q,MATCH($A8,DataKs2Main!$D:$D,0)),1),"")</f>
        <v>64.5</v>
      </c>
      <c r="T8" s="184">
        <f t="shared" ref="T8:T52" si="4">IF(OR($Q8="",$R8=""),"",$Q8-$R8)</f>
        <v>-1.8999999999999915</v>
      </c>
      <c r="U8" s="184">
        <f t="shared" ref="U8:U52" si="5">IF(OR($Q8="",$S8=""),"",$Q8-$S8)</f>
        <v>-1.2999999999999972</v>
      </c>
      <c r="V8" s="182">
        <f>IFERROR(ROUND(INDEX(DataKs2DisadYes!$U:$U,MATCH($A8,DataKs2DisadYes!$D:$D,0)),1),"")</f>
        <v>52.6</v>
      </c>
      <c r="W8" s="184">
        <f>IFERROR(ROUND(INDEX(DataKs2DisadNo!$U:$U,MATCH($A8,DataKs2DisadNo!$D:$D,0)),1),"")</f>
        <v>69.8</v>
      </c>
      <c r="X8" s="184">
        <f>IFERROR(ROUND(INDEX(DataKs2Main!$U:$U,MATCH($A8,DataKs2Main!$D:$D,0)),1),"")</f>
        <v>64.5</v>
      </c>
      <c r="Y8" s="184">
        <f t="shared" ref="Y8:Y52" si="6">IF(OR($V8="",$W8=""),"",$V8-$W8)</f>
        <v>-17.199999999999996</v>
      </c>
      <c r="Z8" s="212">
        <f t="shared" ref="Z8:Z52" si="7">IF(OR($V8="",$X8=""),"",$V8-$X8)</f>
        <v>-11.899999999999999</v>
      </c>
    </row>
    <row r="9" spans="1:26">
      <c r="A9" s="179" t="s">
        <v>91</v>
      </c>
      <c r="B9" s="180">
        <v>2002</v>
      </c>
      <c r="C9" s="185">
        <v>3</v>
      </c>
      <c r="D9" s="229">
        <f>IFERROR(INDEX(DataKs2DisadYes!$G:$G,MATCH($A9,DataKs2DisadYes!$D:$D,0)),"")</f>
        <v>22</v>
      </c>
      <c r="E9" s="181">
        <f>IFERROR(INDEX(DataKs2DisadNo!$G:$G,MATCH($A9,DataKs2DisadNo!$D:$D,0)),"")</f>
        <v>48</v>
      </c>
      <c r="F9" s="185">
        <f>IFERROR(INDEX(DataKs2Main!$G:$G,MATCH($A9,DataKs2Main!$D:$D,0)),"")</f>
        <v>70</v>
      </c>
      <c r="G9" s="182">
        <f>IFERROR(ROUND(INDEX(DataKs2DisadYes!$J:$J,MATCH($A9,DataKs2DisadYes!$D:$D,0)),1),"")</f>
        <v>45.5</v>
      </c>
      <c r="H9" s="184">
        <f>IFERROR(ROUND(INDEX(DataKs2DisadNo!$J:$J,MATCH($A9,DataKs2DisadNo!$D:$D,0)),1),"")</f>
        <v>54.2</v>
      </c>
      <c r="I9" s="184">
        <f>IFERROR(ROUND(INDEX(DataKs2Main!$J:$J,MATCH($A9,DataKs2Main!$D:$D,0)),1),"")</f>
        <v>51.4</v>
      </c>
      <c r="J9" s="184">
        <f t="shared" si="0"/>
        <v>-8.7000000000000028</v>
      </c>
      <c r="K9" s="184">
        <f t="shared" si="1"/>
        <v>-5.8999999999999986</v>
      </c>
      <c r="L9" s="182">
        <f>IFERROR(ROUND(INDEX(DataKs2DisadYes!$N:$N,MATCH($A9,DataKs2DisadYes!$D:$D,0)),1),"")</f>
        <v>68.2</v>
      </c>
      <c r="M9" s="184">
        <f>IFERROR(ROUND(INDEX(DataKs2DisadNo!$N:$N,MATCH($A9,DataKs2DisadNo!$D:$D,0)),1),"")</f>
        <v>60.4</v>
      </c>
      <c r="N9" s="184">
        <f>IFERROR(ROUND(INDEX(DataKs2Main!$N:$N,MATCH($A9,DataKs2Main!$D:$D,0)),1),"")</f>
        <v>62.9</v>
      </c>
      <c r="O9" s="184">
        <f t="shared" si="2"/>
        <v>7.8000000000000043</v>
      </c>
      <c r="P9" s="184">
        <f t="shared" si="3"/>
        <v>5.3000000000000043</v>
      </c>
      <c r="Q9" s="182">
        <f>IFERROR(ROUND(INDEX(DataKs2DisadYes!$Q:$Q,MATCH($A9,DataKs2DisadYes!$D:$D,0)),1),"")</f>
        <v>68.2</v>
      </c>
      <c r="R9" s="184">
        <f>IFERROR(ROUND(INDEX(DataKs2DisadNo!$Q:$Q,MATCH($A9,DataKs2DisadNo!$D:$D,0)),1),"")</f>
        <v>66.7</v>
      </c>
      <c r="S9" s="184">
        <f>IFERROR(ROUND(INDEX(DataKs2Main!$Q:$Q,MATCH($A9,DataKs2Main!$D:$D,0)),1),"")</f>
        <v>67.099999999999994</v>
      </c>
      <c r="T9" s="184">
        <f t="shared" si="4"/>
        <v>1.5</v>
      </c>
      <c r="U9" s="184">
        <f t="shared" si="5"/>
        <v>1.1000000000000085</v>
      </c>
      <c r="V9" s="182">
        <f>IFERROR(ROUND(INDEX(DataKs2DisadYes!$U:$U,MATCH($A9,DataKs2DisadYes!$D:$D,0)),1),"")</f>
        <v>54.5</v>
      </c>
      <c r="W9" s="184">
        <f>IFERROR(ROUND(INDEX(DataKs2DisadNo!$U:$U,MATCH($A9,DataKs2DisadNo!$D:$D,0)),1),"")</f>
        <v>64.599999999999994</v>
      </c>
      <c r="X9" s="184">
        <f>IFERROR(ROUND(INDEX(DataKs2Main!$U:$U,MATCH($A9,DataKs2Main!$D:$D,0)),1),"")</f>
        <v>61.4</v>
      </c>
      <c r="Y9" s="184">
        <f t="shared" si="6"/>
        <v>-10.099999999999994</v>
      </c>
      <c r="Z9" s="212">
        <f t="shared" si="7"/>
        <v>-6.8999999999999986</v>
      </c>
    </row>
    <row r="10" spans="1:26">
      <c r="A10" s="179" t="s">
        <v>37</v>
      </c>
      <c r="B10" s="180">
        <v>4023</v>
      </c>
      <c r="C10" s="185">
        <v>4</v>
      </c>
      <c r="D10" s="229">
        <f>IFERROR(INDEX(DataKs2DisadYes!$G:$G,MATCH($A10,DataKs2DisadYes!$D:$D,0)),"")</f>
        <v>10</v>
      </c>
      <c r="E10" s="181">
        <f>IFERROR(INDEX(DataKs2DisadNo!$G:$G,MATCH($A10,DataKs2DisadNo!$D:$D,0)),"")</f>
        <v>21</v>
      </c>
      <c r="F10" s="185">
        <f>IFERROR(INDEX(DataKs2Main!$G:$G,MATCH($A10,DataKs2Main!$D:$D,0)),"")</f>
        <v>31</v>
      </c>
      <c r="G10" s="182">
        <f>IFERROR(ROUND(INDEX(DataKs2DisadYes!$J:$J,MATCH($A10,DataKs2DisadYes!$D:$D,0)),1),"")</f>
        <v>60</v>
      </c>
      <c r="H10" s="184">
        <f>IFERROR(ROUND(INDEX(DataKs2DisadNo!$J:$J,MATCH($A10,DataKs2DisadNo!$D:$D,0)),1),"")</f>
        <v>66.7</v>
      </c>
      <c r="I10" s="184">
        <f>IFERROR(ROUND(INDEX(DataKs2Main!$J:$J,MATCH($A10,DataKs2Main!$D:$D,0)),1),"")</f>
        <v>64.5</v>
      </c>
      <c r="J10" s="184">
        <f t="shared" si="0"/>
        <v>-6.7000000000000028</v>
      </c>
      <c r="K10" s="184">
        <f t="shared" si="1"/>
        <v>-4.5</v>
      </c>
      <c r="L10" s="182">
        <f>IFERROR(ROUND(INDEX(DataKs2DisadYes!$N:$N,MATCH($A10,DataKs2DisadYes!$D:$D,0)),1),"")</f>
        <v>80</v>
      </c>
      <c r="M10" s="184">
        <f>IFERROR(ROUND(INDEX(DataKs2DisadNo!$N:$N,MATCH($A10,DataKs2DisadNo!$D:$D,0)),1),"")</f>
        <v>85.7</v>
      </c>
      <c r="N10" s="184">
        <f>IFERROR(ROUND(INDEX(DataKs2Main!$N:$N,MATCH($A10,DataKs2Main!$D:$D,0)),1),"")</f>
        <v>83.9</v>
      </c>
      <c r="O10" s="184">
        <f t="shared" si="2"/>
        <v>-5.7000000000000028</v>
      </c>
      <c r="P10" s="184">
        <f t="shared" si="3"/>
        <v>-3.9000000000000057</v>
      </c>
      <c r="Q10" s="182">
        <f>IFERROR(ROUND(INDEX(DataKs2DisadYes!$Q:$Q,MATCH($A10,DataKs2DisadYes!$D:$D,0)),1),"")</f>
        <v>70</v>
      </c>
      <c r="R10" s="184">
        <f>IFERROR(ROUND(INDEX(DataKs2DisadNo!$Q:$Q,MATCH($A10,DataKs2DisadNo!$D:$D,0)),1),"")</f>
        <v>81</v>
      </c>
      <c r="S10" s="184">
        <f>IFERROR(ROUND(INDEX(DataKs2Main!$Q:$Q,MATCH($A10,DataKs2Main!$D:$D,0)),1),"")</f>
        <v>77.400000000000006</v>
      </c>
      <c r="T10" s="184">
        <f t="shared" si="4"/>
        <v>-11</v>
      </c>
      <c r="U10" s="184">
        <f t="shared" si="5"/>
        <v>-7.4000000000000057</v>
      </c>
      <c r="V10" s="182">
        <f>IFERROR(ROUND(INDEX(DataKs2DisadYes!$U:$U,MATCH($A10,DataKs2DisadYes!$D:$D,0)),1),"")</f>
        <v>70</v>
      </c>
      <c r="W10" s="184">
        <f>IFERROR(ROUND(INDEX(DataKs2DisadNo!$U:$U,MATCH($A10,DataKs2DisadNo!$D:$D,0)),1),"")</f>
        <v>66.7</v>
      </c>
      <c r="X10" s="184">
        <f>IFERROR(ROUND(INDEX(DataKs2Main!$U:$U,MATCH($A10,DataKs2Main!$D:$D,0)),1),"")</f>
        <v>67.7</v>
      </c>
      <c r="Y10" s="184">
        <f t="shared" si="6"/>
        <v>3.2999999999999972</v>
      </c>
      <c r="Z10" s="212">
        <f t="shared" si="7"/>
        <v>2.2999999999999972</v>
      </c>
    </row>
    <row r="11" spans="1:26">
      <c r="A11" s="179" t="s">
        <v>38</v>
      </c>
      <c r="B11" s="180">
        <v>4024</v>
      </c>
      <c r="C11" s="185">
        <v>5</v>
      </c>
      <c r="D11" s="229">
        <f>IFERROR(INDEX(DataKs2DisadYes!$G:$G,MATCH($A11,DataKs2DisadYes!$D:$D,0)),"")</f>
        <v>15</v>
      </c>
      <c r="E11" s="181">
        <f>IFERROR(INDEX(DataKs2DisadNo!$G:$G,MATCH($A11,DataKs2DisadNo!$D:$D,0)),"")</f>
        <v>45</v>
      </c>
      <c r="F11" s="185">
        <f>IFERROR(INDEX(DataKs2Main!$G:$G,MATCH($A11,DataKs2Main!$D:$D,0)),"")</f>
        <v>60</v>
      </c>
      <c r="G11" s="182">
        <f>IFERROR(ROUND(INDEX(DataKs2DisadYes!$J:$J,MATCH($A11,DataKs2DisadYes!$D:$D,0)),1),"")</f>
        <v>73.3</v>
      </c>
      <c r="H11" s="184">
        <f>IFERROR(ROUND(INDEX(DataKs2DisadNo!$J:$J,MATCH($A11,DataKs2DisadNo!$D:$D,0)),1),"")</f>
        <v>77.8</v>
      </c>
      <c r="I11" s="184">
        <f>IFERROR(ROUND(INDEX(DataKs2Main!$J:$J,MATCH($A11,DataKs2Main!$D:$D,0)),1),"")</f>
        <v>76.7</v>
      </c>
      <c r="J11" s="184">
        <f t="shared" si="0"/>
        <v>-4.5</v>
      </c>
      <c r="K11" s="184">
        <f t="shared" si="1"/>
        <v>-3.4000000000000057</v>
      </c>
      <c r="L11" s="182">
        <f>IFERROR(ROUND(INDEX(DataKs2DisadYes!$N:$N,MATCH($A11,DataKs2DisadYes!$D:$D,0)),1),"")</f>
        <v>80</v>
      </c>
      <c r="M11" s="184">
        <f>IFERROR(ROUND(INDEX(DataKs2DisadNo!$N:$N,MATCH($A11,DataKs2DisadNo!$D:$D,0)),1),"")</f>
        <v>82.2</v>
      </c>
      <c r="N11" s="184">
        <f>IFERROR(ROUND(INDEX(DataKs2Main!$N:$N,MATCH($A11,DataKs2Main!$D:$D,0)),1),"")</f>
        <v>81.7</v>
      </c>
      <c r="O11" s="184">
        <f t="shared" si="2"/>
        <v>-2.2000000000000028</v>
      </c>
      <c r="P11" s="184">
        <f t="shared" si="3"/>
        <v>-1.7000000000000028</v>
      </c>
      <c r="Q11" s="182">
        <f>IFERROR(ROUND(INDEX(DataKs2DisadYes!$Q:$Q,MATCH($A11,DataKs2DisadYes!$D:$D,0)),1),"")</f>
        <v>80</v>
      </c>
      <c r="R11" s="184">
        <f>IFERROR(ROUND(INDEX(DataKs2DisadNo!$Q:$Q,MATCH($A11,DataKs2DisadNo!$D:$D,0)),1),"")</f>
        <v>80</v>
      </c>
      <c r="S11" s="184">
        <f>IFERROR(ROUND(INDEX(DataKs2Main!$Q:$Q,MATCH($A11,DataKs2Main!$D:$D,0)),1),"")</f>
        <v>80</v>
      </c>
      <c r="T11" s="184">
        <f t="shared" si="4"/>
        <v>0</v>
      </c>
      <c r="U11" s="184">
        <f t="shared" si="5"/>
        <v>0</v>
      </c>
      <c r="V11" s="182">
        <f>IFERROR(ROUND(INDEX(DataKs2DisadYes!$U:$U,MATCH($A11,DataKs2DisadYes!$D:$D,0)),1),"")</f>
        <v>73.3</v>
      </c>
      <c r="W11" s="184">
        <f>IFERROR(ROUND(INDEX(DataKs2DisadNo!$U:$U,MATCH($A11,DataKs2DisadNo!$D:$D,0)),1),"")</f>
        <v>91.1</v>
      </c>
      <c r="X11" s="184">
        <f>IFERROR(ROUND(INDEX(DataKs2Main!$U:$U,MATCH($A11,DataKs2Main!$D:$D,0)),1),"")</f>
        <v>86.7</v>
      </c>
      <c r="Y11" s="184">
        <f t="shared" si="6"/>
        <v>-17.799999999999997</v>
      </c>
      <c r="Z11" s="212">
        <f t="shared" si="7"/>
        <v>-13.400000000000006</v>
      </c>
    </row>
    <row r="12" spans="1:26">
      <c r="A12" s="179" t="s">
        <v>39</v>
      </c>
      <c r="B12" s="180">
        <v>2006</v>
      </c>
      <c r="C12" s="185">
        <v>6</v>
      </c>
      <c r="D12" s="229">
        <f>IFERROR(INDEX(DataKs2DisadYes!$G:$G,MATCH($A12,DataKs2DisadYes!$D:$D,0)),"")</f>
        <v>29</v>
      </c>
      <c r="E12" s="181">
        <f>IFERROR(INDEX(DataKs2DisadNo!$G:$G,MATCH($A12,DataKs2DisadNo!$D:$D,0)),"")</f>
        <v>77</v>
      </c>
      <c r="F12" s="185">
        <f>IFERROR(INDEX(DataKs2Main!$G:$G,MATCH($A12,DataKs2Main!$D:$D,0)),"")</f>
        <v>106</v>
      </c>
      <c r="G12" s="182">
        <f>IFERROR(ROUND(INDEX(DataKs2DisadYes!$J:$J,MATCH($A12,DataKs2DisadYes!$D:$D,0)),1),"")</f>
        <v>31</v>
      </c>
      <c r="H12" s="184">
        <f>IFERROR(ROUND(INDEX(DataKs2DisadNo!$J:$J,MATCH($A12,DataKs2DisadNo!$D:$D,0)),1),"")</f>
        <v>48.1</v>
      </c>
      <c r="I12" s="184">
        <f>IFERROR(ROUND(INDEX(DataKs2Main!$J:$J,MATCH($A12,DataKs2Main!$D:$D,0)),1),"")</f>
        <v>43.4</v>
      </c>
      <c r="J12" s="184">
        <f t="shared" si="0"/>
        <v>-17.100000000000001</v>
      </c>
      <c r="K12" s="184">
        <f t="shared" si="1"/>
        <v>-12.399999999999999</v>
      </c>
      <c r="L12" s="182">
        <f>IFERROR(ROUND(INDEX(DataKs2DisadYes!$N:$N,MATCH($A12,DataKs2DisadYes!$D:$D,0)),1),"")</f>
        <v>58.6</v>
      </c>
      <c r="M12" s="184">
        <f>IFERROR(ROUND(INDEX(DataKs2DisadNo!$N:$N,MATCH($A12,DataKs2DisadNo!$D:$D,0)),1),"")</f>
        <v>64.900000000000006</v>
      </c>
      <c r="N12" s="184">
        <f>IFERROR(ROUND(INDEX(DataKs2Main!$N:$N,MATCH($A12,DataKs2Main!$D:$D,0)),1),"")</f>
        <v>63.2</v>
      </c>
      <c r="O12" s="184">
        <f t="shared" si="2"/>
        <v>-6.3000000000000043</v>
      </c>
      <c r="P12" s="184">
        <f t="shared" si="3"/>
        <v>-4.6000000000000014</v>
      </c>
      <c r="Q12" s="182">
        <f>IFERROR(ROUND(INDEX(DataKs2DisadYes!$Q:$Q,MATCH($A12,DataKs2DisadYes!$D:$D,0)),1),"")</f>
        <v>58.6</v>
      </c>
      <c r="R12" s="184">
        <f>IFERROR(ROUND(INDEX(DataKs2DisadNo!$Q:$Q,MATCH($A12,DataKs2DisadNo!$D:$D,0)),1),"")</f>
        <v>67.5</v>
      </c>
      <c r="S12" s="184">
        <f>IFERROR(ROUND(INDEX(DataKs2Main!$Q:$Q,MATCH($A12,DataKs2Main!$D:$D,0)),1),"")</f>
        <v>65.099999999999994</v>
      </c>
      <c r="T12" s="184">
        <f t="shared" si="4"/>
        <v>-8.8999999999999986</v>
      </c>
      <c r="U12" s="184">
        <f t="shared" si="5"/>
        <v>-6.4999999999999929</v>
      </c>
      <c r="V12" s="182">
        <f>IFERROR(ROUND(INDEX(DataKs2DisadYes!$U:$U,MATCH($A12,DataKs2DisadYes!$D:$D,0)),1),"")</f>
        <v>34.5</v>
      </c>
      <c r="W12" s="184">
        <f>IFERROR(ROUND(INDEX(DataKs2DisadNo!$U:$U,MATCH($A12,DataKs2DisadNo!$D:$D,0)),1),"")</f>
        <v>62.3</v>
      </c>
      <c r="X12" s="184">
        <f>IFERROR(ROUND(INDEX(DataKs2Main!$U:$U,MATCH($A12,DataKs2Main!$D:$D,0)),1),"")</f>
        <v>54.7</v>
      </c>
      <c r="Y12" s="184">
        <f t="shared" si="6"/>
        <v>-27.799999999999997</v>
      </c>
      <c r="Z12" s="212">
        <f t="shared" si="7"/>
        <v>-20.200000000000003</v>
      </c>
    </row>
    <row r="13" spans="1:26">
      <c r="A13" s="179" t="s">
        <v>40</v>
      </c>
      <c r="B13" s="180">
        <v>2065</v>
      </c>
      <c r="C13" s="185">
        <v>7</v>
      </c>
      <c r="D13" s="229">
        <f>IFERROR(INDEX(DataKs2DisadYes!$G:$G,MATCH($A13,DataKs2DisadYes!$D:$D,0)),"")</f>
        <v>22</v>
      </c>
      <c r="E13" s="181">
        <f>IFERROR(INDEX(DataKs2DisadNo!$G:$G,MATCH($A13,DataKs2DisadNo!$D:$D,0)),"")</f>
        <v>31</v>
      </c>
      <c r="F13" s="185">
        <f>IFERROR(INDEX(DataKs2Main!$G:$G,MATCH($A13,DataKs2Main!$D:$D,0)),"")</f>
        <v>53</v>
      </c>
      <c r="G13" s="182">
        <f>IFERROR(ROUND(INDEX(DataKs2DisadYes!$J:$J,MATCH($A13,DataKs2DisadYes!$D:$D,0)),1),"")</f>
        <v>40.9</v>
      </c>
      <c r="H13" s="184">
        <f>IFERROR(ROUND(INDEX(DataKs2DisadNo!$J:$J,MATCH($A13,DataKs2DisadNo!$D:$D,0)),1),"")</f>
        <v>61.3</v>
      </c>
      <c r="I13" s="184">
        <f>IFERROR(ROUND(INDEX(DataKs2Main!$J:$J,MATCH($A13,DataKs2Main!$D:$D,0)),1),"")</f>
        <v>52.8</v>
      </c>
      <c r="J13" s="184">
        <f t="shared" si="0"/>
        <v>-20.399999999999999</v>
      </c>
      <c r="K13" s="184">
        <f t="shared" si="1"/>
        <v>-11.899999999999999</v>
      </c>
      <c r="L13" s="182">
        <f>IFERROR(ROUND(INDEX(DataKs2DisadYes!$N:$N,MATCH($A13,DataKs2DisadYes!$D:$D,0)),1),"")</f>
        <v>63.6</v>
      </c>
      <c r="M13" s="184">
        <f>IFERROR(ROUND(INDEX(DataKs2DisadNo!$N:$N,MATCH($A13,DataKs2DisadNo!$D:$D,0)),1),"")</f>
        <v>67.7</v>
      </c>
      <c r="N13" s="184">
        <f>IFERROR(ROUND(INDEX(DataKs2Main!$N:$N,MATCH($A13,DataKs2Main!$D:$D,0)),1),"")</f>
        <v>66</v>
      </c>
      <c r="O13" s="184">
        <f t="shared" si="2"/>
        <v>-4.1000000000000014</v>
      </c>
      <c r="P13" s="184">
        <f t="shared" si="3"/>
        <v>-2.3999999999999986</v>
      </c>
      <c r="Q13" s="182">
        <f>IFERROR(ROUND(INDEX(DataKs2DisadYes!$Q:$Q,MATCH($A13,DataKs2DisadYes!$D:$D,0)),1),"")</f>
        <v>52.2</v>
      </c>
      <c r="R13" s="184">
        <f>IFERROR(ROUND(INDEX(DataKs2DisadNo!$Q:$Q,MATCH($A13,DataKs2DisadNo!$D:$D,0)),1),"")</f>
        <v>60.6</v>
      </c>
      <c r="S13" s="184">
        <f>IFERROR(ROUND(INDEX(DataKs2Main!$Q:$Q,MATCH($A13,DataKs2Main!$D:$D,0)),1),"")</f>
        <v>57.1</v>
      </c>
      <c r="T13" s="184">
        <f t="shared" si="4"/>
        <v>-8.3999999999999986</v>
      </c>
      <c r="U13" s="184">
        <f t="shared" si="5"/>
        <v>-4.8999999999999986</v>
      </c>
      <c r="V13" s="182">
        <f>IFERROR(ROUND(INDEX(DataKs2DisadYes!$U:$U,MATCH($A13,DataKs2DisadYes!$D:$D,0)),1),"")</f>
        <v>59.1</v>
      </c>
      <c r="W13" s="184">
        <f>IFERROR(ROUND(INDEX(DataKs2DisadNo!$U:$U,MATCH($A13,DataKs2DisadNo!$D:$D,0)),1),"")</f>
        <v>77.400000000000006</v>
      </c>
      <c r="X13" s="184">
        <f>IFERROR(ROUND(INDEX(DataKs2Main!$U:$U,MATCH($A13,DataKs2Main!$D:$D,0)),1),"")</f>
        <v>69.8</v>
      </c>
      <c r="Y13" s="184">
        <f t="shared" si="6"/>
        <v>-18.300000000000004</v>
      </c>
      <c r="Z13" s="212">
        <f t="shared" si="7"/>
        <v>-10.699999999999996</v>
      </c>
    </row>
    <row r="14" spans="1:26">
      <c r="A14" s="179" t="s">
        <v>42</v>
      </c>
      <c r="B14" s="180">
        <v>2075</v>
      </c>
      <c r="C14" s="185">
        <v>8</v>
      </c>
      <c r="D14" s="229">
        <f>IFERROR(INDEX(DataKs2DisadYes!$G:$G,MATCH($A14,DataKs2DisadYes!$D:$D,0)),"")</f>
        <v>53</v>
      </c>
      <c r="E14" s="181">
        <f>IFERROR(INDEX(DataKs2DisadNo!$G:$G,MATCH($A14,DataKs2DisadNo!$D:$D,0)),"")</f>
        <v>73</v>
      </c>
      <c r="F14" s="185">
        <f>IFERROR(INDEX(DataKs2Main!$G:$G,MATCH($A14,DataKs2Main!$D:$D,0)),"")</f>
        <v>126</v>
      </c>
      <c r="G14" s="182">
        <f>IFERROR(ROUND(INDEX(DataKs2DisadYes!$J:$J,MATCH($A14,DataKs2DisadYes!$D:$D,0)),1),"")</f>
        <v>54.7</v>
      </c>
      <c r="H14" s="184">
        <f>IFERROR(ROUND(INDEX(DataKs2DisadNo!$J:$J,MATCH($A14,DataKs2DisadNo!$D:$D,0)),1),"")</f>
        <v>60.3</v>
      </c>
      <c r="I14" s="184">
        <f>IFERROR(ROUND(INDEX(DataKs2Main!$J:$J,MATCH($A14,DataKs2Main!$D:$D,0)),1),"")</f>
        <v>57.9</v>
      </c>
      <c r="J14" s="184">
        <f t="shared" si="0"/>
        <v>-5.5999999999999943</v>
      </c>
      <c r="K14" s="184">
        <f t="shared" si="1"/>
        <v>-3.1999999999999957</v>
      </c>
      <c r="L14" s="182">
        <f>IFERROR(ROUND(INDEX(DataKs2DisadYes!$N:$N,MATCH($A14,DataKs2DisadYes!$D:$D,0)),1),"")</f>
        <v>69.8</v>
      </c>
      <c r="M14" s="184">
        <f>IFERROR(ROUND(INDEX(DataKs2DisadNo!$N:$N,MATCH($A14,DataKs2DisadNo!$D:$D,0)),1),"")</f>
        <v>74</v>
      </c>
      <c r="N14" s="184">
        <f>IFERROR(ROUND(INDEX(DataKs2Main!$N:$N,MATCH($A14,DataKs2Main!$D:$D,0)),1),"")</f>
        <v>72.2</v>
      </c>
      <c r="O14" s="184">
        <f t="shared" si="2"/>
        <v>-4.2000000000000028</v>
      </c>
      <c r="P14" s="184">
        <f t="shared" si="3"/>
        <v>-2.4000000000000057</v>
      </c>
      <c r="Q14" s="182">
        <f>IFERROR(ROUND(INDEX(DataKs2DisadYes!$Q:$Q,MATCH($A14,DataKs2DisadYes!$D:$D,0)),1),"")</f>
        <v>69.8</v>
      </c>
      <c r="R14" s="184">
        <f>IFERROR(ROUND(INDEX(DataKs2DisadNo!$Q:$Q,MATCH($A14,DataKs2DisadNo!$D:$D,0)),1),"")</f>
        <v>71.2</v>
      </c>
      <c r="S14" s="184">
        <f>IFERROR(ROUND(INDEX(DataKs2Main!$Q:$Q,MATCH($A14,DataKs2Main!$D:$D,0)),1),"")</f>
        <v>70.599999999999994</v>
      </c>
      <c r="T14" s="184">
        <f t="shared" si="4"/>
        <v>-1.4000000000000057</v>
      </c>
      <c r="U14" s="184">
        <f t="shared" si="5"/>
        <v>-0.79999999999999716</v>
      </c>
      <c r="V14" s="182">
        <f>IFERROR(ROUND(INDEX(DataKs2DisadYes!$U:$U,MATCH($A14,DataKs2DisadYes!$D:$D,0)),1),"")</f>
        <v>73.599999999999994</v>
      </c>
      <c r="W14" s="184">
        <f>IFERROR(ROUND(INDEX(DataKs2DisadNo!$U:$U,MATCH($A14,DataKs2DisadNo!$D:$D,0)),1),"")</f>
        <v>71.2</v>
      </c>
      <c r="X14" s="184">
        <f>IFERROR(ROUND(INDEX(DataKs2Main!$U:$U,MATCH($A14,DataKs2Main!$D:$D,0)),1),"")</f>
        <v>72.2</v>
      </c>
      <c r="Y14" s="184">
        <f t="shared" si="6"/>
        <v>2.3999999999999915</v>
      </c>
      <c r="Z14" s="212">
        <f t="shared" si="7"/>
        <v>1.3999999999999915</v>
      </c>
    </row>
    <row r="15" spans="1:26">
      <c r="A15" s="179" t="s">
        <v>43</v>
      </c>
      <c r="B15" s="180">
        <v>3507</v>
      </c>
      <c r="C15" s="185">
        <v>9</v>
      </c>
      <c r="D15" s="229">
        <f>IFERROR(INDEX(DataKs2DisadYes!$G:$G,MATCH($A15,DataKs2DisadYes!$D:$D,0)),"")</f>
        <v>28</v>
      </c>
      <c r="E15" s="181">
        <f>IFERROR(INDEX(DataKs2DisadNo!$G:$G,MATCH($A15,DataKs2DisadNo!$D:$D,0)),"")</f>
        <v>58</v>
      </c>
      <c r="F15" s="185">
        <f>IFERROR(INDEX(DataKs2Main!$G:$G,MATCH($A15,DataKs2Main!$D:$D,0)),"")</f>
        <v>86</v>
      </c>
      <c r="G15" s="182">
        <f>IFERROR(ROUND(INDEX(DataKs2DisadYes!$J:$J,MATCH($A15,DataKs2DisadYes!$D:$D,0)),1),"")</f>
        <v>82.1</v>
      </c>
      <c r="H15" s="184">
        <f>IFERROR(ROUND(INDEX(DataKs2DisadNo!$J:$J,MATCH($A15,DataKs2DisadNo!$D:$D,0)),1),"")</f>
        <v>63.8</v>
      </c>
      <c r="I15" s="184">
        <f>IFERROR(ROUND(INDEX(DataKs2Main!$J:$J,MATCH($A15,DataKs2Main!$D:$D,0)),1),"")</f>
        <v>69.8</v>
      </c>
      <c r="J15" s="184">
        <f t="shared" si="0"/>
        <v>18.299999999999997</v>
      </c>
      <c r="K15" s="184">
        <f t="shared" si="1"/>
        <v>12.299999999999997</v>
      </c>
      <c r="L15" s="182">
        <f>IFERROR(ROUND(INDEX(DataKs2DisadYes!$N:$N,MATCH($A15,DataKs2DisadYes!$D:$D,0)),1),"")</f>
        <v>89.3</v>
      </c>
      <c r="M15" s="184">
        <f>IFERROR(ROUND(INDEX(DataKs2DisadNo!$N:$N,MATCH($A15,DataKs2DisadNo!$D:$D,0)),1),"")</f>
        <v>74.099999999999994</v>
      </c>
      <c r="N15" s="184">
        <f>IFERROR(ROUND(INDEX(DataKs2Main!$N:$N,MATCH($A15,DataKs2Main!$D:$D,0)),1),"")</f>
        <v>79.099999999999994</v>
      </c>
      <c r="O15" s="184">
        <f t="shared" si="2"/>
        <v>15.200000000000003</v>
      </c>
      <c r="P15" s="184">
        <f t="shared" si="3"/>
        <v>10.200000000000003</v>
      </c>
      <c r="Q15" s="182">
        <f>IFERROR(ROUND(INDEX(DataKs2DisadYes!$Q:$Q,MATCH($A15,DataKs2DisadYes!$D:$D,0)),1),"")</f>
        <v>89.3</v>
      </c>
      <c r="R15" s="184">
        <f>IFERROR(ROUND(INDEX(DataKs2DisadNo!$Q:$Q,MATCH($A15,DataKs2DisadNo!$D:$D,0)),1),"")</f>
        <v>69</v>
      </c>
      <c r="S15" s="184">
        <f>IFERROR(ROUND(INDEX(DataKs2Main!$Q:$Q,MATCH($A15,DataKs2Main!$D:$D,0)),1),"")</f>
        <v>75.599999999999994</v>
      </c>
      <c r="T15" s="184">
        <f t="shared" si="4"/>
        <v>20.299999999999997</v>
      </c>
      <c r="U15" s="184">
        <f t="shared" si="5"/>
        <v>13.700000000000003</v>
      </c>
      <c r="V15" s="182">
        <f>IFERROR(ROUND(INDEX(DataKs2DisadYes!$U:$U,MATCH($A15,DataKs2DisadYes!$D:$D,0)),1),"")</f>
        <v>89.3</v>
      </c>
      <c r="W15" s="184">
        <f>IFERROR(ROUND(INDEX(DataKs2DisadNo!$U:$U,MATCH($A15,DataKs2DisadNo!$D:$D,0)),1),"")</f>
        <v>75.900000000000006</v>
      </c>
      <c r="X15" s="184">
        <f>IFERROR(ROUND(INDEX(DataKs2Main!$U:$U,MATCH($A15,DataKs2Main!$D:$D,0)),1),"")</f>
        <v>80.2</v>
      </c>
      <c r="Y15" s="184">
        <f t="shared" si="6"/>
        <v>13.399999999999991</v>
      </c>
      <c r="Z15" s="212">
        <f t="shared" si="7"/>
        <v>9.0999999999999943</v>
      </c>
    </row>
    <row r="16" spans="1:26">
      <c r="A16" s="179" t="s">
        <v>44</v>
      </c>
      <c r="B16" s="180">
        <v>2072</v>
      </c>
      <c r="C16" s="185">
        <v>10</v>
      </c>
      <c r="D16" s="229">
        <f>IFERROR(INDEX(DataKs2DisadYes!$G:$G,MATCH($A16,DataKs2DisadYes!$D:$D,0)),"")</f>
        <v>18</v>
      </c>
      <c r="E16" s="181">
        <f>IFERROR(INDEX(DataKs2DisadNo!$G:$G,MATCH($A16,DataKs2DisadNo!$D:$D,0)),"")</f>
        <v>36</v>
      </c>
      <c r="F16" s="185">
        <f>IFERROR(INDEX(DataKs2Main!$G:$G,MATCH($A16,DataKs2Main!$D:$D,0)),"")</f>
        <v>54</v>
      </c>
      <c r="G16" s="182">
        <f>IFERROR(ROUND(INDEX(DataKs2DisadYes!$J:$J,MATCH($A16,DataKs2DisadYes!$D:$D,0)),1),"")</f>
        <v>33.299999999999997</v>
      </c>
      <c r="H16" s="184">
        <f>IFERROR(ROUND(INDEX(DataKs2DisadNo!$J:$J,MATCH($A16,DataKs2DisadNo!$D:$D,0)),1),"")</f>
        <v>86.1</v>
      </c>
      <c r="I16" s="184">
        <f>IFERROR(ROUND(INDEX(DataKs2Main!$J:$J,MATCH($A16,DataKs2Main!$D:$D,0)),1),"")</f>
        <v>68.5</v>
      </c>
      <c r="J16" s="184">
        <f t="shared" si="0"/>
        <v>-52.8</v>
      </c>
      <c r="K16" s="184">
        <f t="shared" si="1"/>
        <v>-35.200000000000003</v>
      </c>
      <c r="L16" s="182">
        <f>IFERROR(ROUND(INDEX(DataKs2DisadYes!$N:$N,MATCH($A16,DataKs2DisadYes!$D:$D,0)),1),"")</f>
        <v>77.8</v>
      </c>
      <c r="M16" s="184">
        <f>IFERROR(ROUND(INDEX(DataKs2DisadNo!$N:$N,MATCH($A16,DataKs2DisadNo!$D:$D,0)),1),"")</f>
        <v>91.7</v>
      </c>
      <c r="N16" s="184">
        <f>IFERROR(ROUND(INDEX(DataKs2Main!$N:$N,MATCH($A16,DataKs2Main!$D:$D,0)),1),"")</f>
        <v>87</v>
      </c>
      <c r="O16" s="184">
        <f t="shared" si="2"/>
        <v>-13.900000000000006</v>
      </c>
      <c r="P16" s="184">
        <f t="shared" si="3"/>
        <v>-9.2000000000000028</v>
      </c>
      <c r="Q16" s="182">
        <f>IFERROR(ROUND(INDEX(DataKs2DisadYes!$Q:$Q,MATCH($A16,DataKs2DisadYes!$D:$D,0)),1),"")</f>
        <v>38.9</v>
      </c>
      <c r="R16" s="184">
        <f>IFERROR(ROUND(INDEX(DataKs2DisadNo!$Q:$Q,MATCH($A16,DataKs2DisadNo!$D:$D,0)),1),"")</f>
        <v>88.9</v>
      </c>
      <c r="S16" s="184">
        <f>IFERROR(ROUND(INDEX(DataKs2Main!$Q:$Q,MATCH($A16,DataKs2Main!$D:$D,0)),1),"")</f>
        <v>72.2</v>
      </c>
      <c r="T16" s="184">
        <f t="shared" si="4"/>
        <v>-50.000000000000007</v>
      </c>
      <c r="U16" s="184">
        <f t="shared" si="5"/>
        <v>-33.300000000000004</v>
      </c>
      <c r="V16" s="182">
        <f>IFERROR(ROUND(INDEX(DataKs2DisadYes!$U:$U,MATCH($A16,DataKs2DisadYes!$D:$D,0)),1),"")</f>
        <v>72.2</v>
      </c>
      <c r="W16" s="184">
        <f>IFERROR(ROUND(INDEX(DataKs2DisadNo!$U:$U,MATCH($A16,DataKs2DisadNo!$D:$D,0)),1),"")</f>
        <v>91.7</v>
      </c>
      <c r="X16" s="184">
        <f>IFERROR(ROUND(INDEX(DataKs2Main!$U:$U,MATCH($A16,DataKs2Main!$D:$D,0)),1),"")</f>
        <v>85.2</v>
      </c>
      <c r="Y16" s="184">
        <f t="shared" si="6"/>
        <v>-19.5</v>
      </c>
      <c r="Z16" s="212">
        <f t="shared" si="7"/>
        <v>-13</v>
      </c>
    </row>
    <row r="17" spans="1:26">
      <c r="A17" s="179" t="s">
        <v>45</v>
      </c>
      <c r="B17" s="180">
        <v>4003</v>
      </c>
      <c r="C17" s="185">
        <v>11</v>
      </c>
      <c r="D17" s="229">
        <f>IFERROR(INDEX(DataKs2DisadYes!$G:$G,MATCH($A17,DataKs2DisadYes!$D:$D,0)),"")</f>
        <v>20</v>
      </c>
      <c r="E17" s="181">
        <f>IFERROR(INDEX(DataKs2DisadNo!$G:$G,MATCH($A17,DataKs2DisadNo!$D:$D,0)),"")</f>
        <v>38</v>
      </c>
      <c r="F17" s="185">
        <f>IFERROR(INDEX(DataKs2Main!$G:$G,MATCH($A17,DataKs2Main!$D:$D,0)),"")</f>
        <v>58</v>
      </c>
      <c r="G17" s="182">
        <f>IFERROR(ROUND(INDEX(DataKs2DisadYes!$J:$J,MATCH($A17,DataKs2DisadYes!$D:$D,0)),1),"")</f>
        <v>70</v>
      </c>
      <c r="H17" s="184">
        <f>IFERROR(ROUND(INDEX(DataKs2DisadNo!$J:$J,MATCH($A17,DataKs2DisadNo!$D:$D,0)),1),"")</f>
        <v>71.099999999999994</v>
      </c>
      <c r="I17" s="184">
        <f>IFERROR(ROUND(INDEX(DataKs2Main!$J:$J,MATCH($A17,DataKs2Main!$D:$D,0)),1),"")</f>
        <v>70.7</v>
      </c>
      <c r="J17" s="184">
        <f t="shared" si="0"/>
        <v>-1.0999999999999943</v>
      </c>
      <c r="K17" s="184">
        <f t="shared" si="1"/>
        <v>-0.70000000000000284</v>
      </c>
      <c r="L17" s="182">
        <f>IFERROR(ROUND(INDEX(DataKs2DisadYes!$N:$N,MATCH($A17,DataKs2DisadYes!$D:$D,0)),1),"")</f>
        <v>80</v>
      </c>
      <c r="M17" s="184">
        <f>IFERROR(ROUND(INDEX(DataKs2DisadNo!$N:$N,MATCH($A17,DataKs2DisadNo!$D:$D,0)),1),"")</f>
        <v>81.599999999999994</v>
      </c>
      <c r="N17" s="184">
        <f>IFERROR(ROUND(INDEX(DataKs2Main!$N:$N,MATCH($A17,DataKs2Main!$D:$D,0)),1),"")</f>
        <v>81</v>
      </c>
      <c r="O17" s="184">
        <f t="shared" si="2"/>
        <v>-1.5999999999999943</v>
      </c>
      <c r="P17" s="184">
        <f t="shared" si="3"/>
        <v>-1</v>
      </c>
      <c r="Q17" s="182">
        <f>IFERROR(ROUND(INDEX(DataKs2DisadYes!$Q:$Q,MATCH($A17,DataKs2DisadYes!$D:$D,0)),1),"")</f>
        <v>80</v>
      </c>
      <c r="R17" s="184">
        <f>IFERROR(ROUND(INDEX(DataKs2DisadNo!$Q:$Q,MATCH($A17,DataKs2DisadNo!$D:$D,0)),1),"")</f>
        <v>73.7</v>
      </c>
      <c r="S17" s="184">
        <f>IFERROR(ROUND(INDEX(DataKs2Main!$Q:$Q,MATCH($A17,DataKs2Main!$D:$D,0)),1),"")</f>
        <v>75.900000000000006</v>
      </c>
      <c r="T17" s="184">
        <f t="shared" si="4"/>
        <v>6.2999999999999972</v>
      </c>
      <c r="U17" s="184">
        <f t="shared" si="5"/>
        <v>4.0999999999999943</v>
      </c>
      <c r="V17" s="182">
        <f>IFERROR(ROUND(INDEX(DataKs2DisadYes!$U:$U,MATCH($A17,DataKs2DisadYes!$D:$D,0)),1),"")</f>
        <v>85</v>
      </c>
      <c r="W17" s="184">
        <f>IFERROR(ROUND(INDEX(DataKs2DisadNo!$U:$U,MATCH($A17,DataKs2DisadNo!$D:$D,0)),1),"")</f>
        <v>92.1</v>
      </c>
      <c r="X17" s="184">
        <f>IFERROR(ROUND(INDEX(DataKs2Main!$U:$U,MATCH($A17,DataKs2Main!$D:$D,0)),1),"")</f>
        <v>89.7</v>
      </c>
      <c r="Y17" s="184">
        <f t="shared" si="6"/>
        <v>-7.0999999999999943</v>
      </c>
      <c r="Z17" s="212">
        <f t="shared" si="7"/>
        <v>-4.7000000000000028</v>
      </c>
    </row>
    <row r="18" spans="1:26">
      <c r="A18" s="179" t="s">
        <v>46</v>
      </c>
      <c r="B18" s="180">
        <v>2033</v>
      </c>
      <c r="C18" s="185">
        <v>12</v>
      </c>
      <c r="D18" s="229">
        <f>IFERROR(INDEX(DataKs2DisadYes!$G:$G,MATCH($A18,DataKs2DisadYes!$D:$D,0)),"")</f>
        <v>27</v>
      </c>
      <c r="E18" s="181">
        <f>IFERROR(INDEX(DataKs2DisadNo!$G:$G,MATCH($A18,DataKs2DisadNo!$D:$D,0)),"")</f>
        <v>91</v>
      </c>
      <c r="F18" s="185">
        <f>IFERROR(INDEX(DataKs2Main!$G:$G,MATCH($A18,DataKs2Main!$D:$D,0)),"")</f>
        <v>118</v>
      </c>
      <c r="G18" s="182">
        <f>IFERROR(ROUND(INDEX(DataKs2DisadYes!$J:$J,MATCH($A18,DataKs2DisadYes!$D:$D,0)),1),"")</f>
        <v>48.1</v>
      </c>
      <c r="H18" s="184">
        <f>IFERROR(ROUND(INDEX(DataKs2DisadNo!$J:$J,MATCH($A18,DataKs2DisadNo!$D:$D,0)),1),"")</f>
        <v>58.2</v>
      </c>
      <c r="I18" s="184">
        <f>IFERROR(ROUND(INDEX(DataKs2Main!$J:$J,MATCH($A18,DataKs2Main!$D:$D,0)),1),"")</f>
        <v>55.9</v>
      </c>
      <c r="J18" s="184">
        <f t="shared" si="0"/>
        <v>-10.100000000000001</v>
      </c>
      <c r="K18" s="184">
        <f t="shared" si="1"/>
        <v>-7.7999999999999972</v>
      </c>
      <c r="L18" s="182">
        <f>IFERROR(ROUND(INDEX(DataKs2DisadYes!$N:$N,MATCH($A18,DataKs2DisadYes!$D:$D,0)),1),"")</f>
        <v>74.099999999999994</v>
      </c>
      <c r="M18" s="184">
        <f>IFERROR(ROUND(INDEX(DataKs2DisadNo!$N:$N,MATCH($A18,DataKs2DisadNo!$D:$D,0)),1),"")</f>
        <v>69.2</v>
      </c>
      <c r="N18" s="184">
        <f>IFERROR(ROUND(INDEX(DataKs2Main!$N:$N,MATCH($A18,DataKs2Main!$D:$D,0)),1),"")</f>
        <v>70.3</v>
      </c>
      <c r="O18" s="184">
        <f t="shared" si="2"/>
        <v>4.8999999999999915</v>
      </c>
      <c r="P18" s="184">
        <f t="shared" si="3"/>
        <v>3.7999999999999972</v>
      </c>
      <c r="Q18" s="182">
        <f>IFERROR(ROUND(INDEX(DataKs2DisadYes!$Q:$Q,MATCH($A18,DataKs2DisadYes!$D:$D,0)),1),"")</f>
        <v>55.6</v>
      </c>
      <c r="R18" s="184">
        <f>IFERROR(ROUND(INDEX(DataKs2DisadNo!$Q:$Q,MATCH($A18,DataKs2DisadNo!$D:$D,0)),1),"")</f>
        <v>67</v>
      </c>
      <c r="S18" s="184">
        <f>IFERROR(ROUND(INDEX(DataKs2Main!$Q:$Q,MATCH($A18,DataKs2Main!$D:$D,0)),1),"")</f>
        <v>64.400000000000006</v>
      </c>
      <c r="T18" s="184">
        <f t="shared" si="4"/>
        <v>-11.399999999999999</v>
      </c>
      <c r="U18" s="184">
        <f t="shared" si="5"/>
        <v>-8.8000000000000043</v>
      </c>
      <c r="V18" s="182">
        <f>IFERROR(ROUND(INDEX(DataKs2DisadYes!$U:$U,MATCH($A18,DataKs2DisadYes!$D:$D,0)),1),"")</f>
        <v>55.6</v>
      </c>
      <c r="W18" s="184">
        <f>IFERROR(ROUND(INDEX(DataKs2DisadNo!$U:$U,MATCH($A18,DataKs2DisadNo!$D:$D,0)),1),"")</f>
        <v>72.5</v>
      </c>
      <c r="X18" s="184">
        <f>IFERROR(ROUND(INDEX(DataKs2Main!$U:$U,MATCH($A18,DataKs2Main!$D:$D,0)),1),"")</f>
        <v>68.599999999999994</v>
      </c>
      <c r="Y18" s="184">
        <f t="shared" si="6"/>
        <v>-16.899999999999999</v>
      </c>
      <c r="Z18" s="212">
        <f t="shared" si="7"/>
        <v>-12.999999999999993</v>
      </c>
    </row>
    <row r="19" spans="1:26">
      <c r="A19" s="179" t="s">
        <v>47</v>
      </c>
      <c r="B19" s="180">
        <v>2066</v>
      </c>
      <c r="C19" s="185">
        <v>13</v>
      </c>
      <c r="D19" s="229">
        <f>IFERROR(INDEX(DataKs2DisadYes!$G:$G,MATCH($A19,DataKs2DisadYes!$D:$D,0)),"")</f>
        <v>25</v>
      </c>
      <c r="E19" s="181">
        <f>IFERROR(INDEX(DataKs2DisadNo!$G:$G,MATCH($A19,DataKs2DisadNo!$D:$D,0)),"")</f>
        <v>35</v>
      </c>
      <c r="F19" s="185">
        <f>IFERROR(INDEX(DataKs2Main!$G:$G,MATCH($A19,DataKs2Main!$D:$D,0)),"")</f>
        <v>60</v>
      </c>
      <c r="G19" s="182">
        <f>IFERROR(ROUND(INDEX(DataKs2DisadYes!$J:$J,MATCH($A19,DataKs2DisadYes!$D:$D,0)),1),"")</f>
        <v>64</v>
      </c>
      <c r="H19" s="184">
        <f>IFERROR(ROUND(INDEX(DataKs2DisadNo!$J:$J,MATCH($A19,DataKs2DisadNo!$D:$D,0)),1),"")</f>
        <v>85.7</v>
      </c>
      <c r="I19" s="184">
        <f>IFERROR(ROUND(INDEX(DataKs2Main!$J:$J,MATCH($A19,DataKs2Main!$D:$D,0)),1),"")</f>
        <v>76.7</v>
      </c>
      <c r="J19" s="184">
        <f t="shared" si="0"/>
        <v>-21.700000000000003</v>
      </c>
      <c r="K19" s="184">
        <f t="shared" si="1"/>
        <v>-12.700000000000003</v>
      </c>
      <c r="L19" s="182">
        <f>IFERROR(ROUND(INDEX(DataKs2DisadYes!$N:$N,MATCH($A19,DataKs2DisadYes!$D:$D,0)),1),"")</f>
        <v>72</v>
      </c>
      <c r="M19" s="184">
        <f>IFERROR(ROUND(INDEX(DataKs2DisadNo!$N:$N,MATCH($A19,DataKs2DisadNo!$D:$D,0)),1),"")</f>
        <v>88.6</v>
      </c>
      <c r="N19" s="184">
        <f>IFERROR(ROUND(INDEX(DataKs2Main!$N:$N,MATCH($A19,DataKs2Main!$D:$D,0)),1),"")</f>
        <v>81.7</v>
      </c>
      <c r="O19" s="184">
        <f t="shared" si="2"/>
        <v>-16.599999999999994</v>
      </c>
      <c r="P19" s="184">
        <f t="shared" si="3"/>
        <v>-9.7000000000000028</v>
      </c>
      <c r="Q19" s="182">
        <f>IFERROR(ROUND(INDEX(DataKs2DisadYes!$Q:$Q,MATCH($A19,DataKs2DisadYes!$D:$D,0)),1),"")</f>
        <v>68</v>
      </c>
      <c r="R19" s="184">
        <f>IFERROR(ROUND(INDEX(DataKs2DisadNo!$Q:$Q,MATCH($A19,DataKs2DisadNo!$D:$D,0)),1),"")</f>
        <v>88.6</v>
      </c>
      <c r="S19" s="184">
        <f>IFERROR(ROUND(INDEX(DataKs2Main!$Q:$Q,MATCH($A19,DataKs2Main!$D:$D,0)),1),"")</f>
        <v>80</v>
      </c>
      <c r="T19" s="184">
        <f t="shared" si="4"/>
        <v>-20.599999999999994</v>
      </c>
      <c r="U19" s="184">
        <f t="shared" si="5"/>
        <v>-12</v>
      </c>
      <c r="V19" s="182">
        <f>IFERROR(ROUND(INDEX(DataKs2DisadYes!$U:$U,MATCH($A19,DataKs2DisadYes!$D:$D,0)),1),"")</f>
        <v>72</v>
      </c>
      <c r="W19" s="184">
        <f>IFERROR(ROUND(INDEX(DataKs2DisadNo!$U:$U,MATCH($A19,DataKs2DisadNo!$D:$D,0)),1),"")</f>
        <v>91.4</v>
      </c>
      <c r="X19" s="184">
        <f>IFERROR(ROUND(INDEX(DataKs2Main!$U:$U,MATCH($A19,DataKs2Main!$D:$D,0)),1),"")</f>
        <v>83.3</v>
      </c>
      <c r="Y19" s="184">
        <f t="shared" si="6"/>
        <v>-19.400000000000006</v>
      </c>
      <c r="Z19" s="212">
        <f t="shared" si="7"/>
        <v>-11.299999999999997</v>
      </c>
    </row>
    <row r="20" spans="1:26">
      <c r="A20" s="179" t="s">
        <v>48</v>
      </c>
      <c r="B20" s="180">
        <v>2073</v>
      </c>
      <c r="C20" s="185">
        <v>14</v>
      </c>
      <c r="D20" s="229">
        <f>IFERROR(INDEX(DataKs2DisadYes!$G:$G,MATCH($A20,DataKs2DisadYes!$D:$D,0)),"")</f>
        <v>20</v>
      </c>
      <c r="E20" s="181">
        <f>IFERROR(INDEX(DataKs2DisadNo!$G:$G,MATCH($A20,DataKs2DisadNo!$D:$D,0)),"")</f>
        <v>54</v>
      </c>
      <c r="F20" s="185">
        <f>IFERROR(INDEX(DataKs2Main!$G:$G,MATCH($A20,DataKs2Main!$D:$D,0)),"")</f>
        <v>74</v>
      </c>
      <c r="G20" s="182">
        <f>IFERROR(ROUND(INDEX(DataKs2DisadYes!$J:$J,MATCH($A20,DataKs2DisadYes!$D:$D,0)),1),"")</f>
        <v>60</v>
      </c>
      <c r="H20" s="184">
        <f>IFERROR(ROUND(INDEX(DataKs2DisadNo!$J:$J,MATCH($A20,DataKs2DisadNo!$D:$D,0)),1),"")</f>
        <v>75.900000000000006</v>
      </c>
      <c r="I20" s="184">
        <f>IFERROR(ROUND(INDEX(DataKs2Main!$J:$J,MATCH($A20,DataKs2Main!$D:$D,0)),1),"")</f>
        <v>71.599999999999994</v>
      </c>
      <c r="J20" s="184">
        <f t="shared" si="0"/>
        <v>-15.900000000000006</v>
      </c>
      <c r="K20" s="184">
        <f t="shared" si="1"/>
        <v>-11.599999999999994</v>
      </c>
      <c r="L20" s="182">
        <f>IFERROR(ROUND(INDEX(DataKs2DisadYes!$N:$N,MATCH($A20,DataKs2DisadYes!$D:$D,0)),1),"")</f>
        <v>85</v>
      </c>
      <c r="M20" s="184">
        <f>IFERROR(ROUND(INDEX(DataKs2DisadNo!$N:$N,MATCH($A20,DataKs2DisadNo!$D:$D,0)),1),"")</f>
        <v>88.9</v>
      </c>
      <c r="N20" s="184">
        <f>IFERROR(ROUND(INDEX(DataKs2Main!$N:$N,MATCH($A20,DataKs2Main!$D:$D,0)),1),"")</f>
        <v>87.8</v>
      </c>
      <c r="O20" s="184">
        <f t="shared" si="2"/>
        <v>-3.9000000000000057</v>
      </c>
      <c r="P20" s="184">
        <f t="shared" si="3"/>
        <v>-2.7999999999999972</v>
      </c>
      <c r="Q20" s="182">
        <f>IFERROR(ROUND(INDEX(DataKs2DisadYes!$Q:$Q,MATCH($A20,DataKs2DisadYes!$D:$D,0)),1),"")</f>
        <v>80</v>
      </c>
      <c r="R20" s="184">
        <f>IFERROR(ROUND(INDEX(DataKs2DisadNo!$Q:$Q,MATCH($A20,DataKs2DisadNo!$D:$D,0)),1),"")</f>
        <v>81.5</v>
      </c>
      <c r="S20" s="184">
        <f>IFERROR(ROUND(INDEX(DataKs2Main!$Q:$Q,MATCH($A20,DataKs2Main!$D:$D,0)),1),"")</f>
        <v>81.099999999999994</v>
      </c>
      <c r="T20" s="184">
        <f t="shared" si="4"/>
        <v>-1.5</v>
      </c>
      <c r="U20" s="184">
        <f t="shared" si="5"/>
        <v>-1.0999999999999943</v>
      </c>
      <c r="V20" s="182">
        <f>IFERROR(ROUND(INDEX(DataKs2DisadYes!$U:$U,MATCH($A20,DataKs2DisadYes!$D:$D,0)),1),"")</f>
        <v>70</v>
      </c>
      <c r="W20" s="184">
        <f>IFERROR(ROUND(INDEX(DataKs2DisadNo!$U:$U,MATCH($A20,DataKs2DisadNo!$D:$D,0)),1),"")</f>
        <v>81.5</v>
      </c>
      <c r="X20" s="184">
        <f>IFERROR(ROUND(INDEX(DataKs2Main!$U:$U,MATCH($A20,DataKs2Main!$D:$D,0)),1),"")</f>
        <v>78.400000000000006</v>
      </c>
      <c r="Y20" s="184">
        <f t="shared" si="6"/>
        <v>-11.5</v>
      </c>
      <c r="Z20" s="212">
        <f t="shared" si="7"/>
        <v>-8.4000000000000057</v>
      </c>
    </row>
    <row r="21" spans="1:26">
      <c r="A21" s="179" t="s">
        <v>49</v>
      </c>
      <c r="B21" s="180">
        <v>2026</v>
      </c>
      <c r="C21" s="185">
        <v>15</v>
      </c>
      <c r="D21" s="229">
        <f>IFERROR(INDEX(DataKs2DisadYes!$G:$G,MATCH($A21,DataKs2DisadYes!$D:$D,0)),"")</f>
        <v>42</v>
      </c>
      <c r="E21" s="181">
        <f>IFERROR(INDEX(DataKs2DisadNo!$G:$G,MATCH($A21,DataKs2DisadNo!$D:$D,0)),"")</f>
        <v>49</v>
      </c>
      <c r="F21" s="185">
        <f>IFERROR(INDEX(DataKs2Main!$G:$G,MATCH($A21,DataKs2Main!$D:$D,0)),"")</f>
        <v>91</v>
      </c>
      <c r="G21" s="182">
        <f>IFERROR(ROUND(INDEX(DataKs2DisadYes!$J:$J,MATCH($A21,DataKs2DisadYes!$D:$D,0)),1),"")</f>
        <v>66.7</v>
      </c>
      <c r="H21" s="184">
        <f>IFERROR(ROUND(INDEX(DataKs2DisadNo!$J:$J,MATCH($A21,DataKs2DisadNo!$D:$D,0)),1),"")</f>
        <v>65.3</v>
      </c>
      <c r="I21" s="184">
        <f>IFERROR(ROUND(INDEX(DataKs2Main!$J:$J,MATCH($A21,DataKs2Main!$D:$D,0)),1),"")</f>
        <v>65.900000000000006</v>
      </c>
      <c r="J21" s="184">
        <f t="shared" si="0"/>
        <v>1.4000000000000057</v>
      </c>
      <c r="K21" s="184">
        <f t="shared" si="1"/>
        <v>0.79999999999999716</v>
      </c>
      <c r="L21" s="182">
        <f>IFERROR(ROUND(INDEX(DataKs2DisadYes!$N:$N,MATCH($A21,DataKs2DisadYes!$D:$D,0)),1),"")</f>
        <v>83.3</v>
      </c>
      <c r="M21" s="184">
        <f>IFERROR(ROUND(INDEX(DataKs2DisadNo!$N:$N,MATCH($A21,DataKs2DisadNo!$D:$D,0)),1),"")</f>
        <v>71.400000000000006</v>
      </c>
      <c r="N21" s="184">
        <f>IFERROR(ROUND(INDEX(DataKs2Main!$N:$N,MATCH($A21,DataKs2Main!$D:$D,0)),1),"")</f>
        <v>76.900000000000006</v>
      </c>
      <c r="O21" s="184">
        <f t="shared" si="2"/>
        <v>11.899999999999991</v>
      </c>
      <c r="P21" s="184">
        <f t="shared" si="3"/>
        <v>6.3999999999999915</v>
      </c>
      <c r="Q21" s="182">
        <f>IFERROR(ROUND(INDEX(DataKs2DisadYes!$Q:$Q,MATCH($A21,DataKs2DisadYes!$D:$D,0)),1),"")</f>
        <v>83.3</v>
      </c>
      <c r="R21" s="184">
        <f>IFERROR(ROUND(INDEX(DataKs2DisadNo!$Q:$Q,MATCH($A21,DataKs2DisadNo!$D:$D,0)),1),"")</f>
        <v>79.599999999999994</v>
      </c>
      <c r="S21" s="184">
        <f>IFERROR(ROUND(INDEX(DataKs2Main!$Q:$Q,MATCH($A21,DataKs2Main!$D:$D,0)),1),"")</f>
        <v>81.3</v>
      </c>
      <c r="T21" s="184">
        <f t="shared" si="4"/>
        <v>3.7000000000000028</v>
      </c>
      <c r="U21" s="184">
        <f t="shared" si="5"/>
        <v>2</v>
      </c>
      <c r="V21" s="182">
        <f>IFERROR(ROUND(INDEX(DataKs2DisadYes!$U:$U,MATCH($A21,DataKs2DisadYes!$D:$D,0)),1),"")</f>
        <v>78.599999999999994</v>
      </c>
      <c r="W21" s="184">
        <f>IFERROR(ROUND(INDEX(DataKs2DisadNo!$U:$U,MATCH($A21,DataKs2DisadNo!$D:$D,0)),1),"")</f>
        <v>75.5</v>
      </c>
      <c r="X21" s="184">
        <f>IFERROR(ROUND(INDEX(DataKs2Main!$U:$U,MATCH($A21,DataKs2Main!$D:$D,0)),1),"")</f>
        <v>76.900000000000006</v>
      </c>
      <c r="Y21" s="184">
        <f t="shared" si="6"/>
        <v>3.0999999999999943</v>
      </c>
      <c r="Z21" s="212">
        <f t="shared" si="7"/>
        <v>1.6999999999999886</v>
      </c>
    </row>
    <row r="22" spans="1:26">
      <c r="A22" s="179" t="s">
        <v>50</v>
      </c>
      <c r="B22" s="180">
        <v>2069</v>
      </c>
      <c r="C22" s="185">
        <v>16</v>
      </c>
      <c r="D22" s="229">
        <f>IFERROR(INDEX(DataKs2DisadYes!$G:$G,MATCH($A22,DataKs2DisadYes!$D:$D,0)),"")</f>
        <v>23</v>
      </c>
      <c r="E22" s="181">
        <f>IFERROR(INDEX(DataKs2DisadNo!$G:$G,MATCH($A22,DataKs2DisadNo!$D:$D,0)),"")</f>
        <v>43</v>
      </c>
      <c r="F22" s="185">
        <f>IFERROR(INDEX(DataKs2Main!$G:$G,MATCH($A22,DataKs2Main!$D:$D,0)),"")</f>
        <v>66</v>
      </c>
      <c r="G22" s="182">
        <f>IFERROR(ROUND(INDEX(DataKs2DisadYes!$J:$J,MATCH($A22,DataKs2DisadYes!$D:$D,0)),1),"")</f>
        <v>69.599999999999994</v>
      </c>
      <c r="H22" s="184">
        <f>IFERROR(ROUND(INDEX(DataKs2DisadNo!$J:$J,MATCH($A22,DataKs2DisadNo!$D:$D,0)),1),"")</f>
        <v>72.099999999999994</v>
      </c>
      <c r="I22" s="184">
        <f>IFERROR(ROUND(INDEX(DataKs2Main!$J:$J,MATCH($A22,DataKs2Main!$D:$D,0)),1),"")</f>
        <v>71.2</v>
      </c>
      <c r="J22" s="184">
        <f t="shared" si="0"/>
        <v>-2.5</v>
      </c>
      <c r="K22" s="184">
        <f t="shared" si="1"/>
        <v>-1.6000000000000085</v>
      </c>
      <c r="L22" s="182">
        <f>IFERROR(ROUND(INDEX(DataKs2DisadYes!$N:$N,MATCH($A22,DataKs2DisadYes!$D:$D,0)),1),"")</f>
        <v>82.6</v>
      </c>
      <c r="M22" s="184">
        <f>IFERROR(ROUND(INDEX(DataKs2DisadNo!$N:$N,MATCH($A22,DataKs2DisadNo!$D:$D,0)),1),"")</f>
        <v>83.7</v>
      </c>
      <c r="N22" s="184">
        <f>IFERROR(ROUND(INDEX(DataKs2Main!$N:$N,MATCH($A22,DataKs2Main!$D:$D,0)),1),"")</f>
        <v>83.3</v>
      </c>
      <c r="O22" s="184">
        <f t="shared" si="2"/>
        <v>-1.1000000000000085</v>
      </c>
      <c r="P22" s="184">
        <f t="shared" si="3"/>
        <v>-0.70000000000000284</v>
      </c>
      <c r="Q22" s="182">
        <f>IFERROR(ROUND(INDEX(DataKs2DisadYes!$Q:$Q,MATCH($A22,DataKs2DisadYes!$D:$D,0)),1),"")</f>
        <v>78.3</v>
      </c>
      <c r="R22" s="184">
        <f>IFERROR(ROUND(INDEX(DataKs2DisadNo!$Q:$Q,MATCH($A22,DataKs2DisadNo!$D:$D,0)),1),"")</f>
        <v>74.400000000000006</v>
      </c>
      <c r="S22" s="184">
        <f>IFERROR(ROUND(INDEX(DataKs2Main!$Q:$Q,MATCH($A22,DataKs2Main!$D:$D,0)),1),"")</f>
        <v>75.8</v>
      </c>
      <c r="T22" s="184">
        <f t="shared" si="4"/>
        <v>3.8999999999999915</v>
      </c>
      <c r="U22" s="184">
        <f t="shared" si="5"/>
        <v>2.5</v>
      </c>
      <c r="V22" s="182">
        <f>IFERROR(ROUND(INDEX(DataKs2DisadYes!$U:$U,MATCH($A22,DataKs2DisadYes!$D:$D,0)),1),"")</f>
        <v>82.6</v>
      </c>
      <c r="W22" s="184">
        <f>IFERROR(ROUND(INDEX(DataKs2DisadNo!$U:$U,MATCH($A22,DataKs2DisadNo!$D:$D,0)),1),"")</f>
        <v>83.7</v>
      </c>
      <c r="X22" s="184">
        <f>IFERROR(ROUND(INDEX(DataKs2Main!$U:$U,MATCH($A22,DataKs2Main!$D:$D,0)),1),"")</f>
        <v>83.3</v>
      </c>
      <c r="Y22" s="184">
        <f t="shared" si="6"/>
        <v>-1.1000000000000085</v>
      </c>
      <c r="Z22" s="212">
        <f t="shared" si="7"/>
        <v>-0.70000000000000284</v>
      </c>
    </row>
    <row r="23" spans="1:26">
      <c r="A23" s="179" t="s">
        <v>51</v>
      </c>
      <c r="B23" s="180">
        <v>2052</v>
      </c>
      <c r="C23" s="185">
        <v>17</v>
      </c>
      <c r="D23" s="229">
        <f>IFERROR(INDEX(DataKs2DisadYes!$G:$G,MATCH($A23,DataKs2DisadYes!$D:$D,0)),"")</f>
        <v>21</v>
      </c>
      <c r="E23" s="181">
        <f>IFERROR(INDEX(DataKs2DisadNo!$G:$G,MATCH($A23,DataKs2DisadNo!$D:$D,0)),"")</f>
        <v>27</v>
      </c>
      <c r="F23" s="185">
        <f>IFERROR(INDEX(DataKs2Main!$G:$G,MATCH($A23,DataKs2Main!$D:$D,0)),"")</f>
        <v>48</v>
      </c>
      <c r="G23" s="182">
        <f>IFERROR(ROUND(INDEX(DataKs2DisadYes!$J:$J,MATCH($A23,DataKs2DisadYes!$D:$D,0)),1),"")</f>
        <v>57.1</v>
      </c>
      <c r="H23" s="184">
        <f>IFERROR(ROUND(INDEX(DataKs2DisadNo!$J:$J,MATCH($A23,DataKs2DisadNo!$D:$D,0)),1),"")</f>
        <v>77.8</v>
      </c>
      <c r="I23" s="184">
        <f>IFERROR(ROUND(INDEX(DataKs2Main!$J:$J,MATCH($A23,DataKs2Main!$D:$D,0)),1),"")</f>
        <v>68.8</v>
      </c>
      <c r="J23" s="184">
        <f t="shared" si="0"/>
        <v>-20.699999999999996</v>
      </c>
      <c r="K23" s="184">
        <f t="shared" si="1"/>
        <v>-11.699999999999996</v>
      </c>
      <c r="L23" s="182">
        <f>IFERROR(ROUND(INDEX(DataKs2DisadYes!$N:$N,MATCH($A23,DataKs2DisadYes!$D:$D,0)),1),"")</f>
        <v>61.9</v>
      </c>
      <c r="M23" s="184">
        <f>IFERROR(ROUND(INDEX(DataKs2DisadNo!$N:$N,MATCH($A23,DataKs2DisadNo!$D:$D,0)),1),"")</f>
        <v>81.5</v>
      </c>
      <c r="N23" s="184">
        <f>IFERROR(ROUND(INDEX(DataKs2Main!$N:$N,MATCH($A23,DataKs2Main!$D:$D,0)),1),"")</f>
        <v>72.900000000000006</v>
      </c>
      <c r="O23" s="184">
        <f t="shared" si="2"/>
        <v>-19.600000000000001</v>
      </c>
      <c r="P23" s="184">
        <f t="shared" si="3"/>
        <v>-11.000000000000007</v>
      </c>
      <c r="Q23" s="182">
        <f>IFERROR(ROUND(INDEX(DataKs2DisadYes!$Q:$Q,MATCH($A23,DataKs2DisadYes!$D:$D,0)),1),"")</f>
        <v>61.9</v>
      </c>
      <c r="R23" s="184">
        <f>IFERROR(ROUND(INDEX(DataKs2DisadNo!$Q:$Q,MATCH($A23,DataKs2DisadNo!$D:$D,0)),1),"")</f>
        <v>85.2</v>
      </c>
      <c r="S23" s="184">
        <f>IFERROR(ROUND(INDEX(DataKs2Main!$Q:$Q,MATCH($A23,DataKs2Main!$D:$D,0)),1),"")</f>
        <v>75</v>
      </c>
      <c r="T23" s="184">
        <f t="shared" si="4"/>
        <v>-23.300000000000004</v>
      </c>
      <c r="U23" s="184">
        <f t="shared" si="5"/>
        <v>-13.100000000000001</v>
      </c>
      <c r="V23" s="182">
        <f>IFERROR(ROUND(INDEX(DataKs2DisadYes!$U:$U,MATCH($A23,DataKs2DisadYes!$D:$D,0)),1),"")</f>
        <v>61.9</v>
      </c>
      <c r="W23" s="184">
        <f>IFERROR(ROUND(INDEX(DataKs2DisadNo!$U:$U,MATCH($A23,DataKs2DisadNo!$D:$D,0)),1),"")</f>
        <v>81.5</v>
      </c>
      <c r="X23" s="184">
        <f>IFERROR(ROUND(INDEX(DataKs2Main!$U:$U,MATCH($A23,DataKs2Main!$D:$D,0)),1),"")</f>
        <v>72.900000000000006</v>
      </c>
      <c r="Y23" s="184">
        <f t="shared" si="6"/>
        <v>-19.600000000000001</v>
      </c>
      <c r="Z23" s="212">
        <f t="shared" si="7"/>
        <v>-11.000000000000007</v>
      </c>
    </row>
    <row r="24" spans="1:26">
      <c r="A24" s="179" t="s">
        <v>92</v>
      </c>
      <c r="B24" s="180">
        <v>2009</v>
      </c>
      <c r="C24" s="185">
        <v>18</v>
      </c>
      <c r="D24" s="229">
        <f>IFERROR(INDEX(DataKs2DisadYes!$G:$G,MATCH($A24,DataKs2DisadYes!$D:$D,0)),"")</f>
        <v>31</v>
      </c>
      <c r="E24" s="181">
        <f>IFERROR(INDEX(DataKs2DisadNo!$G:$G,MATCH($A24,DataKs2DisadNo!$D:$D,0)),"")</f>
        <v>118</v>
      </c>
      <c r="F24" s="185">
        <f>IFERROR(INDEX(DataKs2Main!$G:$G,MATCH($A24,DataKs2Main!$D:$D,0)),"")</f>
        <v>149</v>
      </c>
      <c r="G24" s="182">
        <f>IFERROR(ROUND(INDEX(DataKs2DisadYes!$J:$J,MATCH($A24,DataKs2DisadYes!$D:$D,0)),1),"")</f>
        <v>61.3</v>
      </c>
      <c r="H24" s="184">
        <f>IFERROR(ROUND(INDEX(DataKs2DisadNo!$J:$J,MATCH($A24,DataKs2DisadNo!$D:$D,0)),1),"")</f>
        <v>81.400000000000006</v>
      </c>
      <c r="I24" s="184">
        <f>IFERROR(ROUND(INDEX(DataKs2Main!$J:$J,MATCH($A24,DataKs2Main!$D:$D,0)),1),"")</f>
        <v>77.2</v>
      </c>
      <c r="J24" s="184">
        <f t="shared" si="0"/>
        <v>-20.100000000000009</v>
      </c>
      <c r="K24" s="184">
        <f t="shared" si="1"/>
        <v>-15.900000000000006</v>
      </c>
      <c r="L24" s="182">
        <f>IFERROR(ROUND(INDEX(DataKs2DisadYes!$N:$N,MATCH($A24,DataKs2DisadYes!$D:$D,0)),1),"")</f>
        <v>74.2</v>
      </c>
      <c r="M24" s="184">
        <f>IFERROR(ROUND(INDEX(DataKs2DisadNo!$N:$N,MATCH($A24,DataKs2DisadNo!$D:$D,0)),1),"")</f>
        <v>89.8</v>
      </c>
      <c r="N24" s="184">
        <f>IFERROR(ROUND(INDEX(DataKs2Main!$N:$N,MATCH($A24,DataKs2Main!$D:$D,0)),1),"")</f>
        <v>86.6</v>
      </c>
      <c r="O24" s="184">
        <f t="shared" si="2"/>
        <v>-15.599999999999994</v>
      </c>
      <c r="P24" s="184">
        <f t="shared" si="3"/>
        <v>-12.399999999999991</v>
      </c>
      <c r="Q24" s="182">
        <f>IFERROR(ROUND(INDEX(DataKs2DisadYes!$Q:$Q,MATCH($A24,DataKs2DisadYes!$D:$D,0)),1),"")</f>
        <v>74.2</v>
      </c>
      <c r="R24" s="184">
        <f>IFERROR(ROUND(INDEX(DataKs2DisadNo!$Q:$Q,MATCH($A24,DataKs2DisadNo!$D:$D,0)),1),"")</f>
        <v>83.9</v>
      </c>
      <c r="S24" s="184">
        <f>IFERROR(ROUND(INDEX(DataKs2Main!$Q:$Q,MATCH($A24,DataKs2Main!$D:$D,0)),1),"")</f>
        <v>81.900000000000006</v>
      </c>
      <c r="T24" s="184">
        <f t="shared" si="4"/>
        <v>-9.7000000000000028</v>
      </c>
      <c r="U24" s="184">
        <f t="shared" si="5"/>
        <v>-7.7000000000000028</v>
      </c>
      <c r="V24" s="182">
        <f>IFERROR(ROUND(INDEX(DataKs2DisadYes!$U:$U,MATCH($A24,DataKs2DisadYes!$D:$D,0)),1),"")</f>
        <v>67.7</v>
      </c>
      <c r="W24" s="184">
        <f>IFERROR(ROUND(INDEX(DataKs2DisadNo!$U:$U,MATCH($A24,DataKs2DisadNo!$D:$D,0)),1),"")</f>
        <v>90.7</v>
      </c>
      <c r="X24" s="184">
        <f>IFERROR(ROUND(INDEX(DataKs2Main!$U:$U,MATCH($A24,DataKs2Main!$D:$D,0)),1),"")</f>
        <v>85.9</v>
      </c>
      <c r="Y24" s="184">
        <f t="shared" si="6"/>
        <v>-23</v>
      </c>
      <c r="Z24" s="212">
        <f t="shared" si="7"/>
        <v>-18.200000000000003</v>
      </c>
    </row>
    <row r="25" spans="1:26">
      <c r="A25" s="179" t="s">
        <v>52</v>
      </c>
      <c r="B25" s="180">
        <v>2010</v>
      </c>
      <c r="C25" s="185">
        <v>19</v>
      </c>
      <c r="D25" s="229">
        <f>IFERROR(INDEX(DataKs2DisadYes!$G:$G,MATCH($A25,DataKs2DisadYes!$D:$D,0)),"")</f>
        <v>32</v>
      </c>
      <c r="E25" s="181">
        <f>IFERROR(INDEX(DataKs2DisadNo!$G:$G,MATCH($A25,DataKs2DisadNo!$D:$D,0)),"")</f>
        <v>60</v>
      </c>
      <c r="F25" s="185">
        <f>IFERROR(INDEX(DataKs2Main!$G:$G,MATCH($A25,DataKs2Main!$D:$D,0)),"")</f>
        <v>92</v>
      </c>
      <c r="G25" s="182">
        <f>IFERROR(ROUND(INDEX(DataKs2DisadYes!$J:$J,MATCH($A25,DataKs2DisadYes!$D:$D,0)),1),"")</f>
        <v>59.4</v>
      </c>
      <c r="H25" s="184">
        <f>IFERROR(ROUND(INDEX(DataKs2DisadNo!$J:$J,MATCH($A25,DataKs2DisadNo!$D:$D,0)),1),"")</f>
        <v>66.7</v>
      </c>
      <c r="I25" s="184">
        <f>IFERROR(ROUND(INDEX(DataKs2Main!$J:$J,MATCH($A25,DataKs2Main!$D:$D,0)),1),"")</f>
        <v>64.099999999999994</v>
      </c>
      <c r="J25" s="184">
        <f t="shared" si="0"/>
        <v>-7.3000000000000043</v>
      </c>
      <c r="K25" s="184">
        <f t="shared" si="1"/>
        <v>-4.6999999999999957</v>
      </c>
      <c r="L25" s="182">
        <f>IFERROR(ROUND(INDEX(DataKs2DisadYes!$N:$N,MATCH($A25,DataKs2DisadYes!$D:$D,0)),1),"")</f>
        <v>62.5</v>
      </c>
      <c r="M25" s="184">
        <f>IFERROR(ROUND(INDEX(DataKs2DisadNo!$N:$N,MATCH($A25,DataKs2DisadNo!$D:$D,0)),1),"")</f>
        <v>76.7</v>
      </c>
      <c r="N25" s="184">
        <f>IFERROR(ROUND(INDEX(DataKs2Main!$N:$N,MATCH($A25,DataKs2Main!$D:$D,0)),1),"")</f>
        <v>71.7</v>
      </c>
      <c r="O25" s="184">
        <f t="shared" si="2"/>
        <v>-14.200000000000003</v>
      </c>
      <c r="P25" s="184">
        <f t="shared" si="3"/>
        <v>-9.2000000000000028</v>
      </c>
      <c r="Q25" s="182">
        <f>IFERROR(ROUND(INDEX(DataKs2DisadYes!$Q:$Q,MATCH($A25,DataKs2DisadYes!$D:$D,0)),1),"")</f>
        <v>75</v>
      </c>
      <c r="R25" s="184">
        <f>IFERROR(ROUND(INDEX(DataKs2DisadNo!$Q:$Q,MATCH($A25,DataKs2DisadNo!$D:$D,0)),1),"")</f>
        <v>90</v>
      </c>
      <c r="S25" s="184">
        <f>IFERROR(ROUND(INDEX(DataKs2Main!$Q:$Q,MATCH($A25,DataKs2Main!$D:$D,0)),1),"")</f>
        <v>84.8</v>
      </c>
      <c r="T25" s="184">
        <f t="shared" si="4"/>
        <v>-15</v>
      </c>
      <c r="U25" s="184">
        <f t="shared" si="5"/>
        <v>-9.7999999999999972</v>
      </c>
      <c r="V25" s="182">
        <f>IFERROR(ROUND(INDEX(DataKs2DisadYes!$U:$U,MATCH($A25,DataKs2DisadYes!$D:$D,0)),1),"")</f>
        <v>65.599999999999994</v>
      </c>
      <c r="W25" s="184">
        <f>IFERROR(ROUND(INDEX(DataKs2DisadNo!$U:$U,MATCH($A25,DataKs2DisadNo!$D:$D,0)),1),"")</f>
        <v>80</v>
      </c>
      <c r="X25" s="184">
        <f>IFERROR(ROUND(INDEX(DataKs2Main!$U:$U,MATCH($A25,DataKs2Main!$D:$D,0)),1),"")</f>
        <v>75</v>
      </c>
      <c r="Y25" s="184">
        <f t="shared" si="6"/>
        <v>-14.400000000000006</v>
      </c>
      <c r="Z25" s="212">
        <f t="shared" si="7"/>
        <v>-9.4000000000000057</v>
      </c>
    </row>
    <row r="26" spans="1:26">
      <c r="A26" s="179" t="s">
        <v>53</v>
      </c>
      <c r="B26" s="180">
        <v>2043</v>
      </c>
      <c r="C26" s="185">
        <v>20</v>
      </c>
      <c r="D26" s="229">
        <f>IFERROR(INDEX(DataKs2DisadYes!$G:$G,MATCH($A26,DataKs2DisadYes!$D:$D,0)),"")</f>
        <v>20</v>
      </c>
      <c r="E26" s="181">
        <f>IFERROR(INDEX(DataKs2DisadNo!$G:$G,MATCH($A26,DataKs2DisadNo!$D:$D,0)),"")</f>
        <v>33</v>
      </c>
      <c r="F26" s="185">
        <f>IFERROR(INDEX(DataKs2Main!$G:$G,MATCH($A26,DataKs2Main!$D:$D,0)),"")</f>
        <v>53</v>
      </c>
      <c r="G26" s="182">
        <f>IFERROR(ROUND(INDEX(DataKs2DisadYes!$J:$J,MATCH($A26,DataKs2DisadYes!$D:$D,0)),1),"")</f>
        <v>45</v>
      </c>
      <c r="H26" s="184">
        <f>IFERROR(ROUND(INDEX(DataKs2DisadNo!$J:$J,MATCH($A26,DataKs2DisadNo!$D:$D,0)),1),"")</f>
        <v>66.7</v>
      </c>
      <c r="I26" s="184">
        <f>IFERROR(ROUND(INDEX(DataKs2Main!$J:$J,MATCH($A26,DataKs2Main!$D:$D,0)),1),"")</f>
        <v>58.5</v>
      </c>
      <c r="J26" s="184">
        <f t="shared" si="0"/>
        <v>-21.700000000000003</v>
      </c>
      <c r="K26" s="184">
        <f t="shared" si="1"/>
        <v>-13.5</v>
      </c>
      <c r="L26" s="182">
        <f>IFERROR(ROUND(INDEX(DataKs2DisadYes!$N:$N,MATCH($A26,DataKs2DisadYes!$D:$D,0)),1),"")</f>
        <v>85</v>
      </c>
      <c r="M26" s="184">
        <f>IFERROR(ROUND(INDEX(DataKs2DisadNo!$N:$N,MATCH($A26,DataKs2DisadNo!$D:$D,0)),1),"")</f>
        <v>72.7</v>
      </c>
      <c r="N26" s="184">
        <f>IFERROR(ROUND(INDEX(DataKs2Main!$N:$N,MATCH($A26,DataKs2Main!$D:$D,0)),1),"")</f>
        <v>77.400000000000006</v>
      </c>
      <c r="O26" s="184">
        <f t="shared" si="2"/>
        <v>12.299999999999997</v>
      </c>
      <c r="P26" s="184">
        <f t="shared" si="3"/>
        <v>7.5999999999999943</v>
      </c>
      <c r="Q26" s="182">
        <f>IFERROR(ROUND(INDEX(DataKs2DisadYes!$Q:$Q,MATCH($A26,DataKs2DisadYes!$D:$D,0)),1),"")</f>
        <v>50</v>
      </c>
      <c r="R26" s="184">
        <f>IFERROR(ROUND(INDEX(DataKs2DisadNo!$Q:$Q,MATCH($A26,DataKs2DisadNo!$D:$D,0)),1),"")</f>
        <v>75.8</v>
      </c>
      <c r="S26" s="184">
        <f>IFERROR(ROUND(INDEX(DataKs2Main!$Q:$Q,MATCH($A26,DataKs2Main!$D:$D,0)),1),"")</f>
        <v>66</v>
      </c>
      <c r="T26" s="184">
        <f t="shared" si="4"/>
        <v>-25.799999999999997</v>
      </c>
      <c r="U26" s="184">
        <f t="shared" si="5"/>
        <v>-16</v>
      </c>
      <c r="V26" s="182">
        <f>IFERROR(ROUND(INDEX(DataKs2DisadYes!$U:$U,MATCH($A26,DataKs2DisadYes!$D:$D,0)),1),"")</f>
        <v>90</v>
      </c>
      <c r="W26" s="184">
        <f>IFERROR(ROUND(INDEX(DataKs2DisadNo!$U:$U,MATCH($A26,DataKs2DisadNo!$D:$D,0)),1),"")</f>
        <v>87.9</v>
      </c>
      <c r="X26" s="184">
        <f>IFERROR(ROUND(INDEX(DataKs2Main!$U:$U,MATCH($A26,DataKs2Main!$D:$D,0)),1),"")</f>
        <v>88.7</v>
      </c>
      <c r="Y26" s="184">
        <f t="shared" si="6"/>
        <v>2.0999999999999943</v>
      </c>
      <c r="Z26" s="212">
        <f t="shared" si="7"/>
        <v>1.2999999999999972</v>
      </c>
    </row>
    <row r="27" spans="1:26">
      <c r="A27" s="179" t="s">
        <v>54</v>
      </c>
      <c r="B27" s="180">
        <v>2071</v>
      </c>
      <c r="C27" s="185">
        <v>21</v>
      </c>
      <c r="D27" s="229">
        <f>IFERROR(INDEX(DataKs2DisadYes!$G:$G,MATCH($A27,DataKs2DisadYes!$D:$D,0)),"")</f>
        <v>33</v>
      </c>
      <c r="E27" s="181">
        <f>IFERROR(INDEX(DataKs2DisadNo!$G:$G,MATCH($A27,DataKs2DisadNo!$D:$D,0)),"")</f>
        <v>58</v>
      </c>
      <c r="F27" s="185">
        <f>IFERROR(INDEX(DataKs2Main!$G:$G,MATCH($A27,DataKs2Main!$D:$D,0)),"")</f>
        <v>91</v>
      </c>
      <c r="G27" s="182">
        <f>IFERROR(ROUND(INDEX(DataKs2DisadYes!$J:$J,MATCH($A27,DataKs2DisadYes!$D:$D,0)),1),"")</f>
        <v>66.7</v>
      </c>
      <c r="H27" s="184">
        <f>IFERROR(ROUND(INDEX(DataKs2DisadNo!$J:$J,MATCH($A27,DataKs2DisadNo!$D:$D,0)),1),"")</f>
        <v>81</v>
      </c>
      <c r="I27" s="184">
        <f>IFERROR(ROUND(INDEX(DataKs2Main!$J:$J,MATCH($A27,DataKs2Main!$D:$D,0)),1),"")</f>
        <v>75.8</v>
      </c>
      <c r="J27" s="184">
        <f t="shared" si="0"/>
        <v>-14.299999999999997</v>
      </c>
      <c r="K27" s="184">
        <f t="shared" si="1"/>
        <v>-9.0999999999999943</v>
      </c>
      <c r="L27" s="182">
        <f>IFERROR(ROUND(INDEX(DataKs2DisadYes!$N:$N,MATCH($A27,DataKs2DisadYes!$D:$D,0)),1),"")</f>
        <v>78.8</v>
      </c>
      <c r="M27" s="184">
        <f>IFERROR(ROUND(INDEX(DataKs2DisadNo!$N:$N,MATCH($A27,DataKs2DisadNo!$D:$D,0)),1),"")</f>
        <v>86.2</v>
      </c>
      <c r="N27" s="184">
        <f>IFERROR(ROUND(INDEX(DataKs2Main!$N:$N,MATCH($A27,DataKs2Main!$D:$D,0)),1),"")</f>
        <v>83.5</v>
      </c>
      <c r="O27" s="184">
        <f t="shared" si="2"/>
        <v>-7.4000000000000057</v>
      </c>
      <c r="P27" s="184">
        <f t="shared" si="3"/>
        <v>-4.7000000000000028</v>
      </c>
      <c r="Q27" s="182">
        <f>IFERROR(ROUND(INDEX(DataKs2DisadYes!$Q:$Q,MATCH($A27,DataKs2DisadYes!$D:$D,0)),1),"")</f>
        <v>69.7</v>
      </c>
      <c r="R27" s="184">
        <f>IFERROR(ROUND(INDEX(DataKs2DisadNo!$Q:$Q,MATCH($A27,DataKs2DisadNo!$D:$D,0)),1),"")</f>
        <v>82.8</v>
      </c>
      <c r="S27" s="184">
        <f>IFERROR(ROUND(INDEX(DataKs2Main!$Q:$Q,MATCH($A27,DataKs2Main!$D:$D,0)),1),"")</f>
        <v>78</v>
      </c>
      <c r="T27" s="184">
        <f t="shared" si="4"/>
        <v>-13.099999999999994</v>
      </c>
      <c r="U27" s="184">
        <f t="shared" si="5"/>
        <v>-8.2999999999999972</v>
      </c>
      <c r="V27" s="182">
        <f>IFERROR(ROUND(INDEX(DataKs2DisadYes!$U:$U,MATCH($A27,DataKs2DisadYes!$D:$D,0)),1),"")</f>
        <v>66.7</v>
      </c>
      <c r="W27" s="184">
        <f>IFERROR(ROUND(INDEX(DataKs2DisadNo!$U:$U,MATCH($A27,DataKs2DisadNo!$D:$D,0)),1),"")</f>
        <v>84.5</v>
      </c>
      <c r="X27" s="184">
        <f>IFERROR(ROUND(INDEX(DataKs2Main!$U:$U,MATCH($A27,DataKs2Main!$D:$D,0)),1),"")</f>
        <v>78</v>
      </c>
      <c r="Y27" s="184">
        <f t="shared" si="6"/>
        <v>-17.799999999999997</v>
      </c>
      <c r="Z27" s="212">
        <f t="shared" si="7"/>
        <v>-11.299999999999997</v>
      </c>
    </row>
    <row r="28" spans="1:26">
      <c r="A28" s="179" t="s">
        <v>55</v>
      </c>
      <c r="B28" s="180">
        <v>2013</v>
      </c>
      <c r="C28" s="185">
        <v>22</v>
      </c>
      <c r="D28" s="229">
        <f>IFERROR(INDEX(DataKs2DisadYes!$G:$G,MATCH($A28,DataKs2DisadYes!$D:$D,0)),"")</f>
        <v>27</v>
      </c>
      <c r="E28" s="181">
        <f>IFERROR(INDEX(DataKs2DisadNo!$G:$G,MATCH($A28,DataKs2DisadNo!$D:$D,0)),"")</f>
        <v>81</v>
      </c>
      <c r="F28" s="185">
        <f>IFERROR(INDEX(DataKs2Main!$G:$G,MATCH($A28,DataKs2Main!$D:$D,0)),"")</f>
        <v>108</v>
      </c>
      <c r="G28" s="182">
        <f>IFERROR(ROUND(INDEX(DataKs2DisadYes!$J:$J,MATCH($A28,DataKs2DisadYes!$D:$D,0)),1),"")</f>
        <v>55.6</v>
      </c>
      <c r="H28" s="184">
        <f>IFERROR(ROUND(INDEX(DataKs2DisadNo!$J:$J,MATCH($A28,DataKs2DisadNo!$D:$D,0)),1),"")</f>
        <v>72.8</v>
      </c>
      <c r="I28" s="184">
        <f>IFERROR(ROUND(INDEX(DataKs2Main!$J:$J,MATCH($A28,DataKs2Main!$D:$D,0)),1),"")</f>
        <v>68.5</v>
      </c>
      <c r="J28" s="184">
        <f t="shared" si="0"/>
        <v>-17.199999999999996</v>
      </c>
      <c r="K28" s="184">
        <f t="shared" si="1"/>
        <v>-12.899999999999999</v>
      </c>
      <c r="L28" s="182">
        <f>IFERROR(ROUND(INDEX(DataKs2DisadYes!$N:$N,MATCH($A28,DataKs2DisadYes!$D:$D,0)),1),"")</f>
        <v>74.099999999999994</v>
      </c>
      <c r="M28" s="184">
        <f>IFERROR(ROUND(INDEX(DataKs2DisadNo!$N:$N,MATCH($A28,DataKs2DisadNo!$D:$D,0)),1),"")</f>
        <v>80.2</v>
      </c>
      <c r="N28" s="184">
        <f>IFERROR(ROUND(INDEX(DataKs2Main!$N:$N,MATCH($A28,DataKs2Main!$D:$D,0)),1),"")</f>
        <v>78.7</v>
      </c>
      <c r="O28" s="184">
        <f t="shared" si="2"/>
        <v>-6.1000000000000085</v>
      </c>
      <c r="P28" s="184">
        <f t="shared" si="3"/>
        <v>-4.6000000000000085</v>
      </c>
      <c r="Q28" s="182">
        <f>IFERROR(ROUND(INDEX(DataKs2DisadYes!$Q:$Q,MATCH($A28,DataKs2DisadYes!$D:$D,0)),1),"")</f>
        <v>66.7</v>
      </c>
      <c r="R28" s="184">
        <f>IFERROR(ROUND(INDEX(DataKs2DisadNo!$Q:$Q,MATCH($A28,DataKs2DisadNo!$D:$D,0)),1),"")</f>
        <v>74.099999999999994</v>
      </c>
      <c r="S28" s="184">
        <f>IFERROR(ROUND(INDEX(DataKs2Main!$Q:$Q,MATCH($A28,DataKs2Main!$D:$D,0)),1),"")</f>
        <v>72.2</v>
      </c>
      <c r="T28" s="184">
        <f t="shared" si="4"/>
        <v>-7.3999999999999915</v>
      </c>
      <c r="U28" s="184">
        <f t="shared" si="5"/>
        <v>-5.5</v>
      </c>
      <c r="V28" s="182">
        <f>IFERROR(ROUND(INDEX(DataKs2DisadYes!$U:$U,MATCH($A28,DataKs2DisadYes!$D:$D,0)),1),"")</f>
        <v>81.5</v>
      </c>
      <c r="W28" s="184">
        <f>IFERROR(ROUND(INDEX(DataKs2DisadNo!$U:$U,MATCH($A28,DataKs2DisadNo!$D:$D,0)),1),"")</f>
        <v>82.7</v>
      </c>
      <c r="X28" s="184">
        <f>IFERROR(ROUND(INDEX(DataKs2Main!$U:$U,MATCH($A28,DataKs2Main!$D:$D,0)),1),"")</f>
        <v>82.4</v>
      </c>
      <c r="Y28" s="184">
        <f t="shared" si="6"/>
        <v>-1.2000000000000028</v>
      </c>
      <c r="Z28" s="212">
        <f t="shared" si="7"/>
        <v>-0.90000000000000568</v>
      </c>
    </row>
    <row r="29" spans="1:26">
      <c r="A29" s="179" t="s">
        <v>56</v>
      </c>
      <c r="B29" s="180">
        <v>2064</v>
      </c>
      <c r="C29" s="185">
        <v>23</v>
      </c>
      <c r="D29" s="229">
        <f>IFERROR(INDEX(DataKs2DisadYes!$G:$G,MATCH($A29,DataKs2DisadYes!$D:$D,0)),"")</f>
        <v>14</v>
      </c>
      <c r="E29" s="181">
        <f>IFERROR(INDEX(DataKs2DisadNo!$G:$G,MATCH($A29,DataKs2DisadNo!$D:$D,0)),"")</f>
        <v>26</v>
      </c>
      <c r="F29" s="185">
        <f>IFERROR(INDEX(DataKs2Main!$G:$G,MATCH($A29,DataKs2Main!$D:$D,0)),"")</f>
        <v>40</v>
      </c>
      <c r="G29" s="182">
        <f>IFERROR(ROUND(INDEX(DataKs2DisadYes!$J:$J,MATCH($A29,DataKs2DisadYes!$D:$D,0)),1),"")</f>
        <v>78.599999999999994</v>
      </c>
      <c r="H29" s="184">
        <f>IFERROR(ROUND(INDEX(DataKs2DisadNo!$J:$J,MATCH($A29,DataKs2DisadNo!$D:$D,0)),1),"")</f>
        <v>65.400000000000006</v>
      </c>
      <c r="I29" s="184">
        <f>IFERROR(ROUND(INDEX(DataKs2Main!$J:$J,MATCH($A29,DataKs2Main!$D:$D,0)),1),"")</f>
        <v>70</v>
      </c>
      <c r="J29" s="184">
        <f t="shared" si="0"/>
        <v>13.199999999999989</v>
      </c>
      <c r="K29" s="184">
        <f t="shared" si="1"/>
        <v>8.5999999999999943</v>
      </c>
      <c r="L29" s="182">
        <f>IFERROR(ROUND(INDEX(DataKs2DisadYes!$N:$N,MATCH($A29,DataKs2DisadYes!$D:$D,0)),1),"")</f>
        <v>92.9</v>
      </c>
      <c r="M29" s="184">
        <f>IFERROR(ROUND(INDEX(DataKs2DisadNo!$N:$N,MATCH($A29,DataKs2DisadNo!$D:$D,0)),1),"")</f>
        <v>76.900000000000006</v>
      </c>
      <c r="N29" s="184">
        <f>IFERROR(ROUND(INDEX(DataKs2Main!$N:$N,MATCH($A29,DataKs2Main!$D:$D,0)),1),"")</f>
        <v>82.5</v>
      </c>
      <c r="O29" s="184">
        <f t="shared" si="2"/>
        <v>16</v>
      </c>
      <c r="P29" s="184">
        <f t="shared" si="3"/>
        <v>10.400000000000006</v>
      </c>
      <c r="Q29" s="182">
        <f>IFERROR(ROUND(INDEX(DataKs2DisadYes!$Q:$Q,MATCH($A29,DataKs2DisadYes!$D:$D,0)),1),"")</f>
        <v>78.599999999999994</v>
      </c>
      <c r="R29" s="184">
        <f>IFERROR(ROUND(INDEX(DataKs2DisadNo!$Q:$Q,MATCH($A29,DataKs2DisadNo!$D:$D,0)),1),"")</f>
        <v>65.400000000000006</v>
      </c>
      <c r="S29" s="184">
        <f>IFERROR(ROUND(INDEX(DataKs2Main!$Q:$Q,MATCH($A29,DataKs2Main!$D:$D,0)),1),"")</f>
        <v>70</v>
      </c>
      <c r="T29" s="184">
        <f t="shared" si="4"/>
        <v>13.199999999999989</v>
      </c>
      <c r="U29" s="184">
        <f t="shared" si="5"/>
        <v>8.5999999999999943</v>
      </c>
      <c r="V29" s="182">
        <f>IFERROR(ROUND(INDEX(DataKs2DisadYes!$U:$U,MATCH($A29,DataKs2DisadYes!$D:$D,0)),1),"")</f>
        <v>85.7</v>
      </c>
      <c r="W29" s="184">
        <f>IFERROR(ROUND(INDEX(DataKs2DisadNo!$U:$U,MATCH($A29,DataKs2DisadNo!$D:$D,0)),1),"")</f>
        <v>76.900000000000006</v>
      </c>
      <c r="X29" s="184">
        <f>IFERROR(ROUND(INDEX(DataKs2Main!$U:$U,MATCH($A29,DataKs2Main!$D:$D,0)),1),"")</f>
        <v>80</v>
      </c>
      <c r="Y29" s="184">
        <f t="shared" si="6"/>
        <v>8.7999999999999972</v>
      </c>
      <c r="Z29" s="212">
        <f t="shared" si="7"/>
        <v>5.7000000000000028</v>
      </c>
    </row>
    <row r="30" spans="1:26">
      <c r="A30" s="179" t="s">
        <v>57</v>
      </c>
      <c r="B30" s="180">
        <v>2070</v>
      </c>
      <c r="C30" s="185">
        <v>24</v>
      </c>
      <c r="D30" s="229">
        <f>IFERROR(INDEX(DataKs2DisadYes!$G:$G,MATCH($A30,DataKs2DisadYes!$D:$D,0)),"")</f>
        <v>27</v>
      </c>
      <c r="E30" s="181">
        <f>IFERROR(INDEX(DataKs2DisadNo!$G:$G,MATCH($A30,DataKs2DisadNo!$D:$D,0)),"")</f>
        <v>30</v>
      </c>
      <c r="F30" s="185">
        <f>IFERROR(INDEX(DataKs2Main!$G:$G,MATCH($A30,DataKs2Main!$D:$D,0)),"")</f>
        <v>57</v>
      </c>
      <c r="G30" s="182">
        <f>IFERROR(ROUND(INDEX(DataKs2DisadYes!$J:$J,MATCH($A30,DataKs2DisadYes!$D:$D,0)),1),"")</f>
        <v>55.6</v>
      </c>
      <c r="H30" s="184">
        <f>IFERROR(ROUND(INDEX(DataKs2DisadNo!$J:$J,MATCH($A30,DataKs2DisadNo!$D:$D,0)),1),"")</f>
        <v>86.7</v>
      </c>
      <c r="I30" s="184">
        <f>IFERROR(ROUND(INDEX(DataKs2Main!$J:$J,MATCH($A30,DataKs2Main!$D:$D,0)),1),"")</f>
        <v>71.900000000000006</v>
      </c>
      <c r="J30" s="184">
        <f t="shared" si="0"/>
        <v>-31.1</v>
      </c>
      <c r="K30" s="184">
        <f t="shared" si="1"/>
        <v>-16.300000000000004</v>
      </c>
      <c r="L30" s="182">
        <f>IFERROR(ROUND(INDEX(DataKs2DisadYes!$N:$N,MATCH($A30,DataKs2DisadYes!$D:$D,0)),1),"")</f>
        <v>77.8</v>
      </c>
      <c r="M30" s="184">
        <f>IFERROR(ROUND(INDEX(DataKs2DisadNo!$N:$N,MATCH($A30,DataKs2DisadNo!$D:$D,0)),1),"")</f>
        <v>96.7</v>
      </c>
      <c r="N30" s="184">
        <f>IFERROR(ROUND(INDEX(DataKs2Main!$N:$N,MATCH($A30,DataKs2Main!$D:$D,0)),1),"")</f>
        <v>87.7</v>
      </c>
      <c r="O30" s="184">
        <f t="shared" si="2"/>
        <v>-18.900000000000006</v>
      </c>
      <c r="P30" s="184">
        <f t="shared" si="3"/>
        <v>-9.9000000000000057</v>
      </c>
      <c r="Q30" s="182">
        <f>IFERROR(ROUND(INDEX(DataKs2DisadYes!$Q:$Q,MATCH($A30,DataKs2DisadYes!$D:$D,0)),1),"")</f>
        <v>63</v>
      </c>
      <c r="R30" s="184">
        <f>IFERROR(ROUND(INDEX(DataKs2DisadNo!$Q:$Q,MATCH($A30,DataKs2DisadNo!$D:$D,0)),1),"")</f>
        <v>90.3</v>
      </c>
      <c r="S30" s="184">
        <f>IFERROR(ROUND(INDEX(DataKs2Main!$Q:$Q,MATCH($A30,DataKs2Main!$D:$D,0)),1),"")</f>
        <v>77.599999999999994</v>
      </c>
      <c r="T30" s="184">
        <f t="shared" si="4"/>
        <v>-27.299999999999997</v>
      </c>
      <c r="U30" s="184">
        <f t="shared" si="5"/>
        <v>-14.599999999999994</v>
      </c>
      <c r="V30" s="182">
        <f>IFERROR(ROUND(INDEX(DataKs2DisadYes!$U:$U,MATCH($A30,DataKs2DisadYes!$D:$D,0)),1),"")</f>
        <v>74.099999999999994</v>
      </c>
      <c r="W30" s="184">
        <f>IFERROR(ROUND(INDEX(DataKs2DisadNo!$U:$U,MATCH($A30,DataKs2DisadNo!$D:$D,0)),1),"")</f>
        <v>96.7</v>
      </c>
      <c r="X30" s="184">
        <f>IFERROR(ROUND(INDEX(DataKs2Main!$U:$U,MATCH($A30,DataKs2Main!$D:$D,0)),1),"")</f>
        <v>86</v>
      </c>
      <c r="Y30" s="184">
        <f t="shared" si="6"/>
        <v>-22.600000000000009</v>
      </c>
      <c r="Z30" s="212">
        <f t="shared" si="7"/>
        <v>-11.900000000000006</v>
      </c>
    </row>
    <row r="31" spans="1:26">
      <c r="A31" s="179" t="s">
        <v>58</v>
      </c>
      <c r="B31" s="180">
        <v>2015</v>
      </c>
      <c r="C31" s="185">
        <v>25</v>
      </c>
      <c r="D31" s="229">
        <f>IFERROR(INDEX(DataKs2DisadYes!$G:$G,MATCH($A31,DataKs2DisadYes!$D:$D,0)),"")</f>
        <v>43</v>
      </c>
      <c r="E31" s="181">
        <f>IFERROR(INDEX(DataKs2DisadNo!$G:$G,MATCH($A31,DataKs2DisadNo!$D:$D,0)),"")</f>
        <v>72</v>
      </c>
      <c r="F31" s="185">
        <f>IFERROR(INDEX(DataKs2Main!$G:$G,MATCH($A31,DataKs2Main!$D:$D,0)),"")</f>
        <v>115</v>
      </c>
      <c r="G31" s="182">
        <f>IFERROR(ROUND(INDEX(DataKs2DisadYes!$J:$J,MATCH($A31,DataKs2DisadYes!$D:$D,0)),1),"")</f>
        <v>74.400000000000006</v>
      </c>
      <c r="H31" s="184">
        <f>IFERROR(ROUND(INDEX(DataKs2DisadNo!$J:$J,MATCH($A31,DataKs2DisadNo!$D:$D,0)),1),"")</f>
        <v>63.9</v>
      </c>
      <c r="I31" s="184">
        <f>IFERROR(ROUND(INDEX(DataKs2Main!$J:$J,MATCH($A31,DataKs2Main!$D:$D,0)),1),"")</f>
        <v>67.8</v>
      </c>
      <c r="J31" s="184">
        <f t="shared" si="0"/>
        <v>10.500000000000007</v>
      </c>
      <c r="K31" s="184">
        <f t="shared" si="1"/>
        <v>6.6000000000000085</v>
      </c>
      <c r="L31" s="182">
        <f>IFERROR(ROUND(INDEX(DataKs2DisadYes!$N:$N,MATCH($A31,DataKs2DisadYes!$D:$D,0)),1),"")</f>
        <v>76.7</v>
      </c>
      <c r="M31" s="184">
        <f>IFERROR(ROUND(INDEX(DataKs2DisadNo!$N:$N,MATCH($A31,DataKs2DisadNo!$D:$D,0)),1),"")</f>
        <v>70.8</v>
      </c>
      <c r="N31" s="184">
        <f>IFERROR(ROUND(INDEX(DataKs2Main!$N:$N,MATCH($A31,DataKs2Main!$D:$D,0)),1),"")</f>
        <v>73</v>
      </c>
      <c r="O31" s="184">
        <f t="shared" si="2"/>
        <v>5.9000000000000057</v>
      </c>
      <c r="P31" s="184">
        <f t="shared" si="3"/>
        <v>3.7000000000000028</v>
      </c>
      <c r="Q31" s="182">
        <f>IFERROR(ROUND(INDEX(DataKs2DisadYes!$Q:$Q,MATCH($A31,DataKs2DisadYes!$D:$D,0)),1),"")</f>
        <v>86</v>
      </c>
      <c r="R31" s="184">
        <f>IFERROR(ROUND(INDEX(DataKs2DisadNo!$Q:$Q,MATCH($A31,DataKs2DisadNo!$D:$D,0)),1),"")</f>
        <v>69.400000000000006</v>
      </c>
      <c r="S31" s="184">
        <f>IFERROR(ROUND(INDEX(DataKs2Main!$Q:$Q,MATCH($A31,DataKs2Main!$D:$D,0)),1),"")</f>
        <v>75.7</v>
      </c>
      <c r="T31" s="184">
        <f t="shared" si="4"/>
        <v>16.599999999999994</v>
      </c>
      <c r="U31" s="184">
        <f t="shared" si="5"/>
        <v>10.299999999999997</v>
      </c>
      <c r="V31" s="182">
        <f>IFERROR(ROUND(INDEX(DataKs2DisadYes!$U:$U,MATCH($A31,DataKs2DisadYes!$D:$D,0)),1),"")</f>
        <v>83.7</v>
      </c>
      <c r="W31" s="184">
        <f>IFERROR(ROUND(INDEX(DataKs2DisadNo!$U:$U,MATCH($A31,DataKs2DisadNo!$D:$D,0)),1),"")</f>
        <v>79.2</v>
      </c>
      <c r="X31" s="184">
        <f>IFERROR(ROUND(INDEX(DataKs2Main!$U:$U,MATCH($A31,DataKs2Main!$D:$D,0)),1),"")</f>
        <v>80.900000000000006</v>
      </c>
      <c r="Y31" s="184">
        <f t="shared" si="6"/>
        <v>4.5</v>
      </c>
      <c r="Z31" s="212">
        <f t="shared" si="7"/>
        <v>2.7999999999999972</v>
      </c>
    </row>
    <row r="32" spans="1:26">
      <c r="A32" s="179" t="s">
        <v>59</v>
      </c>
      <c r="B32" s="180">
        <v>2019</v>
      </c>
      <c r="C32" s="185">
        <v>26</v>
      </c>
      <c r="D32" s="229">
        <f>IFERROR(INDEX(DataKs2DisadYes!$G:$G,MATCH($A32,DataKs2DisadYes!$D:$D,0)),"")</f>
        <v>9</v>
      </c>
      <c r="E32" s="181">
        <f>IFERROR(INDEX(DataKs2DisadNo!$G:$G,MATCH($A32,DataKs2DisadNo!$D:$D,0)),"")</f>
        <v>21</v>
      </c>
      <c r="F32" s="185">
        <f>IFERROR(INDEX(DataKs2Main!$G:$G,MATCH($A32,DataKs2Main!$D:$D,0)),"")</f>
        <v>30</v>
      </c>
      <c r="G32" s="182">
        <f>IFERROR(ROUND(INDEX(DataKs2DisadYes!$J:$J,MATCH($A32,DataKs2DisadYes!$D:$D,0)),1),"")</f>
        <v>88.9</v>
      </c>
      <c r="H32" s="184">
        <f>IFERROR(ROUND(INDEX(DataKs2DisadNo!$J:$J,MATCH($A32,DataKs2DisadNo!$D:$D,0)),1),"")</f>
        <v>85.7</v>
      </c>
      <c r="I32" s="184">
        <f>IFERROR(ROUND(INDEX(DataKs2Main!$J:$J,MATCH($A32,DataKs2Main!$D:$D,0)),1),"")</f>
        <v>86.7</v>
      </c>
      <c r="J32" s="184">
        <f t="shared" si="0"/>
        <v>3.2000000000000028</v>
      </c>
      <c r="K32" s="184">
        <f t="shared" si="1"/>
        <v>2.2000000000000028</v>
      </c>
      <c r="L32" s="182">
        <f>IFERROR(ROUND(INDEX(DataKs2DisadYes!$N:$N,MATCH($A32,DataKs2DisadYes!$D:$D,0)),1),"")</f>
        <v>88.9</v>
      </c>
      <c r="M32" s="184">
        <f>IFERROR(ROUND(INDEX(DataKs2DisadNo!$N:$N,MATCH($A32,DataKs2DisadNo!$D:$D,0)),1),"")</f>
        <v>85.7</v>
      </c>
      <c r="N32" s="184">
        <f>IFERROR(ROUND(INDEX(DataKs2Main!$N:$N,MATCH($A32,DataKs2Main!$D:$D,0)),1),"")</f>
        <v>86.7</v>
      </c>
      <c r="O32" s="184">
        <f t="shared" si="2"/>
        <v>3.2000000000000028</v>
      </c>
      <c r="P32" s="184">
        <f t="shared" si="3"/>
        <v>2.2000000000000028</v>
      </c>
      <c r="Q32" s="182">
        <f>IFERROR(ROUND(INDEX(DataKs2DisadYes!$Q:$Q,MATCH($A32,DataKs2DisadYes!$D:$D,0)),1),"")</f>
        <v>88.9</v>
      </c>
      <c r="R32" s="184">
        <f>IFERROR(ROUND(INDEX(DataKs2DisadNo!$Q:$Q,MATCH($A32,DataKs2DisadNo!$D:$D,0)),1),"")</f>
        <v>90.5</v>
      </c>
      <c r="S32" s="184">
        <f>IFERROR(ROUND(INDEX(DataKs2Main!$Q:$Q,MATCH($A32,DataKs2Main!$D:$D,0)),1),"")</f>
        <v>90</v>
      </c>
      <c r="T32" s="184">
        <f t="shared" si="4"/>
        <v>-1.5999999999999943</v>
      </c>
      <c r="U32" s="184">
        <f t="shared" si="5"/>
        <v>-1.0999999999999943</v>
      </c>
      <c r="V32" s="182">
        <f>IFERROR(ROUND(INDEX(DataKs2DisadYes!$U:$U,MATCH($A32,DataKs2DisadYes!$D:$D,0)),1),"")</f>
        <v>88.9</v>
      </c>
      <c r="W32" s="184">
        <f>IFERROR(ROUND(INDEX(DataKs2DisadNo!$U:$U,MATCH($A32,DataKs2DisadNo!$D:$D,0)),1),"")</f>
        <v>90.5</v>
      </c>
      <c r="X32" s="184">
        <f>IFERROR(ROUND(INDEX(DataKs2Main!$U:$U,MATCH($A32,DataKs2Main!$D:$D,0)),1),"")</f>
        <v>90</v>
      </c>
      <c r="Y32" s="184">
        <f t="shared" si="6"/>
        <v>-1.5999999999999943</v>
      </c>
      <c r="Z32" s="212">
        <f t="shared" si="7"/>
        <v>-1.0999999999999943</v>
      </c>
    </row>
    <row r="33" spans="1:26">
      <c r="A33" s="179" t="s">
        <v>61</v>
      </c>
      <c r="B33" s="180">
        <v>2067</v>
      </c>
      <c r="C33" s="185">
        <v>27</v>
      </c>
      <c r="D33" s="229">
        <f>IFERROR(INDEX(DataKs2DisadYes!$G:$G,MATCH($A33,DataKs2DisadYes!$D:$D,0)),"")</f>
        <v>60</v>
      </c>
      <c r="E33" s="181">
        <f>IFERROR(INDEX(DataKs2DisadNo!$G:$G,MATCH($A33,DataKs2DisadNo!$D:$D,0)),"")</f>
        <v>79</v>
      </c>
      <c r="F33" s="185">
        <f>IFERROR(INDEX(DataKs2Main!$G:$G,MATCH($A33,DataKs2Main!$D:$D,0)),"")</f>
        <v>139</v>
      </c>
      <c r="G33" s="182">
        <f>IFERROR(ROUND(INDEX(DataKs2DisadYes!$J:$J,MATCH($A33,DataKs2DisadYes!$D:$D,0)),1),"")</f>
        <v>60</v>
      </c>
      <c r="H33" s="184">
        <f>IFERROR(ROUND(INDEX(DataKs2DisadNo!$J:$J,MATCH($A33,DataKs2DisadNo!$D:$D,0)),1),"")</f>
        <v>58.2</v>
      </c>
      <c r="I33" s="184">
        <f>IFERROR(ROUND(INDEX(DataKs2Main!$J:$J,MATCH($A33,DataKs2Main!$D:$D,0)),1),"")</f>
        <v>59</v>
      </c>
      <c r="J33" s="184">
        <f t="shared" si="0"/>
        <v>1.7999999999999972</v>
      </c>
      <c r="K33" s="184">
        <f t="shared" si="1"/>
        <v>1</v>
      </c>
      <c r="L33" s="182">
        <f>IFERROR(ROUND(INDEX(DataKs2DisadYes!$N:$N,MATCH($A33,DataKs2DisadYes!$D:$D,0)),1),"")</f>
        <v>80</v>
      </c>
      <c r="M33" s="184">
        <f>IFERROR(ROUND(INDEX(DataKs2DisadNo!$N:$N,MATCH($A33,DataKs2DisadNo!$D:$D,0)),1),"")</f>
        <v>72.2</v>
      </c>
      <c r="N33" s="184">
        <f>IFERROR(ROUND(INDEX(DataKs2Main!$N:$N,MATCH($A33,DataKs2Main!$D:$D,0)),1),"")</f>
        <v>75.5</v>
      </c>
      <c r="O33" s="184">
        <f t="shared" si="2"/>
        <v>7.7999999999999972</v>
      </c>
      <c r="P33" s="184">
        <f t="shared" si="3"/>
        <v>4.5</v>
      </c>
      <c r="Q33" s="182">
        <f>IFERROR(ROUND(INDEX(DataKs2DisadYes!$Q:$Q,MATCH($A33,DataKs2DisadYes!$D:$D,0)),1),"")</f>
        <v>68.3</v>
      </c>
      <c r="R33" s="184">
        <f>IFERROR(ROUND(INDEX(DataKs2DisadNo!$Q:$Q,MATCH($A33,DataKs2DisadNo!$D:$D,0)),1),"")</f>
        <v>63.3</v>
      </c>
      <c r="S33" s="184">
        <f>IFERROR(ROUND(INDEX(DataKs2Main!$Q:$Q,MATCH($A33,DataKs2Main!$D:$D,0)),1),"")</f>
        <v>65.5</v>
      </c>
      <c r="T33" s="184">
        <f t="shared" si="4"/>
        <v>5</v>
      </c>
      <c r="U33" s="184">
        <f t="shared" si="5"/>
        <v>2.7999999999999972</v>
      </c>
      <c r="V33" s="182">
        <f>IFERROR(ROUND(INDEX(DataKs2DisadYes!$U:$U,MATCH($A33,DataKs2DisadYes!$D:$D,0)),1),"")</f>
        <v>78.3</v>
      </c>
      <c r="W33" s="184">
        <f>IFERROR(ROUND(INDEX(DataKs2DisadNo!$U:$U,MATCH($A33,DataKs2DisadNo!$D:$D,0)),1),"")</f>
        <v>77.2</v>
      </c>
      <c r="X33" s="184">
        <f>IFERROR(ROUND(INDEX(DataKs2Main!$U:$U,MATCH($A33,DataKs2Main!$D:$D,0)),1),"")</f>
        <v>77.7</v>
      </c>
      <c r="Y33" s="184">
        <f t="shared" si="6"/>
        <v>1.0999999999999943</v>
      </c>
      <c r="Z33" s="212">
        <f t="shared" si="7"/>
        <v>0.59999999999999432</v>
      </c>
    </row>
    <row r="34" spans="1:26">
      <c r="A34" s="179" t="s">
        <v>62</v>
      </c>
      <c r="B34" s="180">
        <v>2061</v>
      </c>
      <c r="C34" s="185">
        <v>28</v>
      </c>
      <c r="D34" s="229">
        <f>IFERROR(INDEX(DataKs2DisadYes!$G:$G,MATCH($A34,DataKs2DisadYes!$D:$D,0)),"")</f>
        <v>48</v>
      </c>
      <c r="E34" s="181">
        <f>IFERROR(INDEX(DataKs2DisadNo!$G:$G,MATCH($A34,DataKs2DisadNo!$D:$D,0)),"")</f>
        <v>39</v>
      </c>
      <c r="F34" s="185">
        <f>IFERROR(INDEX(DataKs2Main!$G:$G,MATCH($A34,DataKs2Main!$D:$D,0)),"")</f>
        <v>87</v>
      </c>
      <c r="G34" s="182">
        <f>IFERROR(ROUND(INDEX(DataKs2DisadYes!$J:$J,MATCH($A34,DataKs2DisadYes!$D:$D,0)),1),"")</f>
        <v>43.8</v>
      </c>
      <c r="H34" s="184">
        <f>IFERROR(ROUND(INDEX(DataKs2DisadNo!$J:$J,MATCH($A34,DataKs2DisadNo!$D:$D,0)),1),"")</f>
        <v>51.3</v>
      </c>
      <c r="I34" s="184">
        <f>IFERROR(ROUND(INDEX(DataKs2Main!$J:$J,MATCH($A34,DataKs2Main!$D:$D,0)),1),"")</f>
        <v>47.1</v>
      </c>
      <c r="J34" s="184">
        <f t="shared" si="0"/>
        <v>-7.5</v>
      </c>
      <c r="K34" s="184">
        <f t="shared" si="1"/>
        <v>-3.3000000000000043</v>
      </c>
      <c r="L34" s="182">
        <f>IFERROR(ROUND(INDEX(DataKs2DisadYes!$N:$N,MATCH($A34,DataKs2DisadYes!$D:$D,0)),1),"")</f>
        <v>54.2</v>
      </c>
      <c r="M34" s="184">
        <f>IFERROR(ROUND(INDEX(DataKs2DisadNo!$N:$N,MATCH($A34,DataKs2DisadNo!$D:$D,0)),1),"")</f>
        <v>66.7</v>
      </c>
      <c r="N34" s="184">
        <f>IFERROR(ROUND(INDEX(DataKs2Main!$N:$N,MATCH($A34,DataKs2Main!$D:$D,0)),1),"")</f>
        <v>59.8</v>
      </c>
      <c r="O34" s="184">
        <f t="shared" si="2"/>
        <v>-12.5</v>
      </c>
      <c r="P34" s="184">
        <f t="shared" si="3"/>
        <v>-5.5999999999999943</v>
      </c>
      <c r="Q34" s="182">
        <f>IFERROR(ROUND(INDEX(DataKs2DisadYes!$Q:$Q,MATCH($A34,DataKs2DisadYes!$D:$D,0)),1),"")</f>
        <v>58.3</v>
      </c>
      <c r="R34" s="184">
        <f>IFERROR(ROUND(INDEX(DataKs2DisadNo!$Q:$Q,MATCH($A34,DataKs2DisadNo!$D:$D,0)),1),"")</f>
        <v>74.400000000000006</v>
      </c>
      <c r="S34" s="184">
        <f>IFERROR(ROUND(INDEX(DataKs2Main!$Q:$Q,MATCH($A34,DataKs2Main!$D:$D,0)),1),"")</f>
        <v>65.5</v>
      </c>
      <c r="T34" s="184">
        <f t="shared" si="4"/>
        <v>-16.100000000000009</v>
      </c>
      <c r="U34" s="184">
        <f t="shared" si="5"/>
        <v>-7.2000000000000028</v>
      </c>
      <c r="V34" s="182">
        <f>IFERROR(ROUND(INDEX(DataKs2DisadYes!$U:$U,MATCH($A34,DataKs2DisadYes!$D:$D,0)),1),"")</f>
        <v>52.1</v>
      </c>
      <c r="W34" s="184">
        <f>IFERROR(ROUND(INDEX(DataKs2DisadNo!$U:$U,MATCH($A34,DataKs2DisadNo!$D:$D,0)),1),"")</f>
        <v>71.8</v>
      </c>
      <c r="X34" s="184">
        <f>IFERROR(ROUND(INDEX(DataKs2Main!$U:$U,MATCH($A34,DataKs2Main!$D:$D,0)),1),"")</f>
        <v>60.9</v>
      </c>
      <c r="Y34" s="184">
        <f t="shared" si="6"/>
        <v>-19.699999999999996</v>
      </c>
      <c r="Z34" s="212">
        <f t="shared" si="7"/>
        <v>-8.7999999999999972</v>
      </c>
    </row>
    <row r="35" spans="1:26">
      <c r="A35" s="179" t="s">
        <v>63</v>
      </c>
      <c r="B35" s="180">
        <v>2047</v>
      </c>
      <c r="C35" s="185">
        <v>29</v>
      </c>
      <c r="D35" s="229">
        <f>IFERROR(INDEX(DataKs2DisadYes!$G:$G,MATCH($A35,DataKs2DisadYes!$D:$D,0)),"")</f>
        <v>28</v>
      </c>
      <c r="E35" s="181">
        <f>IFERROR(INDEX(DataKs2DisadNo!$G:$G,MATCH($A35,DataKs2DisadNo!$D:$D,0)),"")</f>
        <v>80</v>
      </c>
      <c r="F35" s="185">
        <f>IFERROR(INDEX(DataKs2Main!$G:$G,MATCH($A35,DataKs2Main!$D:$D,0)),"")</f>
        <v>108</v>
      </c>
      <c r="G35" s="182">
        <f>IFERROR(ROUND(INDEX(DataKs2DisadYes!$J:$J,MATCH($A35,DataKs2DisadYes!$D:$D,0)),1),"")</f>
        <v>75</v>
      </c>
      <c r="H35" s="184">
        <f>IFERROR(ROUND(INDEX(DataKs2DisadNo!$J:$J,MATCH($A35,DataKs2DisadNo!$D:$D,0)),1),"")</f>
        <v>92.5</v>
      </c>
      <c r="I35" s="184">
        <f>IFERROR(ROUND(INDEX(DataKs2Main!$J:$J,MATCH($A35,DataKs2Main!$D:$D,0)),1),"")</f>
        <v>88</v>
      </c>
      <c r="J35" s="184">
        <f t="shared" si="0"/>
        <v>-17.5</v>
      </c>
      <c r="K35" s="184">
        <f t="shared" si="1"/>
        <v>-13</v>
      </c>
      <c r="L35" s="182">
        <f>IFERROR(ROUND(INDEX(DataKs2DisadYes!$N:$N,MATCH($A35,DataKs2DisadYes!$D:$D,0)),1),"")</f>
        <v>89.3</v>
      </c>
      <c r="M35" s="184">
        <f>IFERROR(ROUND(INDEX(DataKs2DisadNo!$N:$N,MATCH($A35,DataKs2DisadNo!$D:$D,0)),1),"")</f>
        <v>97.5</v>
      </c>
      <c r="N35" s="184">
        <f>IFERROR(ROUND(INDEX(DataKs2Main!$N:$N,MATCH($A35,DataKs2Main!$D:$D,0)),1),"")</f>
        <v>95.4</v>
      </c>
      <c r="O35" s="184">
        <f t="shared" si="2"/>
        <v>-8.2000000000000028</v>
      </c>
      <c r="P35" s="184">
        <f t="shared" si="3"/>
        <v>-6.1000000000000085</v>
      </c>
      <c r="Q35" s="182">
        <f>IFERROR(ROUND(INDEX(DataKs2DisadYes!$Q:$Q,MATCH($A35,DataKs2DisadYes!$D:$D,0)),1),"")</f>
        <v>82.1</v>
      </c>
      <c r="R35" s="184">
        <f>IFERROR(ROUND(INDEX(DataKs2DisadNo!$Q:$Q,MATCH($A35,DataKs2DisadNo!$D:$D,0)),1),"")</f>
        <v>93.8</v>
      </c>
      <c r="S35" s="184">
        <f>IFERROR(ROUND(INDEX(DataKs2Main!$Q:$Q,MATCH($A35,DataKs2Main!$D:$D,0)),1),"")</f>
        <v>90.7</v>
      </c>
      <c r="T35" s="184">
        <f t="shared" si="4"/>
        <v>-11.700000000000003</v>
      </c>
      <c r="U35" s="184">
        <f t="shared" si="5"/>
        <v>-8.6000000000000085</v>
      </c>
      <c r="V35" s="182">
        <f>IFERROR(ROUND(INDEX(DataKs2DisadYes!$U:$U,MATCH($A35,DataKs2DisadYes!$D:$D,0)),1),"")</f>
        <v>92.9</v>
      </c>
      <c r="W35" s="184">
        <f>IFERROR(ROUND(INDEX(DataKs2DisadNo!$U:$U,MATCH($A35,DataKs2DisadNo!$D:$D,0)),1),"")</f>
        <v>96.3</v>
      </c>
      <c r="X35" s="184">
        <f>IFERROR(ROUND(INDEX(DataKs2Main!$U:$U,MATCH($A35,DataKs2Main!$D:$D,0)),1),"")</f>
        <v>95.4</v>
      </c>
      <c r="Y35" s="184">
        <f t="shared" si="6"/>
        <v>-3.3999999999999915</v>
      </c>
      <c r="Z35" s="212">
        <f t="shared" si="7"/>
        <v>-2.5</v>
      </c>
    </row>
    <row r="36" spans="1:26">
      <c r="A36" s="179" t="s">
        <v>64</v>
      </c>
      <c r="B36" s="180">
        <v>2074</v>
      </c>
      <c r="C36" s="185">
        <v>30</v>
      </c>
      <c r="D36" s="229">
        <f>IFERROR(INDEX(DataKs2DisadYes!$G:$G,MATCH($A36,DataKs2DisadYes!$D:$D,0)),"")</f>
        <v>24</v>
      </c>
      <c r="E36" s="181">
        <f>IFERROR(INDEX(DataKs2DisadNo!$G:$G,MATCH($A36,DataKs2DisadNo!$D:$D,0)),"")</f>
        <v>35</v>
      </c>
      <c r="F36" s="185">
        <f>IFERROR(INDEX(DataKs2Main!$G:$G,MATCH($A36,DataKs2Main!$D:$D,0)),"")</f>
        <v>59</v>
      </c>
      <c r="G36" s="182">
        <f>IFERROR(ROUND(INDEX(DataKs2DisadYes!$J:$J,MATCH($A36,DataKs2DisadYes!$D:$D,0)),1),"")</f>
        <v>37.5</v>
      </c>
      <c r="H36" s="184">
        <f>IFERROR(ROUND(INDEX(DataKs2DisadNo!$J:$J,MATCH($A36,DataKs2DisadNo!$D:$D,0)),1),"")</f>
        <v>68.599999999999994</v>
      </c>
      <c r="I36" s="184">
        <f>IFERROR(ROUND(INDEX(DataKs2Main!$J:$J,MATCH($A36,DataKs2Main!$D:$D,0)),1),"")</f>
        <v>55.9</v>
      </c>
      <c r="J36" s="184">
        <f t="shared" si="0"/>
        <v>-31.099999999999994</v>
      </c>
      <c r="K36" s="184">
        <f t="shared" si="1"/>
        <v>-18.399999999999999</v>
      </c>
      <c r="L36" s="182">
        <f>IFERROR(ROUND(INDEX(DataKs2DisadYes!$N:$N,MATCH($A36,DataKs2DisadYes!$D:$D,0)),1),"")</f>
        <v>54.2</v>
      </c>
      <c r="M36" s="184">
        <f>IFERROR(ROUND(INDEX(DataKs2DisadNo!$N:$N,MATCH($A36,DataKs2DisadNo!$D:$D,0)),1),"")</f>
        <v>74.3</v>
      </c>
      <c r="N36" s="184">
        <f>IFERROR(ROUND(INDEX(DataKs2Main!$N:$N,MATCH($A36,DataKs2Main!$D:$D,0)),1),"")</f>
        <v>66.099999999999994</v>
      </c>
      <c r="O36" s="184">
        <f t="shared" si="2"/>
        <v>-20.099999999999994</v>
      </c>
      <c r="P36" s="184">
        <f t="shared" si="3"/>
        <v>-11.899999999999991</v>
      </c>
      <c r="Q36" s="182">
        <f>IFERROR(ROUND(INDEX(DataKs2DisadYes!$Q:$Q,MATCH($A36,DataKs2DisadYes!$D:$D,0)),1),"")</f>
        <v>66.7</v>
      </c>
      <c r="R36" s="184">
        <f>IFERROR(ROUND(INDEX(DataKs2DisadNo!$Q:$Q,MATCH($A36,DataKs2DisadNo!$D:$D,0)),1),"")</f>
        <v>82.9</v>
      </c>
      <c r="S36" s="184">
        <f>IFERROR(ROUND(INDEX(DataKs2Main!$Q:$Q,MATCH($A36,DataKs2Main!$D:$D,0)),1),"")</f>
        <v>76.3</v>
      </c>
      <c r="T36" s="184">
        <f t="shared" si="4"/>
        <v>-16.200000000000003</v>
      </c>
      <c r="U36" s="184">
        <f t="shared" si="5"/>
        <v>-9.5999999999999943</v>
      </c>
      <c r="V36" s="182">
        <f>IFERROR(ROUND(INDEX(DataKs2DisadYes!$U:$U,MATCH($A36,DataKs2DisadYes!$D:$D,0)),1),"")</f>
        <v>58.3</v>
      </c>
      <c r="W36" s="184">
        <f>IFERROR(ROUND(INDEX(DataKs2DisadNo!$U:$U,MATCH($A36,DataKs2DisadNo!$D:$D,0)),1),"")</f>
        <v>80</v>
      </c>
      <c r="X36" s="184">
        <f>IFERROR(ROUND(INDEX(DataKs2Main!$U:$U,MATCH($A36,DataKs2Main!$D:$D,0)),1),"")</f>
        <v>71.2</v>
      </c>
      <c r="Y36" s="184">
        <f t="shared" si="6"/>
        <v>-21.700000000000003</v>
      </c>
      <c r="Z36" s="212">
        <f t="shared" si="7"/>
        <v>-12.900000000000006</v>
      </c>
    </row>
    <row r="37" spans="1:26">
      <c r="A37" s="179" t="s">
        <v>65</v>
      </c>
      <c r="B37" s="180">
        <v>3500</v>
      </c>
      <c r="C37" s="185">
        <v>31</v>
      </c>
      <c r="D37" s="229">
        <f>IFERROR(INDEX(DataKs2DisadYes!$G:$G,MATCH($A37,DataKs2DisadYes!$D:$D,0)),"")</f>
        <v>8</v>
      </c>
      <c r="E37" s="181">
        <f>IFERROR(INDEX(DataKs2DisadNo!$G:$G,MATCH($A37,DataKs2DisadNo!$D:$D,0)),"")</f>
        <v>10</v>
      </c>
      <c r="F37" s="185">
        <f>IFERROR(INDEX(DataKs2Main!$G:$G,MATCH($A37,DataKs2Main!$D:$D,0)),"")</f>
        <v>18</v>
      </c>
      <c r="G37" s="182">
        <f>IFERROR(ROUND(INDEX(DataKs2DisadYes!$J:$J,MATCH($A37,DataKs2DisadYes!$D:$D,0)),1),"")</f>
        <v>75</v>
      </c>
      <c r="H37" s="184">
        <f>IFERROR(ROUND(INDEX(DataKs2DisadNo!$J:$J,MATCH($A37,DataKs2DisadNo!$D:$D,0)),1),"")</f>
        <v>90</v>
      </c>
      <c r="I37" s="184">
        <f>IFERROR(ROUND(INDEX(DataKs2Main!$J:$J,MATCH($A37,DataKs2Main!$D:$D,0)),1),"")</f>
        <v>83.3</v>
      </c>
      <c r="J37" s="184">
        <f t="shared" si="0"/>
        <v>-15</v>
      </c>
      <c r="K37" s="184">
        <f t="shared" si="1"/>
        <v>-8.2999999999999972</v>
      </c>
      <c r="L37" s="182">
        <f>IFERROR(ROUND(INDEX(DataKs2DisadYes!$N:$N,MATCH($A37,DataKs2DisadYes!$D:$D,0)),1),"")</f>
        <v>100</v>
      </c>
      <c r="M37" s="184">
        <f>IFERROR(ROUND(INDEX(DataKs2DisadNo!$N:$N,MATCH($A37,DataKs2DisadNo!$D:$D,0)),1),"")</f>
        <v>100</v>
      </c>
      <c r="N37" s="184">
        <f>IFERROR(ROUND(INDEX(DataKs2Main!$N:$N,MATCH($A37,DataKs2Main!$D:$D,0)),1),"")</f>
        <v>100</v>
      </c>
      <c r="O37" s="184">
        <f t="shared" si="2"/>
        <v>0</v>
      </c>
      <c r="P37" s="184">
        <f t="shared" si="3"/>
        <v>0</v>
      </c>
      <c r="Q37" s="182">
        <f>IFERROR(ROUND(INDEX(DataKs2DisadYes!$Q:$Q,MATCH($A37,DataKs2DisadYes!$D:$D,0)),1),"")</f>
        <v>75</v>
      </c>
      <c r="R37" s="184">
        <f>IFERROR(ROUND(INDEX(DataKs2DisadNo!$Q:$Q,MATCH($A37,DataKs2DisadNo!$D:$D,0)),1),"")</f>
        <v>90</v>
      </c>
      <c r="S37" s="184">
        <f>IFERROR(ROUND(INDEX(DataKs2Main!$Q:$Q,MATCH($A37,DataKs2Main!$D:$D,0)),1),"")</f>
        <v>83.3</v>
      </c>
      <c r="T37" s="184">
        <f t="shared" si="4"/>
        <v>-15</v>
      </c>
      <c r="U37" s="184">
        <f t="shared" si="5"/>
        <v>-8.2999999999999972</v>
      </c>
      <c r="V37" s="182">
        <f>IFERROR(ROUND(INDEX(DataKs2DisadYes!$U:$U,MATCH($A37,DataKs2DisadYes!$D:$D,0)),1),"")</f>
        <v>100</v>
      </c>
      <c r="W37" s="184">
        <f>IFERROR(ROUND(INDEX(DataKs2DisadNo!$U:$U,MATCH($A37,DataKs2DisadNo!$D:$D,0)),1),"")</f>
        <v>100</v>
      </c>
      <c r="X37" s="184">
        <f>IFERROR(ROUND(INDEX(DataKs2Main!$U:$U,MATCH($A37,DataKs2Main!$D:$D,0)),1),"")</f>
        <v>100</v>
      </c>
      <c r="Y37" s="184">
        <f t="shared" si="6"/>
        <v>0</v>
      </c>
      <c r="Z37" s="212">
        <f t="shared" si="7"/>
        <v>0</v>
      </c>
    </row>
    <row r="38" spans="1:26">
      <c r="A38" s="179" t="s">
        <v>66</v>
      </c>
      <c r="B38" s="180">
        <v>3502</v>
      </c>
      <c r="C38" s="185">
        <v>32</v>
      </c>
      <c r="D38" s="229">
        <f>IFERROR(INDEX(DataKs2DisadYes!$G:$G,MATCH($A38,DataKs2DisadYes!$D:$D,0)),"")</f>
        <v>9</v>
      </c>
      <c r="E38" s="181">
        <f>IFERROR(INDEX(DataKs2DisadNo!$G:$G,MATCH($A38,DataKs2DisadNo!$D:$D,0)),"")</f>
        <v>34</v>
      </c>
      <c r="F38" s="185">
        <f>IFERROR(INDEX(DataKs2Main!$G:$G,MATCH($A38,DataKs2Main!$D:$D,0)),"")</f>
        <v>43</v>
      </c>
      <c r="G38" s="182">
        <f>IFERROR(ROUND(INDEX(DataKs2DisadYes!$J:$J,MATCH($A38,DataKs2DisadYes!$D:$D,0)),1),"")</f>
        <v>55.6</v>
      </c>
      <c r="H38" s="184">
        <f>IFERROR(ROUND(INDEX(DataKs2DisadNo!$J:$J,MATCH($A38,DataKs2DisadNo!$D:$D,0)),1),"")</f>
        <v>70.599999999999994</v>
      </c>
      <c r="I38" s="184">
        <f>IFERROR(ROUND(INDEX(DataKs2Main!$J:$J,MATCH($A38,DataKs2Main!$D:$D,0)),1),"")</f>
        <v>67.400000000000006</v>
      </c>
      <c r="J38" s="184">
        <f t="shared" si="0"/>
        <v>-14.999999999999993</v>
      </c>
      <c r="K38" s="184">
        <f t="shared" si="1"/>
        <v>-11.800000000000004</v>
      </c>
      <c r="L38" s="182">
        <f>IFERROR(ROUND(INDEX(DataKs2DisadYes!$N:$N,MATCH($A38,DataKs2DisadYes!$D:$D,0)),1),"")</f>
        <v>66.7</v>
      </c>
      <c r="M38" s="184">
        <f>IFERROR(ROUND(INDEX(DataKs2DisadNo!$N:$N,MATCH($A38,DataKs2DisadNo!$D:$D,0)),1),"")</f>
        <v>75</v>
      </c>
      <c r="N38" s="184">
        <f>IFERROR(ROUND(INDEX(DataKs2Main!$N:$N,MATCH($A38,DataKs2Main!$D:$D,0)),1),"")</f>
        <v>73.3</v>
      </c>
      <c r="O38" s="184">
        <f t="shared" si="2"/>
        <v>-8.2999999999999972</v>
      </c>
      <c r="P38" s="184">
        <f t="shared" si="3"/>
        <v>-6.5999999999999943</v>
      </c>
      <c r="Q38" s="182">
        <f>IFERROR(ROUND(INDEX(DataKs2DisadYes!$Q:$Q,MATCH($A38,DataKs2DisadYes!$D:$D,0)),1),"")</f>
        <v>66.7</v>
      </c>
      <c r="R38" s="184">
        <f>IFERROR(ROUND(INDEX(DataKs2DisadNo!$Q:$Q,MATCH($A38,DataKs2DisadNo!$D:$D,0)),1),"")</f>
        <v>85.3</v>
      </c>
      <c r="S38" s="184">
        <f>IFERROR(ROUND(INDEX(DataKs2Main!$Q:$Q,MATCH($A38,DataKs2Main!$D:$D,0)),1),"")</f>
        <v>81.400000000000006</v>
      </c>
      <c r="T38" s="184">
        <f t="shared" si="4"/>
        <v>-18.599999999999994</v>
      </c>
      <c r="U38" s="184">
        <f t="shared" si="5"/>
        <v>-14.700000000000003</v>
      </c>
      <c r="V38" s="182">
        <f>IFERROR(ROUND(INDEX(DataKs2DisadYes!$U:$U,MATCH($A38,DataKs2DisadYes!$D:$D,0)),1),"")</f>
        <v>55.6</v>
      </c>
      <c r="W38" s="184">
        <f>IFERROR(ROUND(INDEX(DataKs2DisadNo!$U:$U,MATCH($A38,DataKs2DisadNo!$D:$D,0)),1),"")</f>
        <v>69.400000000000006</v>
      </c>
      <c r="X38" s="184">
        <f>IFERROR(ROUND(INDEX(DataKs2Main!$U:$U,MATCH($A38,DataKs2Main!$D:$D,0)),1),"")</f>
        <v>66.7</v>
      </c>
      <c r="Y38" s="184">
        <f t="shared" si="6"/>
        <v>-13.800000000000004</v>
      </c>
      <c r="Z38" s="212">
        <f t="shared" si="7"/>
        <v>-11.100000000000001</v>
      </c>
    </row>
    <row r="39" spans="1:26">
      <c r="A39" s="179" t="s">
        <v>67</v>
      </c>
      <c r="B39" s="180">
        <v>3300</v>
      </c>
      <c r="C39" s="185">
        <v>33</v>
      </c>
      <c r="D39" s="229">
        <f>IFERROR(INDEX(DataKs2DisadYes!$G:$G,MATCH($A39,DataKs2DisadYes!$D:$D,0)),"")</f>
        <v>18</v>
      </c>
      <c r="E39" s="181">
        <f>IFERROR(INDEX(DataKs2DisadNo!$G:$G,MATCH($A39,DataKs2DisadNo!$D:$D,0)),"")</f>
        <v>31</v>
      </c>
      <c r="F39" s="185">
        <f>IFERROR(INDEX(DataKs2Main!$G:$G,MATCH($A39,DataKs2Main!$D:$D,0)),"")</f>
        <v>49</v>
      </c>
      <c r="G39" s="182">
        <f>IFERROR(ROUND(INDEX(DataKs2DisadYes!$J:$J,MATCH($A39,DataKs2DisadYes!$D:$D,0)),1),"")</f>
        <v>100</v>
      </c>
      <c r="H39" s="184">
        <f>IFERROR(ROUND(INDEX(DataKs2DisadNo!$J:$J,MATCH($A39,DataKs2DisadNo!$D:$D,0)),1),"")</f>
        <v>74.2</v>
      </c>
      <c r="I39" s="184">
        <f>IFERROR(ROUND(INDEX(DataKs2Main!$J:$J,MATCH($A39,DataKs2Main!$D:$D,0)),1),"")</f>
        <v>83.7</v>
      </c>
      <c r="J39" s="184">
        <f t="shared" si="0"/>
        <v>25.799999999999997</v>
      </c>
      <c r="K39" s="184">
        <f t="shared" si="1"/>
        <v>16.299999999999997</v>
      </c>
      <c r="L39" s="182">
        <f>IFERROR(ROUND(INDEX(DataKs2DisadYes!$N:$N,MATCH($A39,DataKs2DisadYes!$D:$D,0)),1),"")</f>
        <v>100</v>
      </c>
      <c r="M39" s="184">
        <f>IFERROR(ROUND(INDEX(DataKs2DisadNo!$N:$N,MATCH($A39,DataKs2DisadNo!$D:$D,0)),1),"")</f>
        <v>77.400000000000006</v>
      </c>
      <c r="N39" s="184">
        <f>IFERROR(ROUND(INDEX(DataKs2Main!$N:$N,MATCH($A39,DataKs2Main!$D:$D,0)),1),"")</f>
        <v>85.7</v>
      </c>
      <c r="O39" s="184">
        <f t="shared" si="2"/>
        <v>22.599999999999994</v>
      </c>
      <c r="P39" s="184">
        <f t="shared" si="3"/>
        <v>14.299999999999997</v>
      </c>
      <c r="Q39" s="182">
        <f>IFERROR(ROUND(INDEX(DataKs2DisadYes!$Q:$Q,MATCH($A39,DataKs2DisadYes!$D:$D,0)),1),"")</f>
        <v>100</v>
      </c>
      <c r="R39" s="184">
        <f>IFERROR(ROUND(INDEX(DataKs2DisadNo!$Q:$Q,MATCH($A39,DataKs2DisadNo!$D:$D,0)),1),"")</f>
        <v>83.9</v>
      </c>
      <c r="S39" s="184">
        <f>IFERROR(ROUND(INDEX(DataKs2Main!$Q:$Q,MATCH($A39,DataKs2Main!$D:$D,0)),1),"")</f>
        <v>89.8</v>
      </c>
      <c r="T39" s="184">
        <f t="shared" si="4"/>
        <v>16.099999999999994</v>
      </c>
      <c r="U39" s="184">
        <f t="shared" si="5"/>
        <v>10.200000000000003</v>
      </c>
      <c r="V39" s="182">
        <f>IFERROR(ROUND(INDEX(DataKs2DisadYes!$U:$U,MATCH($A39,DataKs2DisadYes!$D:$D,0)),1),"")</f>
        <v>100</v>
      </c>
      <c r="W39" s="184">
        <f>IFERROR(ROUND(INDEX(DataKs2DisadNo!$U:$U,MATCH($A39,DataKs2DisadNo!$D:$D,0)),1),"")</f>
        <v>93.5</v>
      </c>
      <c r="X39" s="184">
        <f>IFERROR(ROUND(INDEX(DataKs2Main!$U:$U,MATCH($A39,DataKs2Main!$D:$D,0)),1),"")</f>
        <v>95.9</v>
      </c>
      <c r="Y39" s="184">
        <f t="shared" si="6"/>
        <v>6.5</v>
      </c>
      <c r="Z39" s="212">
        <f t="shared" si="7"/>
        <v>4.0999999999999943</v>
      </c>
    </row>
    <row r="40" spans="1:26">
      <c r="A40" s="179" t="s">
        <v>68</v>
      </c>
      <c r="B40" s="180">
        <v>3503</v>
      </c>
      <c r="C40" s="185">
        <v>34</v>
      </c>
      <c r="D40" s="229">
        <f>IFERROR(INDEX(DataKs2DisadYes!$G:$G,MATCH($A40,DataKs2DisadYes!$D:$D,0)),"")</f>
        <v>20</v>
      </c>
      <c r="E40" s="181">
        <f>IFERROR(INDEX(DataKs2DisadNo!$G:$G,MATCH($A40,DataKs2DisadNo!$D:$D,0)),"")</f>
        <v>32</v>
      </c>
      <c r="F40" s="185">
        <f>IFERROR(INDEX(DataKs2Main!$G:$G,MATCH($A40,DataKs2Main!$D:$D,0)),"")</f>
        <v>52</v>
      </c>
      <c r="G40" s="182">
        <f>IFERROR(ROUND(INDEX(DataKs2DisadYes!$J:$J,MATCH($A40,DataKs2DisadYes!$D:$D,0)),1),"")</f>
        <v>80</v>
      </c>
      <c r="H40" s="184">
        <f>IFERROR(ROUND(INDEX(DataKs2DisadNo!$J:$J,MATCH($A40,DataKs2DisadNo!$D:$D,0)),1),"")</f>
        <v>78.099999999999994</v>
      </c>
      <c r="I40" s="184">
        <f>IFERROR(ROUND(INDEX(DataKs2Main!$J:$J,MATCH($A40,DataKs2Main!$D:$D,0)),1),"")</f>
        <v>78.8</v>
      </c>
      <c r="J40" s="184">
        <f t="shared" si="0"/>
        <v>1.9000000000000057</v>
      </c>
      <c r="K40" s="184">
        <f t="shared" si="1"/>
        <v>1.2000000000000028</v>
      </c>
      <c r="L40" s="182">
        <f>IFERROR(ROUND(INDEX(DataKs2DisadYes!$N:$N,MATCH($A40,DataKs2DisadYes!$D:$D,0)),1),"")</f>
        <v>85</v>
      </c>
      <c r="M40" s="184">
        <f>IFERROR(ROUND(INDEX(DataKs2DisadNo!$N:$N,MATCH($A40,DataKs2DisadNo!$D:$D,0)),1),"")</f>
        <v>90.6</v>
      </c>
      <c r="N40" s="184">
        <f>IFERROR(ROUND(INDEX(DataKs2Main!$N:$N,MATCH($A40,DataKs2Main!$D:$D,0)),1),"")</f>
        <v>88.5</v>
      </c>
      <c r="O40" s="184">
        <f t="shared" si="2"/>
        <v>-5.5999999999999943</v>
      </c>
      <c r="P40" s="184">
        <f t="shared" si="3"/>
        <v>-3.5</v>
      </c>
      <c r="Q40" s="182">
        <f>IFERROR(ROUND(INDEX(DataKs2DisadYes!$Q:$Q,MATCH($A40,DataKs2DisadYes!$D:$D,0)),1),"")</f>
        <v>80</v>
      </c>
      <c r="R40" s="184">
        <f>IFERROR(ROUND(INDEX(DataKs2DisadNo!$Q:$Q,MATCH($A40,DataKs2DisadNo!$D:$D,0)),1),"")</f>
        <v>78.099999999999994</v>
      </c>
      <c r="S40" s="184">
        <f>IFERROR(ROUND(INDEX(DataKs2Main!$Q:$Q,MATCH($A40,DataKs2Main!$D:$D,0)),1),"")</f>
        <v>78.8</v>
      </c>
      <c r="T40" s="184">
        <f t="shared" si="4"/>
        <v>1.9000000000000057</v>
      </c>
      <c r="U40" s="184">
        <f t="shared" si="5"/>
        <v>1.2000000000000028</v>
      </c>
      <c r="V40" s="182">
        <f>IFERROR(ROUND(INDEX(DataKs2DisadYes!$U:$U,MATCH($A40,DataKs2DisadYes!$D:$D,0)),1),"")</f>
        <v>95</v>
      </c>
      <c r="W40" s="184">
        <f>IFERROR(ROUND(INDEX(DataKs2DisadNo!$U:$U,MATCH($A40,DataKs2DisadNo!$D:$D,0)),1),"")</f>
        <v>90.6</v>
      </c>
      <c r="X40" s="184">
        <f>IFERROR(ROUND(INDEX(DataKs2Main!$U:$U,MATCH($A40,DataKs2Main!$D:$D,0)),1),"")</f>
        <v>92.3</v>
      </c>
      <c r="Y40" s="184">
        <f t="shared" si="6"/>
        <v>4.4000000000000057</v>
      </c>
      <c r="Z40" s="212">
        <f t="shared" si="7"/>
        <v>2.7000000000000028</v>
      </c>
    </row>
    <row r="41" spans="1:26">
      <c r="A41" s="179" t="s">
        <v>69</v>
      </c>
      <c r="B41" s="180">
        <v>3505</v>
      </c>
      <c r="C41" s="185">
        <v>35</v>
      </c>
      <c r="D41" s="229">
        <f>IFERROR(INDEX(DataKs2DisadYes!$G:$G,MATCH($A41,DataKs2DisadYes!$D:$D,0)),"")</f>
        <v>8</v>
      </c>
      <c r="E41" s="181">
        <f>IFERROR(INDEX(DataKs2DisadNo!$G:$G,MATCH($A41,DataKs2DisadNo!$D:$D,0)),"")</f>
        <v>22</v>
      </c>
      <c r="F41" s="185">
        <f>IFERROR(INDEX(DataKs2Main!$G:$G,MATCH($A41,DataKs2Main!$D:$D,0)),"")</f>
        <v>30</v>
      </c>
      <c r="G41" s="182">
        <f>IFERROR(ROUND(INDEX(DataKs2DisadYes!$J:$J,MATCH($A41,DataKs2DisadYes!$D:$D,0)),1),"")</f>
        <v>87.5</v>
      </c>
      <c r="H41" s="184">
        <f>IFERROR(ROUND(INDEX(DataKs2DisadNo!$J:$J,MATCH($A41,DataKs2DisadNo!$D:$D,0)),1),"")</f>
        <v>81.8</v>
      </c>
      <c r="I41" s="184">
        <f>IFERROR(ROUND(INDEX(DataKs2Main!$J:$J,MATCH($A41,DataKs2Main!$D:$D,0)),1),"")</f>
        <v>83.3</v>
      </c>
      <c r="J41" s="184">
        <f t="shared" si="0"/>
        <v>5.7000000000000028</v>
      </c>
      <c r="K41" s="184">
        <f t="shared" si="1"/>
        <v>4.2000000000000028</v>
      </c>
      <c r="L41" s="182">
        <f>IFERROR(ROUND(INDEX(DataKs2DisadYes!$N:$N,MATCH($A41,DataKs2DisadYes!$D:$D,0)),1),"")</f>
        <v>87.5</v>
      </c>
      <c r="M41" s="184">
        <f>IFERROR(ROUND(INDEX(DataKs2DisadNo!$N:$N,MATCH($A41,DataKs2DisadNo!$D:$D,0)),1),"")</f>
        <v>95.5</v>
      </c>
      <c r="N41" s="184">
        <f>IFERROR(ROUND(INDEX(DataKs2Main!$N:$N,MATCH($A41,DataKs2Main!$D:$D,0)),1),"")</f>
        <v>93.3</v>
      </c>
      <c r="O41" s="184">
        <f t="shared" si="2"/>
        <v>-8</v>
      </c>
      <c r="P41" s="184">
        <f t="shared" si="3"/>
        <v>-5.7999999999999972</v>
      </c>
      <c r="Q41" s="182">
        <f>IFERROR(ROUND(INDEX(DataKs2DisadYes!$Q:$Q,MATCH($A41,DataKs2DisadYes!$D:$D,0)),1),"")</f>
        <v>87.5</v>
      </c>
      <c r="R41" s="184">
        <f>IFERROR(ROUND(INDEX(DataKs2DisadNo!$Q:$Q,MATCH($A41,DataKs2DisadNo!$D:$D,0)),1),"")</f>
        <v>95.5</v>
      </c>
      <c r="S41" s="184">
        <f>IFERROR(ROUND(INDEX(DataKs2Main!$Q:$Q,MATCH($A41,DataKs2Main!$D:$D,0)),1),"")</f>
        <v>93.3</v>
      </c>
      <c r="T41" s="184">
        <f t="shared" si="4"/>
        <v>-8</v>
      </c>
      <c r="U41" s="184">
        <f t="shared" si="5"/>
        <v>-5.7999999999999972</v>
      </c>
      <c r="V41" s="182">
        <f>IFERROR(ROUND(INDEX(DataKs2DisadYes!$U:$U,MATCH($A41,DataKs2DisadYes!$D:$D,0)),1),"")</f>
        <v>87.5</v>
      </c>
      <c r="W41" s="184">
        <f>IFERROR(ROUND(INDEX(DataKs2DisadNo!$U:$U,MATCH($A41,DataKs2DisadNo!$D:$D,0)),1),"")</f>
        <v>81.8</v>
      </c>
      <c r="X41" s="184">
        <f>IFERROR(ROUND(INDEX(DataKs2Main!$U:$U,MATCH($A41,DataKs2Main!$D:$D,0)),1),"")</f>
        <v>83.3</v>
      </c>
      <c r="Y41" s="184">
        <f t="shared" si="6"/>
        <v>5.7000000000000028</v>
      </c>
      <c r="Z41" s="212">
        <f t="shared" si="7"/>
        <v>4.2000000000000028</v>
      </c>
    </row>
    <row r="42" spans="1:26">
      <c r="A42" s="179" t="s">
        <v>70</v>
      </c>
      <c r="B42" s="180">
        <v>3506</v>
      </c>
      <c r="C42" s="185">
        <v>36</v>
      </c>
      <c r="D42" s="229">
        <f>IFERROR(INDEX(DataKs2DisadYes!$G:$G,MATCH($A42,DataKs2DisadYes!$D:$D,0)),"")</f>
        <v>4</v>
      </c>
      <c r="E42" s="181">
        <f>IFERROR(INDEX(DataKs2DisadNo!$G:$G,MATCH($A42,DataKs2DisadNo!$D:$D,0)),"")</f>
        <v>25</v>
      </c>
      <c r="F42" s="185">
        <f>IFERROR(INDEX(DataKs2Main!$G:$G,MATCH($A42,DataKs2Main!$D:$D,0)),"")</f>
        <v>29</v>
      </c>
      <c r="G42" s="182">
        <f>IFERROR(ROUND(INDEX(DataKs2DisadYes!$J:$J,MATCH($A42,DataKs2DisadYes!$D:$D,0)),1),"")</f>
        <v>25</v>
      </c>
      <c r="H42" s="184">
        <f>IFERROR(ROUND(INDEX(DataKs2DisadNo!$J:$J,MATCH($A42,DataKs2DisadNo!$D:$D,0)),1),"")</f>
        <v>72</v>
      </c>
      <c r="I42" s="184">
        <f>IFERROR(ROUND(INDEX(DataKs2Main!$J:$J,MATCH($A42,DataKs2Main!$D:$D,0)),1),"")</f>
        <v>65.5</v>
      </c>
      <c r="J42" s="184">
        <f t="shared" si="0"/>
        <v>-47</v>
      </c>
      <c r="K42" s="184">
        <f t="shared" si="1"/>
        <v>-40.5</v>
      </c>
      <c r="L42" s="182">
        <f>IFERROR(ROUND(INDEX(DataKs2DisadYes!$N:$N,MATCH($A42,DataKs2DisadYes!$D:$D,0)),1),"")</f>
        <v>50</v>
      </c>
      <c r="M42" s="184">
        <f>IFERROR(ROUND(INDEX(DataKs2DisadNo!$N:$N,MATCH($A42,DataKs2DisadNo!$D:$D,0)),1),"")</f>
        <v>92</v>
      </c>
      <c r="N42" s="184">
        <f>IFERROR(ROUND(INDEX(DataKs2Main!$N:$N,MATCH($A42,DataKs2Main!$D:$D,0)),1),"")</f>
        <v>86.2</v>
      </c>
      <c r="O42" s="184">
        <f t="shared" si="2"/>
        <v>-42</v>
      </c>
      <c r="P42" s="184">
        <f t="shared" si="3"/>
        <v>-36.200000000000003</v>
      </c>
      <c r="Q42" s="182">
        <f>IFERROR(ROUND(INDEX(DataKs2DisadYes!$Q:$Q,MATCH($A42,DataKs2DisadYes!$D:$D,0)),1),"")</f>
        <v>75</v>
      </c>
      <c r="R42" s="184">
        <f>IFERROR(ROUND(INDEX(DataKs2DisadNo!$Q:$Q,MATCH($A42,DataKs2DisadNo!$D:$D,0)),1),"")</f>
        <v>80</v>
      </c>
      <c r="S42" s="184">
        <f>IFERROR(ROUND(INDEX(DataKs2Main!$Q:$Q,MATCH($A42,DataKs2Main!$D:$D,0)),1),"")</f>
        <v>79.3</v>
      </c>
      <c r="T42" s="184">
        <f t="shared" si="4"/>
        <v>-5</v>
      </c>
      <c r="U42" s="184">
        <f t="shared" si="5"/>
        <v>-4.2999999999999972</v>
      </c>
      <c r="V42" s="182">
        <f>IFERROR(ROUND(INDEX(DataKs2DisadYes!$U:$U,MATCH($A42,DataKs2DisadYes!$D:$D,0)),1),"")</f>
        <v>50</v>
      </c>
      <c r="W42" s="184">
        <f>IFERROR(ROUND(INDEX(DataKs2DisadNo!$U:$U,MATCH($A42,DataKs2DisadNo!$D:$D,0)),1),"")</f>
        <v>88</v>
      </c>
      <c r="X42" s="184">
        <f>IFERROR(ROUND(INDEX(DataKs2Main!$U:$U,MATCH($A42,DataKs2Main!$D:$D,0)),1),"")</f>
        <v>82.8</v>
      </c>
      <c r="Y42" s="184">
        <f t="shared" si="6"/>
        <v>-38</v>
      </c>
      <c r="Z42" s="212">
        <f t="shared" si="7"/>
        <v>-32.799999999999997</v>
      </c>
    </row>
    <row r="43" spans="1:26">
      <c r="A43" s="179" t="s">
        <v>71</v>
      </c>
      <c r="B43" s="180">
        <v>4028</v>
      </c>
      <c r="C43" s="185">
        <v>37</v>
      </c>
      <c r="D43" s="229">
        <f>IFERROR(INDEX(DataKs2DisadYes!$G:$G,MATCH($A43,DataKs2DisadYes!$D:$D,0)),"")</f>
        <v>27</v>
      </c>
      <c r="E43" s="181">
        <f>IFERROR(INDEX(DataKs2DisadNo!$G:$G,MATCH($A43,DataKs2DisadNo!$D:$D,0)),"")</f>
        <v>63</v>
      </c>
      <c r="F43" s="185">
        <f>IFERROR(INDEX(DataKs2Main!$G:$G,MATCH($A43,DataKs2Main!$D:$D,0)),"")</f>
        <v>90</v>
      </c>
      <c r="G43" s="182">
        <f>IFERROR(ROUND(INDEX(DataKs2DisadYes!$J:$J,MATCH($A43,DataKs2DisadYes!$D:$D,0)),1),"")</f>
        <v>74.099999999999994</v>
      </c>
      <c r="H43" s="184">
        <f>IFERROR(ROUND(INDEX(DataKs2DisadNo!$J:$J,MATCH($A43,DataKs2DisadNo!$D:$D,0)),1),"")</f>
        <v>87.3</v>
      </c>
      <c r="I43" s="184">
        <f>IFERROR(ROUND(INDEX(DataKs2Main!$J:$J,MATCH($A43,DataKs2Main!$D:$D,0)),1),"")</f>
        <v>83.3</v>
      </c>
      <c r="J43" s="184">
        <f t="shared" si="0"/>
        <v>-13.200000000000003</v>
      </c>
      <c r="K43" s="184">
        <f t="shared" si="1"/>
        <v>-9.2000000000000028</v>
      </c>
      <c r="L43" s="182">
        <f>IFERROR(ROUND(INDEX(DataKs2DisadYes!$N:$N,MATCH($A43,DataKs2DisadYes!$D:$D,0)),1),"")</f>
        <v>81.5</v>
      </c>
      <c r="M43" s="184">
        <f>IFERROR(ROUND(INDEX(DataKs2DisadNo!$N:$N,MATCH($A43,DataKs2DisadNo!$D:$D,0)),1),"")</f>
        <v>96.8</v>
      </c>
      <c r="N43" s="184">
        <f>IFERROR(ROUND(INDEX(DataKs2Main!$N:$N,MATCH($A43,DataKs2Main!$D:$D,0)),1),"")</f>
        <v>92.2</v>
      </c>
      <c r="O43" s="184">
        <f t="shared" si="2"/>
        <v>-15.299999999999997</v>
      </c>
      <c r="P43" s="184">
        <f t="shared" si="3"/>
        <v>-10.700000000000003</v>
      </c>
      <c r="Q43" s="182">
        <f>IFERROR(ROUND(INDEX(DataKs2DisadYes!$Q:$Q,MATCH($A43,DataKs2DisadYes!$D:$D,0)),1),"")</f>
        <v>74.099999999999994</v>
      </c>
      <c r="R43" s="184">
        <f>IFERROR(ROUND(INDEX(DataKs2DisadNo!$Q:$Q,MATCH($A43,DataKs2DisadNo!$D:$D,0)),1),"")</f>
        <v>90.5</v>
      </c>
      <c r="S43" s="184">
        <f>IFERROR(ROUND(INDEX(DataKs2Main!$Q:$Q,MATCH($A43,DataKs2Main!$D:$D,0)),1),"")</f>
        <v>85.6</v>
      </c>
      <c r="T43" s="184">
        <f t="shared" si="4"/>
        <v>-16.400000000000006</v>
      </c>
      <c r="U43" s="184">
        <f t="shared" si="5"/>
        <v>-11.5</v>
      </c>
      <c r="V43" s="182">
        <f>IFERROR(ROUND(INDEX(DataKs2DisadYes!$U:$U,MATCH($A43,DataKs2DisadYes!$D:$D,0)),1),"")</f>
        <v>85.2</v>
      </c>
      <c r="W43" s="184">
        <f>IFERROR(ROUND(INDEX(DataKs2DisadNo!$U:$U,MATCH($A43,DataKs2DisadNo!$D:$D,0)),1),"")</f>
        <v>93.7</v>
      </c>
      <c r="X43" s="184">
        <f>IFERROR(ROUND(INDEX(DataKs2Main!$U:$U,MATCH($A43,DataKs2Main!$D:$D,0)),1),"")</f>
        <v>91.1</v>
      </c>
      <c r="Y43" s="184">
        <f t="shared" si="6"/>
        <v>-8.5</v>
      </c>
      <c r="Z43" s="212">
        <f t="shared" si="7"/>
        <v>-5.8999999999999915</v>
      </c>
    </row>
    <row r="44" spans="1:26">
      <c r="A44" s="179" t="s">
        <v>93</v>
      </c>
      <c r="B44" s="180">
        <v>2003</v>
      </c>
      <c r="C44" s="185">
        <v>38</v>
      </c>
      <c r="D44" s="229">
        <f>IFERROR(INDEX(DataKs2DisadYes!$G:$G,MATCH($A44,DataKs2DisadYes!$D:$D,0)),"")</f>
        <v>29</v>
      </c>
      <c r="E44" s="181">
        <f>IFERROR(INDEX(DataKs2DisadNo!$G:$G,MATCH($A44,DataKs2DisadNo!$D:$D,0)),"")</f>
        <v>54</v>
      </c>
      <c r="F44" s="185">
        <f>IFERROR(INDEX(DataKs2Main!$G:$G,MATCH($A44,DataKs2Main!$D:$D,0)),"")</f>
        <v>83</v>
      </c>
      <c r="G44" s="182">
        <f>IFERROR(ROUND(INDEX(DataKs2DisadYes!$J:$J,MATCH($A44,DataKs2DisadYes!$D:$D,0)),1),"")</f>
        <v>72.400000000000006</v>
      </c>
      <c r="H44" s="184">
        <f>IFERROR(ROUND(INDEX(DataKs2DisadNo!$J:$J,MATCH($A44,DataKs2DisadNo!$D:$D,0)),1),"")</f>
        <v>64.8</v>
      </c>
      <c r="I44" s="184">
        <f>IFERROR(ROUND(INDEX(DataKs2Main!$J:$J,MATCH($A44,DataKs2Main!$D:$D,0)),1),"")</f>
        <v>67.5</v>
      </c>
      <c r="J44" s="184">
        <f t="shared" si="0"/>
        <v>7.6000000000000085</v>
      </c>
      <c r="K44" s="184">
        <f t="shared" si="1"/>
        <v>4.9000000000000057</v>
      </c>
      <c r="L44" s="182">
        <f>IFERROR(ROUND(INDEX(DataKs2DisadYes!$N:$N,MATCH($A44,DataKs2DisadYes!$D:$D,0)),1),"")</f>
        <v>82.8</v>
      </c>
      <c r="M44" s="184">
        <f>IFERROR(ROUND(INDEX(DataKs2DisadNo!$N:$N,MATCH($A44,DataKs2DisadNo!$D:$D,0)),1),"")</f>
        <v>74.099999999999994</v>
      </c>
      <c r="N44" s="184">
        <f>IFERROR(ROUND(INDEX(DataKs2Main!$N:$N,MATCH($A44,DataKs2Main!$D:$D,0)),1),"")</f>
        <v>77.099999999999994</v>
      </c>
      <c r="O44" s="184">
        <f t="shared" si="2"/>
        <v>8.7000000000000028</v>
      </c>
      <c r="P44" s="184">
        <f t="shared" si="3"/>
        <v>5.7000000000000028</v>
      </c>
      <c r="Q44" s="182">
        <f>IFERROR(ROUND(INDEX(DataKs2DisadYes!$Q:$Q,MATCH($A44,DataKs2DisadYes!$D:$D,0)),1),"")</f>
        <v>72.400000000000006</v>
      </c>
      <c r="R44" s="184">
        <f>IFERROR(ROUND(INDEX(DataKs2DisadNo!$Q:$Q,MATCH($A44,DataKs2DisadNo!$D:$D,0)),1),"")</f>
        <v>74.099999999999994</v>
      </c>
      <c r="S44" s="184">
        <f>IFERROR(ROUND(INDEX(DataKs2Main!$Q:$Q,MATCH($A44,DataKs2Main!$D:$D,0)),1),"")</f>
        <v>73.5</v>
      </c>
      <c r="T44" s="184">
        <f t="shared" si="4"/>
        <v>-1.6999999999999886</v>
      </c>
      <c r="U44" s="184">
        <f t="shared" si="5"/>
        <v>-1.0999999999999943</v>
      </c>
      <c r="V44" s="182">
        <f>IFERROR(ROUND(INDEX(DataKs2DisadYes!$U:$U,MATCH($A44,DataKs2DisadYes!$D:$D,0)),1),"")</f>
        <v>86.2</v>
      </c>
      <c r="W44" s="184">
        <f>IFERROR(ROUND(INDEX(DataKs2DisadNo!$U:$U,MATCH($A44,DataKs2DisadNo!$D:$D,0)),1),"")</f>
        <v>83.3</v>
      </c>
      <c r="X44" s="184">
        <f>IFERROR(ROUND(INDEX(DataKs2Main!$U:$U,MATCH($A44,DataKs2Main!$D:$D,0)),1),"")</f>
        <v>84.3</v>
      </c>
      <c r="Y44" s="184">
        <f t="shared" si="6"/>
        <v>2.9000000000000057</v>
      </c>
      <c r="Z44" s="212">
        <f t="shared" si="7"/>
        <v>1.9000000000000057</v>
      </c>
    </row>
    <row r="45" spans="1:26">
      <c r="A45" s="179" t="s">
        <v>73</v>
      </c>
      <c r="B45" s="180">
        <v>2056</v>
      </c>
      <c r="C45" s="185">
        <v>39</v>
      </c>
      <c r="D45" s="229">
        <f>IFERROR(INDEX(DataKs2DisadYes!$G:$G,MATCH($A45,DataKs2DisadYes!$D:$D,0)),"")</f>
        <v>21</v>
      </c>
      <c r="E45" s="181">
        <f>IFERROR(INDEX(DataKs2DisadNo!$G:$G,MATCH($A45,DataKs2DisadNo!$D:$D,0)),"")</f>
        <v>30</v>
      </c>
      <c r="F45" s="185">
        <f>IFERROR(INDEX(DataKs2Main!$G:$G,MATCH($A45,DataKs2Main!$D:$D,0)),"")</f>
        <v>51</v>
      </c>
      <c r="G45" s="182">
        <f>IFERROR(ROUND(INDEX(DataKs2DisadYes!$J:$J,MATCH($A45,DataKs2DisadYes!$D:$D,0)),1),"")</f>
        <v>66.7</v>
      </c>
      <c r="H45" s="184">
        <f>IFERROR(ROUND(INDEX(DataKs2DisadNo!$J:$J,MATCH($A45,DataKs2DisadNo!$D:$D,0)),1),"")</f>
        <v>76.7</v>
      </c>
      <c r="I45" s="184">
        <f>IFERROR(ROUND(INDEX(DataKs2Main!$J:$J,MATCH($A45,DataKs2Main!$D:$D,0)),1),"")</f>
        <v>72.5</v>
      </c>
      <c r="J45" s="184">
        <f t="shared" si="0"/>
        <v>-10</v>
      </c>
      <c r="K45" s="184">
        <f t="shared" si="1"/>
        <v>-5.7999999999999972</v>
      </c>
      <c r="L45" s="182">
        <f>IFERROR(ROUND(INDEX(DataKs2DisadYes!$N:$N,MATCH($A45,DataKs2DisadYes!$D:$D,0)),1),"")</f>
        <v>81</v>
      </c>
      <c r="M45" s="184">
        <f>IFERROR(ROUND(INDEX(DataKs2DisadNo!$N:$N,MATCH($A45,DataKs2DisadNo!$D:$D,0)),1),"")</f>
        <v>90</v>
      </c>
      <c r="N45" s="184">
        <f>IFERROR(ROUND(INDEX(DataKs2Main!$N:$N,MATCH($A45,DataKs2Main!$D:$D,0)),1),"")</f>
        <v>86.3</v>
      </c>
      <c r="O45" s="184">
        <f t="shared" si="2"/>
        <v>-9</v>
      </c>
      <c r="P45" s="184">
        <f t="shared" si="3"/>
        <v>-5.2999999999999972</v>
      </c>
      <c r="Q45" s="182">
        <f>IFERROR(ROUND(INDEX(DataKs2DisadYes!$Q:$Q,MATCH($A45,DataKs2DisadYes!$D:$D,0)),1),"")</f>
        <v>66.7</v>
      </c>
      <c r="R45" s="184">
        <f>IFERROR(ROUND(INDEX(DataKs2DisadNo!$Q:$Q,MATCH($A45,DataKs2DisadNo!$D:$D,0)),1),"")</f>
        <v>76.7</v>
      </c>
      <c r="S45" s="184">
        <f>IFERROR(ROUND(INDEX(DataKs2Main!$Q:$Q,MATCH($A45,DataKs2Main!$D:$D,0)),1),"")</f>
        <v>72.5</v>
      </c>
      <c r="T45" s="184">
        <f t="shared" si="4"/>
        <v>-10</v>
      </c>
      <c r="U45" s="184">
        <f t="shared" si="5"/>
        <v>-5.7999999999999972</v>
      </c>
      <c r="V45" s="182">
        <f>IFERROR(ROUND(INDEX(DataKs2DisadYes!$U:$U,MATCH($A45,DataKs2DisadYes!$D:$D,0)),1),"")</f>
        <v>76.2</v>
      </c>
      <c r="W45" s="184">
        <f>IFERROR(ROUND(INDEX(DataKs2DisadNo!$U:$U,MATCH($A45,DataKs2DisadNo!$D:$D,0)),1),"")</f>
        <v>90</v>
      </c>
      <c r="X45" s="184">
        <f>IFERROR(ROUND(INDEX(DataKs2Main!$U:$U,MATCH($A45,DataKs2Main!$D:$D,0)),1),"")</f>
        <v>84.3</v>
      </c>
      <c r="Y45" s="184">
        <f t="shared" si="6"/>
        <v>-13.799999999999997</v>
      </c>
      <c r="Z45" s="212">
        <f t="shared" si="7"/>
        <v>-8.0999999999999943</v>
      </c>
    </row>
    <row r="46" spans="1:26">
      <c r="A46" s="179" t="s">
        <v>74</v>
      </c>
      <c r="B46" s="180">
        <v>2059</v>
      </c>
      <c r="C46" s="185">
        <v>40</v>
      </c>
      <c r="D46" s="230">
        <f>IFERROR(INDEX(DataKs2DisadYes!$G:$G,MATCH($A46,DataKs2DisadYes!$D:$D,0)),"")</f>
        <v>47</v>
      </c>
      <c r="E46" s="191">
        <f>IFERROR(INDEX(DataKs2DisadNo!$G:$G,MATCH($A46,DataKs2DisadNo!$D:$D,0)),"")</f>
        <v>82</v>
      </c>
      <c r="F46" s="231">
        <f>IFERROR(INDEX(DataKs2Main!$G:$G,MATCH($A46,DataKs2Main!$D:$D,0)),"")</f>
        <v>129</v>
      </c>
      <c r="G46" s="182">
        <f>IFERROR(ROUND(INDEX(DataKs2DisadYes!$J:$J,MATCH($A46,DataKs2DisadYes!$D:$D,0)),1),"")</f>
        <v>55.3</v>
      </c>
      <c r="H46" s="184">
        <f>IFERROR(ROUND(INDEX(DataKs2DisadNo!$J:$J,MATCH($A46,DataKs2DisadNo!$D:$D,0)),1),"")</f>
        <v>62.2</v>
      </c>
      <c r="I46" s="184">
        <f>IFERROR(ROUND(INDEX(DataKs2Main!$J:$J,MATCH($A46,DataKs2Main!$D:$D,0)),1),"")</f>
        <v>59.7</v>
      </c>
      <c r="J46" s="184">
        <f t="shared" si="0"/>
        <v>-6.9000000000000057</v>
      </c>
      <c r="K46" s="184">
        <f t="shared" si="1"/>
        <v>-4.4000000000000057</v>
      </c>
      <c r="L46" s="182">
        <f>IFERROR(ROUND(INDEX(DataKs2DisadYes!$N:$N,MATCH($A46,DataKs2DisadYes!$D:$D,0)),1),"")</f>
        <v>61.7</v>
      </c>
      <c r="M46" s="184">
        <f>IFERROR(ROUND(INDEX(DataKs2DisadNo!$N:$N,MATCH($A46,DataKs2DisadNo!$D:$D,0)),1),"")</f>
        <v>68.3</v>
      </c>
      <c r="N46" s="184">
        <f>IFERROR(ROUND(INDEX(DataKs2Main!$N:$N,MATCH($A46,DataKs2Main!$D:$D,0)),1),"")</f>
        <v>65.900000000000006</v>
      </c>
      <c r="O46" s="184">
        <f t="shared" si="2"/>
        <v>-6.5999999999999943</v>
      </c>
      <c r="P46" s="184">
        <f t="shared" si="3"/>
        <v>-4.2000000000000028</v>
      </c>
      <c r="Q46" s="182">
        <f>IFERROR(ROUND(INDEX(DataKs2DisadYes!$Q:$Q,MATCH($A46,DataKs2DisadYes!$D:$D,0)),1),"")</f>
        <v>68.099999999999994</v>
      </c>
      <c r="R46" s="184">
        <f>IFERROR(ROUND(INDEX(DataKs2DisadNo!$Q:$Q,MATCH($A46,DataKs2DisadNo!$D:$D,0)),1),"")</f>
        <v>70.7</v>
      </c>
      <c r="S46" s="184">
        <f>IFERROR(ROUND(INDEX(DataKs2Main!$Q:$Q,MATCH($A46,DataKs2Main!$D:$D,0)),1),"")</f>
        <v>69.8</v>
      </c>
      <c r="T46" s="184">
        <f t="shared" si="4"/>
        <v>-2.6000000000000085</v>
      </c>
      <c r="U46" s="184">
        <f t="shared" si="5"/>
        <v>-1.7000000000000028</v>
      </c>
      <c r="V46" s="182">
        <f>IFERROR(ROUND(INDEX(DataKs2DisadYes!$U:$U,MATCH($A46,DataKs2DisadYes!$D:$D,0)),1),"")</f>
        <v>70.2</v>
      </c>
      <c r="W46" s="184">
        <f>IFERROR(ROUND(INDEX(DataKs2DisadNo!$U:$U,MATCH($A46,DataKs2DisadNo!$D:$D,0)),1),"")</f>
        <v>76.8</v>
      </c>
      <c r="X46" s="184">
        <f>IFERROR(ROUND(INDEX(DataKs2Main!$U:$U,MATCH($A46,DataKs2Main!$D:$D,0)),1),"")</f>
        <v>74.400000000000006</v>
      </c>
      <c r="Y46" s="184">
        <f t="shared" si="6"/>
        <v>-6.5999999999999943</v>
      </c>
      <c r="Z46" s="212">
        <f t="shared" si="7"/>
        <v>-4.2000000000000028</v>
      </c>
    </row>
    <row r="47" spans="1:26">
      <c r="A47" s="179" t="s">
        <v>94</v>
      </c>
      <c r="B47" s="180">
        <v>2055</v>
      </c>
      <c r="C47" s="185">
        <v>41</v>
      </c>
      <c r="D47" s="230">
        <f>IFERROR(INDEX(DataKs2DisadYes!$G:$G,MATCH($A47,DataKs2DisadYes!$D:$D,0)),"")</f>
        <v>35</v>
      </c>
      <c r="E47" s="191">
        <f>IFERROR(INDEX(DataKs2DisadNo!$G:$G,MATCH($A47,DataKs2DisadNo!$D:$D,0)),"")</f>
        <v>101</v>
      </c>
      <c r="F47" s="231">
        <f>IFERROR(INDEX(DataKs2Main!$G:$G,MATCH($A47,DataKs2Main!$D:$D,0)),"")</f>
        <v>136</v>
      </c>
      <c r="G47" s="232">
        <f>IFERROR(ROUND(INDEX(DataKs2DisadYes!$J:$J,MATCH($A47,DataKs2DisadYes!$D:$D,0)),1),"")</f>
        <v>60</v>
      </c>
      <c r="H47" s="233">
        <f>IFERROR(ROUND(INDEX(DataKs2DisadNo!$J:$J,MATCH($A47,DataKs2DisadNo!$D:$D,0)),1),"")</f>
        <v>85.1</v>
      </c>
      <c r="I47" s="233">
        <f>IFERROR(ROUND(INDEX(DataKs2Main!$J:$J,MATCH($A47,DataKs2Main!$D:$D,0)),1),"")</f>
        <v>78.7</v>
      </c>
      <c r="J47" s="233">
        <f t="shared" si="0"/>
        <v>-25.099999999999994</v>
      </c>
      <c r="K47" s="233">
        <f t="shared" si="1"/>
        <v>-18.700000000000003</v>
      </c>
      <c r="L47" s="232">
        <f>IFERROR(ROUND(INDEX(DataKs2DisadYes!$N:$N,MATCH($A47,DataKs2DisadYes!$D:$D,0)),1),"")</f>
        <v>85.7</v>
      </c>
      <c r="M47" s="233">
        <f>IFERROR(ROUND(INDEX(DataKs2DisadNo!$N:$N,MATCH($A47,DataKs2DisadNo!$D:$D,0)),1),"")</f>
        <v>94.1</v>
      </c>
      <c r="N47" s="233">
        <f>IFERROR(ROUND(INDEX(DataKs2Main!$N:$N,MATCH($A47,DataKs2Main!$D:$D,0)),1),"")</f>
        <v>91.9</v>
      </c>
      <c r="O47" s="233">
        <f t="shared" si="2"/>
        <v>-8.3999999999999915</v>
      </c>
      <c r="P47" s="233">
        <f t="shared" si="3"/>
        <v>-6.2000000000000028</v>
      </c>
      <c r="Q47" s="232">
        <f>IFERROR(ROUND(INDEX(DataKs2DisadYes!$Q:$Q,MATCH($A47,DataKs2DisadYes!$D:$D,0)),1),"")</f>
        <v>65.7</v>
      </c>
      <c r="R47" s="233">
        <f>IFERROR(ROUND(INDEX(DataKs2DisadNo!$Q:$Q,MATCH($A47,DataKs2DisadNo!$D:$D,0)),1),"")</f>
        <v>85.1</v>
      </c>
      <c r="S47" s="233">
        <f>IFERROR(ROUND(INDEX(DataKs2Main!$Q:$Q,MATCH($A47,DataKs2Main!$D:$D,0)),1),"")</f>
        <v>80.099999999999994</v>
      </c>
      <c r="T47" s="233">
        <f t="shared" si="4"/>
        <v>-19.399999999999991</v>
      </c>
      <c r="U47" s="233">
        <f t="shared" si="5"/>
        <v>-14.399999999999991</v>
      </c>
      <c r="V47" s="232">
        <f>IFERROR(ROUND(INDEX(DataKs2DisadYes!$U:$U,MATCH($A47,DataKs2DisadYes!$D:$D,0)),1),"")</f>
        <v>80</v>
      </c>
      <c r="W47" s="233">
        <f>IFERROR(ROUND(INDEX(DataKs2DisadNo!$U:$U,MATCH($A47,DataKs2DisadNo!$D:$D,0)),1),"")</f>
        <v>95</v>
      </c>
      <c r="X47" s="233">
        <f>IFERROR(ROUND(INDEX(DataKs2Main!$U:$U,MATCH($A47,DataKs2Main!$D:$D,0)),1),"")</f>
        <v>91.2</v>
      </c>
      <c r="Y47" s="233">
        <f t="shared" si="6"/>
        <v>-15</v>
      </c>
      <c r="Z47" s="234">
        <f t="shared" si="7"/>
        <v>-11.200000000000003</v>
      </c>
    </row>
    <row r="48" spans="1:26">
      <c r="A48" s="179" t="s">
        <v>76</v>
      </c>
      <c r="B48" s="180">
        <v>2063</v>
      </c>
      <c r="C48" s="185">
        <v>42</v>
      </c>
      <c r="D48" s="230">
        <f>IFERROR(INDEX(DataKs2DisadYes!$G:$G,MATCH($A48,DataKs2DisadYes!$D:$D,0)),"")</f>
        <v>62</v>
      </c>
      <c r="E48" s="191">
        <f>IFERROR(INDEX(DataKs2DisadNo!$G:$G,MATCH($A48,DataKs2DisadNo!$D:$D,0)),"")</f>
        <v>80</v>
      </c>
      <c r="F48" s="231">
        <f>IFERROR(INDEX(DataKs2Main!$G:$G,MATCH($A48,DataKs2Main!$D:$D,0)),"")</f>
        <v>142</v>
      </c>
      <c r="G48" s="232">
        <f>IFERROR(ROUND(INDEX(DataKs2DisadYes!$J:$J,MATCH($A48,DataKs2DisadYes!$D:$D,0)),1),"")</f>
        <v>51.6</v>
      </c>
      <c r="H48" s="233">
        <f>IFERROR(ROUND(INDEX(DataKs2DisadNo!$J:$J,MATCH($A48,DataKs2DisadNo!$D:$D,0)),1),"")</f>
        <v>66.3</v>
      </c>
      <c r="I48" s="233">
        <f>IFERROR(ROUND(INDEX(DataKs2Main!$J:$J,MATCH($A48,DataKs2Main!$D:$D,0)),1),"")</f>
        <v>59.9</v>
      </c>
      <c r="J48" s="233">
        <f t="shared" si="0"/>
        <v>-14.699999999999996</v>
      </c>
      <c r="K48" s="233">
        <f t="shared" si="1"/>
        <v>-8.2999999999999972</v>
      </c>
      <c r="L48" s="232">
        <f>IFERROR(ROUND(INDEX(DataKs2DisadYes!$N:$N,MATCH($A48,DataKs2DisadYes!$D:$D,0)),1),"")</f>
        <v>66.099999999999994</v>
      </c>
      <c r="M48" s="233">
        <f>IFERROR(ROUND(INDEX(DataKs2DisadNo!$N:$N,MATCH($A48,DataKs2DisadNo!$D:$D,0)),1),"")</f>
        <v>72.5</v>
      </c>
      <c r="N48" s="233">
        <f>IFERROR(ROUND(INDEX(DataKs2Main!$N:$N,MATCH($A48,DataKs2Main!$D:$D,0)),1),"")</f>
        <v>69.7</v>
      </c>
      <c r="O48" s="233">
        <f t="shared" si="2"/>
        <v>-6.4000000000000057</v>
      </c>
      <c r="P48" s="233">
        <f t="shared" si="3"/>
        <v>-3.6000000000000085</v>
      </c>
      <c r="Q48" s="232">
        <f>IFERROR(ROUND(INDEX(DataKs2DisadYes!$Q:$Q,MATCH($A48,DataKs2DisadYes!$D:$D,0)),1),"")</f>
        <v>58.1</v>
      </c>
      <c r="R48" s="233">
        <f>IFERROR(ROUND(INDEX(DataKs2DisadNo!$Q:$Q,MATCH($A48,DataKs2DisadNo!$D:$D,0)),1),"")</f>
        <v>70</v>
      </c>
      <c r="S48" s="233">
        <f>IFERROR(ROUND(INDEX(DataKs2Main!$Q:$Q,MATCH($A48,DataKs2Main!$D:$D,0)),1),"")</f>
        <v>64.8</v>
      </c>
      <c r="T48" s="233">
        <f t="shared" si="4"/>
        <v>-11.899999999999999</v>
      </c>
      <c r="U48" s="233">
        <f t="shared" si="5"/>
        <v>-6.6999999999999957</v>
      </c>
      <c r="V48" s="232">
        <f>IFERROR(ROUND(INDEX(DataKs2DisadYes!$U:$U,MATCH($A48,DataKs2DisadYes!$D:$D,0)),1),"")</f>
        <v>61.3</v>
      </c>
      <c r="W48" s="233">
        <f>IFERROR(ROUND(INDEX(DataKs2DisadNo!$U:$U,MATCH($A48,DataKs2DisadNo!$D:$D,0)),1),"")</f>
        <v>76.3</v>
      </c>
      <c r="X48" s="233">
        <f>IFERROR(ROUND(INDEX(DataKs2Main!$U:$U,MATCH($A48,DataKs2Main!$D:$D,0)),1),"")</f>
        <v>69.7</v>
      </c>
      <c r="Y48" s="233">
        <f t="shared" si="6"/>
        <v>-15</v>
      </c>
      <c r="Z48" s="234">
        <f t="shared" si="7"/>
        <v>-8.4000000000000057</v>
      </c>
    </row>
    <row r="49" spans="1:26">
      <c r="A49" s="179" t="s">
        <v>95</v>
      </c>
      <c r="B49" s="180">
        <v>3301</v>
      </c>
      <c r="C49" s="185">
        <v>43</v>
      </c>
      <c r="D49" s="230">
        <f>IFERROR(INDEX(DataKs2DisadYes!$G:$G,MATCH($A49,DataKs2DisadYes!$D:$D,0)),"")</f>
        <v>33</v>
      </c>
      <c r="E49" s="191">
        <f>IFERROR(INDEX(DataKs2DisadNo!$G:$G,MATCH($A49,DataKs2DisadNo!$D:$D,0)),"")</f>
        <v>51</v>
      </c>
      <c r="F49" s="231">
        <f>IFERROR(INDEX(DataKs2Main!$G:$G,MATCH($A49,DataKs2Main!$D:$D,0)),"")</f>
        <v>84</v>
      </c>
      <c r="G49" s="232">
        <f>IFERROR(ROUND(INDEX(DataKs2DisadYes!$J:$J,MATCH($A49,DataKs2DisadYes!$D:$D,0)),1),"")</f>
        <v>54.5</v>
      </c>
      <c r="H49" s="233">
        <f>IFERROR(ROUND(INDEX(DataKs2DisadNo!$J:$J,MATCH($A49,DataKs2DisadNo!$D:$D,0)),1),"")</f>
        <v>74.5</v>
      </c>
      <c r="I49" s="233">
        <f>IFERROR(ROUND(INDEX(DataKs2Main!$J:$J,MATCH($A49,DataKs2Main!$D:$D,0)),1),"")</f>
        <v>66.7</v>
      </c>
      <c r="J49" s="233">
        <f t="shared" si="0"/>
        <v>-20</v>
      </c>
      <c r="K49" s="233">
        <f t="shared" si="1"/>
        <v>-12.200000000000003</v>
      </c>
      <c r="L49" s="232">
        <f>IFERROR(ROUND(INDEX(DataKs2DisadYes!$N:$N,MATCH($A49,DataKs2DisadYes!$D:$D,0)),1),"")</f>
        <v>75.8</v>
      </c>
      <c r="M49" s="233">
        <f>IFERROR(ROUND(INDEX(DataKs2DisadNo!$N:$N,MATCH($A49,DataKs2DisadNo!$D:$D,0)),1),"")</f>
        <v>80.400000000000006</v>
      </c>
      <c r="N49" s="233">
        <f>IFERROR(ROUND(INDEX(DataKs2Main!$N:$N,MATCH($A49,DataKs2Main!$D:$D,0)),1),"")</f>
        <v>78.599999999999994</v>
      </c>
      <c r="O49" s="233">
        <f t="shared" si="2"/>
        <v>-4.6000000000000085</v>
      </c>
      <c r="P49" s="233">
        <f t="shared" si="3"/>
        <v>-2.7999999999999972</v>
      </c>
      <c r="Q49" s="232">
        <f>IFERROR(ROUND(INDEX(DataKs2DisadYes!$Q:$Q,MATCH($A49,DataKs2DisadYes!$D:$D,0)),1),"")</f>
        <v>72.7</v>
      </c>
      <c r="R49" s="233">
        <f>IFERROR(ROUND(INDEX(DataKs2DisadNo!$Q:$Q,MATCH($A49,DataKs2DisadNo!$D:$D,0)),1),"")</f>
        <v>84.3</v>
      </c>
      <c r="S49" s="233">
        <f>IFERROR(ROUND(INDEX(DataKs2Main!$Q:$Q,MATCH($A49,DataKs2Main!$D:$D,0)),1),"")</f>
        <v>79.8</v>
      </c>
      <c r="T49" s="233">
        <f t="shared" si="4"/>
        <v>-11.599999999999994</v>
      </c>
      <c r="U49" s="233">
        <f t="shared" si="5"/>
        <v>-7.0999999999999943</v>
      </c>
      <c r="V49" s="232">
        <f>IFERROR(ROUND(INDEX(DataKs2DisadYes!$U:$U,MATCH($A49,DataKs2DisadYes!$D:$D,0)),1),"")</f>
        <v>72.7</v>
      </c>
      <c r="W49" s="233">
        <f>IFERROR(ROUND(INDEX(DataKs2DisadNo!$U:$U,MATCH($A49,DataKs2DisadNo!$D:$D,0)),1),"")</f>
        <v>78.400000000000006</v>
      </c>
      <c r="X49" s="233">
        <f>IFERROR(ROUND(INDEX(DataKs2Main!$U:$U,MATCH($A49,DataKs2Main!$D:$D,0)),1),"")</f>
        <v>76.2</v>
      </c>
      <c r="Y49" s="233">
        <f t="shared" si="6"/>
        <v>-5.7000000000000028</v>
      </c>
      <c r="Z49" s="234">
        <f t="shared" si="7"/>
        <v>-3.5</v>
      </c>
    </row>
    <row r="50" spans="1:26">
      <c r="A50" s="179" t="s">
        <v>96</v>
      </c>
      <c r="B50" s="180">
        <v>7008</v>
      </c>
      <c r="C50" s="185">
        <v>44</v>
      </c>
      <c r="D50" s="230">
        <f>IFERROR(INDEX(DataKs2DisadYes!$G:$G,MATCH($A50,DataKs2DisadYes!$D:$D,0)),"")</f>
        <v>5</v>
      </c>
      <c r="E50" s="191">
        <f>IFERROR(INDEX(DataKs2DisadNo!$G:$G,MATCH($A50,DataKs2DisadNo!$D:$D,0)),"")</f>
        <v>3</v>
      </c>
      <c r="F50" s="231">
        <f>IFERROR(INDEX(DataKs2Main!$G:$G,MATCH($A50,DataKs2Main!$D:$D,0)),"")</f>
        <v>8</v>
      </c>
      <c r="G50" s="232">
        <f>IFERROR(ROUND(INDEX(DataKs2DisadYes!$J:$J,MATCH($A50,DataKs2DisadYes!$D:$D,0)),1),"")</f>
        <v>0</v>
      </c>
      <c r="H50" s="233">
        <f>IFERROR(ROUND(INDEX(DataKs2DisadNo!$J:$J,MATCH($A50,DataKs2DisadNo!$D:$D,0)),1),"")</f>
        <v>0</v>
      </c>
      <c r="I50" s="233">
        <f>IFERROR(ROUND(INDEX(DataKs2Main!$J:$J,MATCH($A50,DataKs2Main!$D:$D,0)),1),"")</f>
        <v>0</v>
      </c>
      <c r="J50" s="233">
        <f t="shared" si="0"/>
        <v>0</v>
      </c>
      <c r="K50" s="233">
        <f t="shared" si="1"/>
        <v>0</v>
      </c>
      <c r="L50" s="232">
        <f>IFERROR(ROUND(INDEX(DataKs2DisadYes!$N:$N,MATCH($A50,DataKs2DisadYes!$D:$D,0)),1),"")</f>
        <v>0</v>
      </c>
      <c r="M50" s="233">
        <f>IFERROR(ROUND(INDEX(DataKs2DisadNo!$N:$N,MATCH($A50,DataKs2DisadNo!$D:$D,0)),1),"")</f>
        <v>66.7</v>
      </c>
      <c r="N50" s="233">
        <f>IFERROR(ROUND(INDEX(DataKs2Main!$N:$N,MATCH($A50,DataKs2Main!$D:$D,0)),1),"")</f>
        <v>25</v>
      </c>
      <c r="O50" s="233">
        <f t="shared" si="2"/>
        <v>-66.7</v>
      </c>
      <c r="P50" s="233">
        <f t="shared" si="3"/>
        <v>-25</v>
      </c>
      <c r="Q50" s="232">
        <f>IFERROR(ROUND(INDEX(DataKs2DisadYes!$Q:$Q,MATCH($A50,DataKs2DisadYes!$D:$D,0)),1),"")</f>
        <v>0</v>
      </c>
      <c r="R50" s="233">
        <f>IFERROR(ROUND(INDEX(DataKs2DisadNo!$Q:$Q,MATCH($A50,DataKs2DisadNo!$D:$D,0)),1),"")</f>
        <v>0</v>
      </c>
      <c r="S50" s="233">
        <f>IFERROR(ROUND(INDEX(DataKs2Main!$Q:$Q,MATCH($A50,DataKs2Main!$D:$D,0)),1),"")</f>
        <v>0</v>
      </c>
      <c r="T50" s="233">
        <f t="shared" si="4"/>
        <v>0</v>
      </c>
      <c r="U50" s="233">
        <f t="shared" si="5"/>
        <v>0</v>
      </c>
      <c r="V50" s="232">
        <f>IFERROR(ROUND(INDEX(DataKs2DisadYes!$U:$U,MATCH($A50,DataKs2DisadYes!$D:$D,0)),1),"")</f>
        <v>0</v>
      </c>
      <c r="W50" s="233">
        <f>IFERROR(ROUND(INDEX(DataKs2DisadNo!$U:$U,MATCH($A50,DataKs2DisadNo!$D:$D,0)),1),"")</f>
        <v>0</v>
      </c>
      <c r="X50" s="233">
        <f>IFERROR(ROUND(INDEX(DataKs2Main!$U:$U,MATCH($A50,DataKs2Main!$D:$D,0)),1),"")</f>
        <v>0</v>
      </c>
      <c r="Y50" s="233">
        <f t="shared" si="6"/>
        <v>0</v>
      </c>
      <c r="Z50" s="234">
        <f t="shared" si="7"/>
        <v>0</v>
      </c>
    </row>
    <row r="51" spans="1:26">
      <c r="A51" s="179" t="s">
        <v>77</v>
      </c>
      <c r="B51" s="180">
        <v>7001</v>
      </c>
      <c r="C51" s="185">
        <v>45</v>
      </c>
      <c r="D51" s="230">
        <f>IFERROR(INDEX(DataKs2DisadYes!$G:$G,MATCH($A51,DataKs2DisadYes!$D:$D,0)),"")</f>
        <v>8</v>
      </c>
      <c r="E51" s="191">
        <f>IFERROR(INDEX(DataKs2DisadNo!$G:$G,MATCH($A51,DataKs2DisadNo!$D:$D,0)),"")</f>
        <v>7</v>
      </c>
      <c r="F51" s="231">
        <f>IFERROR(INDEX(DataKs2Main!$G:$G,MATCH($A51,DataKs2Main!$D:$D,0)),"")</f>
        <v>15</v>
      </c>
      <c r="G51" s="232">
        <f>IFERROR(ROUND(INDEX(DataKs2DisadYes!$J:$J,MATCH($A51,DataKs2DisadYes!$D:$D,0)),1),"")</f>
        <v>0</v>
      </c>
      <c r="H51" s="233">
        <f>IFERROR(ROUND(INDEX(DataKs2DisadNo!$J:$J,MATCH($A51,DataKs2DisadNo!$D:$D,0)),1),"")</f>
        <v>0</v>
      </c>
      <c r="I51" s="233">
        <f>IFERROR(ROUND(INDEX(DataKs2Main!$J:$J,MATCH($A51,DataKs2Main!$D:$D,0)),1),"")</f>
        <v>0</v>
      </c>
      <c r="J51" s="233">
        <f t="shared" si="0"/>
        <v>0</v>
      </c>
      <c r="K51" s="233">
        <f t="shared" si="1"/>
        <v>0</v>
      </c>
      <c r="L51" s="232">
        <f>IFERROR(ROUND(INDEX(DataKs2DisadYes!$N:$N,MATCH($A51,DataKs2DisadYes!$D:$D,0)),1),"")</f>
        <v>0</v>
      </c>
      <c r="M51" s="233">
        <f>IFERROR(ROUND(INDEX(DataKs2DisadNo!$N:$N,MATCH($A51,DataKs2DisadNo!$D:$D,0)),1),"")</f>
        <v>0</v>
      </c>
      <c r="N51" s="233">
        <f>IFERROR(ROUND(INDEX(DataKs2Main!$N:$N,MATCH($A51,DataKs2Main!$D:$D,0)),1),"")</f>
        <v>0</v>
      </c>
      <c r="O51" s="233">
        <f t="shared" si="2"/>
        <v>0</v>
      </c>
      <c r="P51" s="233">
        <f t="shared" si="3"/>
        <v>0</v>
      </c>
      <c r="Q51" s="232">
        <f>IFERROR(ROUND(INDEX(DataKs2DisadYes!$Q:$Q,MATCH($A51,DataKs2DisadYes!$D:$D,0)),1),"")</f>
        <v>0</v>
      </c>
      <c r="R51" s="233">
        <f>IFERROR(ROUND(INDEX(DataKs2DisadNo!$Q:$Q,MATCH($A51,DataKs2DisadNo!$D:$D,0)),1),"")</f>
        <v>0</v>
      </c>
      <c r="S51" s="233">
        <f>IFERROR(ROUND(INDEX(DataKs2Main!$Q:$Q,MATCH($A51,DataKs2Main!$D:$D,0)),1),"")</f>
        <v>0</v>
      </c>
      <c r="T51" s="233">
        <f t="shared" si="4"/>
        <v>0</v>
      </c>
      <c r="U51" s="233">
        <f t="shared" si="5"/>
        <v>0</v>
      </c>
      <c r="V51" s="232">
        <f>IFERROR(ROUND(INDEX(DataKs2DisadYes!$U:$U,MATCH($A51,DataKs2DisadYes!$D:$D,0)),1),"")</f>
        <v>0</v>
      </c>
      <c r="W51" s="233">
        <f>IFERROR(ROUND(INDEX(DataKs2DisadNo!$U:$U,MATCH($A51,DataKs2DisadNo!$D:$D,0)),1),"")</f>
        <v>0</v>
      </c>
      <c r="X51" s="233">
        <f>IFERROR(ROUND(INDEX(DataKs2Main!$U:$U,MATCH($A51,DataKs2Main!$D:$D,0)),1),"")</f>
        <v>0</v>
      </c>
      <c r="Y51" s="233">
        <f t="shared" si="6"/>
        <v>0</v>
      </c>
      <c r="Z51" s="234">
        <f t="shared" si="7"/>
        <v>0</v>
      </c>
    </row>
    <row r="52" spans="1:26" ht="13" thickBot="1">
      <c r="A52" s="192" t="s">
        <v>78</v>
      </c>
      <c r="B52" s="193">
        <v>7005</v>
      </c>
      <c r="C52" s="224">
        <v>46</v>
      </c>
      <c r="D52" s="235">
        <f>IFERROR(INDEX(DataKs2DisadYes!$G:$G,MATCH($A52,DataKs2DisadYes!$D:$D,0)),"")</f>
        <v>5</v>
      </c>
      <c r="E52" s="194">
        <f>IFERROR(INDEX(DataKs2DisadNo!$G:$G,MATCH($A52,DataKs2DisadNo!$D:$D,0)),"")</f>
        <v>8</v>
      </c>
      <c r="F52" s="224">
        <f>IFERROR(INDEX(DataKs2Main!$G:$G,MATCH($A52,DataKs2Main!$D:$D,0)),"")</f>
        <v>13</v>
      </c>
      <c r="G52" s="195">
        <f>IFERROR(ROUND(INDEX(DataKs2DisadYes!$J:$J,MATCH($A52,DataKs2DisadYes!$D:$D,0)),1),"")</f>
        <v>0</v>
      </c>
      <c r="H52" s="197">
        <f>IFERROR(ROUND(INDEX(DataKs2DisadNo!$J:$J,MATCH($A52,DataKs2DisadNo!$D:$D,0)),1),"")</f>
        <v>0</v>
      </c>
      <c r="I52" s="197">
        <f>IFERROR(ROUND(INDEX(DataKs2Main!$J:$J,MATCH($A52,DataKs2Main!$D:$D,0)),1),"")</f>
        <v>0</v>
      </c>
      <c r="J52" s="197">
        <f t="shared" si="0"/>
        <v>0</v>
      </c>
      <c r="K52" s="197">
        <f t="shared" si="1"/>
        <v>0</v>
      </c>
      <c r="L52" s="195">
        <f>IFERROR(ROUND(INDEX(DataKs2DisadYes!$N:$N,MATCH($A52,DataKs2DisadYes!$D:$D,0)),1),"")</f>
        <v>0</v>
      </c>
      <c r="M52" s="197">
        <f>IFERROR(ROUND(INDEX(DataKs2DisadNo!$N:$N,MATCH($A52,DataKs2DisadNo!$D:$D,0)),1),"")</f>
        <v>0</v>
      </c>
      <c r="N52" s="197">
        <f>IFERROR(ROUND(INDEX(DataKs2Main!$N:$N,MATCH($A52,DataKs2Main!$D:$D,0)),1),"")</f>
        <v>0</v>
      </c>
      <c r="O52" s="197">
        <f t="shared" si="2"/>
        <v>0</v>
      </c>
      <c r="P52" s="197">
        <f t="shared" si="3"/>
        <v>0</v>
      </c>
      <c r="Q52" s="34">
        <f>IFERROR(ROUND(INDEX(DataKs2DisadYes!$Q:$Q,MATCH($A52,DataKs2DisadYes!$D:$D,0)),1),"")</f>
        <v>0</v>
      </c>
      <c r="R52" s="35">
        <f>IFERROR(ROUND(INDEX(DataKs2DisadNo!$Q:$Q,MATCH($A52,DataKs2DisadNo!$D:$D,0)),1),"")</f>
        <v>0</v>
      </c>
      <c r="S52" s="35">
        <f>IFERROR(ROUND(INDEX(DataKs2Main!$Q:$Q,MATCH($A52,DataKs2Main!$D:$D,0)),1),"")</f>
        <v>0</v>
      </c>
      <c r="T52" s="197">
        <f t="shared" si="4"/>
        <v>0</v>
      </c>
      <c r="U52" s="197">
        <f t="shared" si="5"/>
        <v>0</v>
      </c>
      <c r="V52" s="34">
        <f>IFERROR(ROUND(INDEX(DataKs2DisadYes!$U:$U,MATCH($A52,DataKs2DisadYes!$D:$D,0)),1),"")</f>
        <v>0</v>
      </c>
      <c r="W52" s="35">
        <f>IFERROR(ROUND(INDEX(DataKs2DisadNo!$U:$U,MATCH($A52,DataKs2DisadNo!$D:$D,0)),1),"")</f>
        <v>0</v>
      </c>
      <c r="X52" s="35">
        <f>IFERROR(ROUND(INDEX(DataKs2Main!$U:$U,MATCH($A52,DataKs2Main!$D:$D,0)),1),"")</f>
        <v>0</v>
      </c>
      <c r="Y52" s="197">
        <f t="shared" si="6"/>
        <v>0</v>
      </c>
      <c r="Z52" s="198">
        <f t="shared" si="7"/>
        <v>0</v>
      </c>
    </row>
    <row r="53" spans="1:26" ht="5.15" customHeight="1" thickBot="1">
      <c r="H53" s="58"/>
    </row>
    <row r="54" spans="1:26">
      <c r="A54" s="205" t="s">
        <v>97</v>
      </c>
      <c r="B54" s="207"/>
      <c r="C54" s="452"/>
      <c r="D54" s="236">
        <f>IFERROR(INDEX(DataKs2DisadYes!$G:$G,MATCH("LA",DataKs2DisadYes!$D:$D,0)),"")</f>
        <v>1154</v>
      </c>
      <c r="E54" s="207">
        <f>IFERROR(INDEX(DataKs2DisadNo!$G:$G,MATCH("LA",DataKs2DisadNo!$D:$D,0)),"")</f>
        <v>2188</v>
      </c>
      <c r="F54" s="171">
        <f>IFERROR(INDEX(DataKs2Main!$G:$G,MATCH("LA",DataKs2Main!$D:$D,0)),"")</f>
        <v>3342</v>
      </c>
      <c r="G54" s="168">
        <f>IFERROR(ROUND(INDEX(DataKs2DisadYes!$J:$J,MATCH("LA",DataKs2DisadYes!$D:$D,0)),1),"")</f>
        <v>59.4</v>
      </c>
      <c r="H54" s="170">
        <f>IFERROR(ROUND(INDEX(DataKs2DisadNo!$J:$J,MATCH("LA",DataKs2DisadNo!$D:$D,0)),1),"")</f>
        <v>70.2</v>
      </c>
      <c r="I54" s="170">
        <f>IFERROR(ROUND(INDEX(DataKs2Main!$J:$J,MATCH("LA",DataKs2Main!$D:$D,0)),1),"")</f>
        <v>66.400000000000006</v>
      </c>
      <c r="J54" s="170">
        <f>IF(OR($G54="",$H54=""),"",$G54-$H54)</f>
        <v>-10.800000000000004</v>
      </c>
      <c r="K54" s="170">
        <f>IF(OR($G54="",$I54=""),"",$G54-$I54)</f>
        <v>-7.0000000000000071</v>
      </c>
      <c r="L54" s="168">
        <f>IFERROR(ROUND(INDEX(DataKs2DisadYes!$N:$N,MATCH("LA",DataKs2DisadYes!$D:$D,0)),1),"")</f>
        <v>74</v>
      </c>
      <c r="M54" s="170">
        <f>IFERROR(ROUND(INDEX(DataKs2DisadNo!$N:$N,MATCH("LA",DataKs2DisadNo!$D:$D,0)),1),"")</f>
        <v>79.400000000000006</v>
      </c>
      <c r="N54" s="170">
        <f>IFERROR(ROUND(INDEX(DataKs2Main!$N:$N,MATCH("LA",DataKs2Main!$D:$D,0)),1),"")</f>
        <v>77.5</v>
      </c>
      <c r="O54" s="170">
        <f t="shared" ref="O54:O56" si="8">IF(OR($L54="",$M54=""),"",$L54-$M54)</f>
        <v>-5.4000000000000057</v>
      </c>
      <c r="P54" s="170">
        <f t="shared" ref="P54:P56" si="9">IF(OR($L54="",$N54=""),"",$L54-$N54)</f>
        <v>-3.5</v>
      </c>
      <c r="Q54" s="16">
        <f>IFERROR(ROUND(INDEX(DataKs2DisadYes!$Q:$Q,MATCH("LA",DataKs2DisadYes!$D:$D,0)),1),"")</f>
        <v>69.3</v>
      </c>
      <c r="R54" s="17">
        <f>IFERROR(ROUND(INDEX(DataKs2DisadNo!$Q:$Q,MATCH("LA",DataKs2DisadNo!$D:$D,0)),1),"")</f>
        <v>77</v>
      </c>
      <c r="S54" s="17">
        <f>IFERROR(ROUND(INDEX(DataKs2Main!$Q:$Q,MATCH("LA",DataKs2Main!$D:$D,0)),1),"")</f>
        <v>74.3</v>
      </c>
      <c r="T54" s="170">
        <f t="shared" ref="T54:T56" si="10">IF(OR($Q54="",$R54=""),"",$Q54-$R54)</f>
        <v>-7.7000000000000028</v>
      </c>
      <c r="U54" s="170">
        <f t="shared" ref="U54:U56" si="11">IF(OR($Q54="",$S54=""),"",$Q54-$S54)</f>
        <v>-5</v>
      </c>
      <c r="V54" s="16">
        <f>IFERROR(ROUND(INDEX(DataKs2DisadYes!$U:$U,MATCH("LA",DataKs2DisadYes!$D:$D,0)),1),"")</f>
        <v>71.8</v>
      </c>
      <c r="W54" s="17">
        <f>IFERROR(ROUND(INDEX(DataKs2DisadNo!$U:$U,MATCH("LA",DataKs2DisadNo!$D:$D,0)),1),"")</f>
        <v>81.2</v>
      </c>
      <c r="X54" s="17">
        <f>IFERROR(ROUND(INDEX(DataKs2Main!$U:$U,MATCH("LA",DataKs2Main!$D:$D,0)),1),"")</f>
        <v>78</v>
      </c>
      <c r="Y54" s="170">
        <f t="shared" ref="Y54:Y56" si="12">IF(OR($V54="",$W54=""),"",$V54-$W54)</f>
        <v>-9.4000000000000057</v>
      </c>
      <c r="Z54" s="208">
        <f t="shared" ref="Z54:Z56" si="13">IF(OR($V54="",$X54=""),"",$V54-$X54)</f>
        <v>-6.2000000000000028</v>
      </c>
    </row>
    <row r="55" spans="1:26">
      <c r="A55" s="179" t="s">
        <v>4</v>
      </c>
      <c r="B55" s="181"/>
      <c r="C55" s="450"/>
      <c r="D55" s="229"/>
      <c r="E55" s="181"/>
      <c r="F55" s="185"/>
      <c r="G55" s="182">
        <f>IFERROR(ROUND(INDEX(DataKs2DisadYes!$J:$J,MATCH("DfE Region - London",DataKs2DisadYes!$D:$D,0)),1),"")</f>
        <v>58.4</v>
      </c>
      <c r="H55" s="184">
        <f>IFERROR(ROUND(INDEX(DataKs2DisadNo!$J:$J,MATCH("DfE Region - London",DataKs2DisadNo!$D:$D,0)),1),"")</f>
        <v>73.599999999999994</v>
      </c>
      <c r="I55" s="184">
        <f>IFERROR(ROUND(INDEX(DataKs2Main!$J:$J,MATCH("DfE Region - London",DataKs2Main!$D:$D,0)),1),"")</f>
        <v>68.599999999999994</v>
      </c>
      <c r="J55" s="184">
        <f t="shared" ref="J55:J56" si="14">IF(OR($G55="",$H55=""),"",$G55-$H55)</f>
        <v>-15.199999999999996</v>
      </c>
      <c r="K55" s="184">
        <f t="shared" ref="K55:K56" si="15">IF(OR($G55="",$I55=""),"",$G55-$I55)</f>
        <v>-10.199999999999996</v>
      </c>
      <c r="L55" s="182">
        <f>IFERROR(ROUND(INDEX(DataKs2DisadYes!$N:$N,MATCH("DfE Region - London",DataKs2DisadYes!$D:$D,0)),1),"")</f>
        <v>71.900000000000006</v>
      </c>
      <c r="M55" s="184">
        <f>IFERROR(ROUND(INDEX(DataKs2DisadNo!$N:$N,MATCH("DfE Region - London",DataKs2DisadNo!$D:$D,0)),1),"")</f>
        <v>82.8</v>
      </c>
      <c r="N55" s="184">
        <f>IFERROR(ROUND(INDEX(DataKs2Main!$N:$N,MATCH("DfE Region - London",DataKs2Main!$D:$D,0)),1),"")</f>
        <v>79.3</v>
      </c>
      <c r="O55" s="184">
        <f t="shared" si="8"/>
        <v>-10.899999999999991</v>
      </c>
      <c r="P55" s="184">
        <f t="shared" si="9"/>
        <v>-7.3999999999999915</v>
      </c>
      <c r="Q55" s="25">
        <f>IFERROR(ROUND(INDEX(DataKs2DisadYes!$Q:$Q,MATCH("DfE Region - London",DataKs2DisadYes!$D:$D,0)),1),"")</f>
        <v>68.099999999999994</v>
      </c>
      <c r="R55" s="26">
        <f>IFERROR(ROUND(INDEX(DataKs2DisadNo!$Q:$Q,MATCH("DfE Region - London",DataKs2DisadNo!$D:$D,0)),1),"")</f>
        <v>80.2</v>
      </c>
      <c r="S55" s="26">
        <f>IFERROR(ROUND(INDEX(DataKs2Main!$Q:$Q,MATCH("DfE Region - London",DataKs2Main!$D:$D,0)),1),"")</f>
        <v>76.099999999999994</v>
      </c>
      <c r="T55" s="184">
        <f t="shared" si="10"/>
        <v>-12.100000000000009</v>
      </c>
      <c r="U55" s="184">
        <f t="shared" si="11"/>
        <v>-8</v>
      </c>
      <c r="V55" s="25">
        <f>IFERROR(ROUND(INDEX(DataKs2DisadYes!$U:$U,MATCH("DfE Region - London",DataKs2DisadYes!$D:$D,0)),1),"")</f>
        <v>70.2</v>
      </c>
      <c r="W55" s="26">
        <f>IFERROR(ROUND(INDEX(DataKs2DisadNo!$U:$U,MATCH("DfE Region - London",DataKs2DisadNo!$D:$D,0)),1),"")</f>
        <v>84.1</v>
      </c>
      <c r="X55" s="26">
        <f>IFERROR(ROUND(INDEX(DataKs2Main!$U:$U,MATCH("DfE Region - London",DataKs2Main!$D:$D,0)),1),"")</f>
        <v>79.599999999999994</v>
      </c>
      <c r="Y55" s="184">
        <f t="shared" si="12"/>
        <v>-13.899999999999991</v>
      </c>
      <c r="Z55" s="212">
        <f t="shared" si="13"/>
        <v>-9.3999999999999915</v>
      </c>
    </row>
    <row r="56" spans="1:26" ht="13" thickBot="1">
      <c r="A56" s="192" t="s">
        <v>98</v>
      </c>
      <c r="B56" s="194"/>
      <c r="C56" s="451"/>
      <c r="D56" s="235"/>
      <c r="E56" s="194"/>
      <c r="F56" s="224"/>
      <c r="G56" s="195">
        <f>IFERROR(ROUND(INDEX(DataKs2DisadYes!$J:$J,MATCH("NCER National",DataKs2DisadYes!$D:$D,0)),1),"")</f>
        <v>47.4</v>
      </c>
      <c r="H56" s="197">
        <f>IFERROR(ROUND(INDEX(DataKs2DisadNo!$J:$J,MATCH("NCER National",DataKs2DisadNo!$D:$D,0)),1),"")</f>
        <v>68.8</v>
      </c>
      <c r="I56" s="197">
        <f>IFERROR(ROUND(INDEX(DataKs2Main!$J:$J,MATCH("NCER National",DataKs2Main!$D:$D,0)),1),"")</f>
        <v>62.2</v>
      </c>
      <c r="J56" s="197">
        <f t="shared" si="14"/>
        <v>-21.4</v>
      </c>
      <c r="K56" s="197">
        <f t="shared" si="15"/>
        <v>-14.800000000000004</v>
      </c>
      <c r="L56" s="195">
        <f>IFERROR(ROUND(INDEX(DataKs2DisadYes!$N:$N,MATCH("NCER National",DataKs2DisadYes!$D:$D,0)),1),"")</f>
        <v>63.2</v>
      </c>
      <c r="M56" s="197">
        <f>IFERROR(ROUND(INDEX(DataKs2DisadNo!$N:$N,MATCH("NCER National",DataKs2DisadNo!$D:$D,0)),1),"")</f>
        <v>80.400000000000006</v>
      </c>
      <c r="N56" s="197">
        <f>IFERROR(ROUND(INDEX(DataKs2Main!$N:$N,MATCH("NCER National",DataKs2Main!$D:$D,0)),1),"")</f>
        <v>75.099999999999994</v>
      </c>
      <c r="O56" s="197">
        <f t="shared" si="8"/>
        <v>-17.200000000000003</v>
      </c>
      <c r="P56" s="197">
        <f t="shared" si="9"/>
        <v>-11.899999999999991</v>
      </c>
      <c r="Q56" s="34">
        <f>IFERROR(ROUND(INDEX(DataKs2DisadYes!$Q:$Q,MATCH("NCER National",DataKs2DisadYes!$D:$D,0)),1),"")</f>
        <v>59.4</v>
      </c>
      <c r="R56" s="35">
        <f>IFERROR(ROUND(INDEX(DataKs2DisadNo!$Q:$Q,MATCH("NCER National",DataKs2DisadNo!$D:$D,0)),1),"")</f>
        <v>78</v>
      </c>
      <c r="S56" s="35">
        <f>IFERROR(ROUND(INDEX(DataKs2Main!$Q:$Q,MATCH("NCER National",DataKs2Main!$D:$D,0)),1),"")</f>
        <v>72.3</v>
      </c>
      <c r="T56" s="197">
        <f t="shared" si="10"/>
        <v>-18.600000000000001</v>
      </c>
      <c r="U56" s="197">
        <f t="shared" si="11"/>
        <v>-12.899999999999999</v>
      </c>
      <c r="V56" s="34">
        <f>IFERROR(ROUND(INDEX(DataKs2DisadYes!$U:$U,MATCH("NCER National",DataKs2DisadYes!$D:$D,0)),1),"")</f>
        <v>60.5</v>
      </c>
      <c r="W56" s="35">
        <f>IFERROR(ROUND(INDEX(DataKs2DisadNo!$U:$U,MATCH("NCER National",DataKs2DisadNo!$D:$D,0)),1),"")</f>
        <v>80.2</v>
      </c>
      <c r="X56" s="35">
        <f>IFERROR(ROUND(INDEX(DataKs2Main!$U:$U,MATCH("NCER National",DataKs2Main!$D:$D,0)),1),"")</f>
        <v>74.099999999999994</v>
      </c>
      <c r="Y56" s="197">
        <f t="shared" si="12"/>
        <v>-19.700000000000003</v>
      </c>
      <c r="Z56" s="198">
        <f t="shared" si="13"/>
        <v>-13.599999999999994</v>
      </c>
    </row>
    <row r="57" spans="1:26" ht="13" thickBot="1"/>
    <row r="58" spans="1:26" ht="13">
      <c r="A58" s="216" t="s">
        <v>81</v>
      </c>
      <c r="B58" s="217"/>
      <c r="C58" s="217"/>
      <c r="D58" s="217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8"/>
    </row>
    <row r="59" spans="1:26">
      <c r="A59" s="219"/>
      <c r="Z59" s="220"/>
    </row>
    <row r="60" spans="1:26">
      <c r="A60" s="219" t="s">
        <v>99</v>
      </c>
      <c r="Z60" s="220"/>
    </row>
    <row r="61" spans="1:26">
      <c r="A61" s="237"/>
      <c r="B61" s="60" t="s">
        <v>115</v>
      </c>
      <c r="C61" s="60"/>
      <c r="D61" s="60"/>
      <c r="E61" s="60"/>
      <c r="Z61" s="220"/>
    </row>
    <row r="62" spans="1:26">
      <c r="A62" s="238"/>
      <c r="B62" s="60" t="s">
        <v>116</v>
      </c>
      <c r="C62" s="60"/>
      <c r="D62" s="60"/>
      <c r="E62" s="60"/>
      <c r="Z62" s="220"/>
    </row>
    <row r="63" spans="1:26" ht="13" thickBot="1">
      <c r="A63" s="221"/>
      <c r="B63" s="222"/>
      <c r="C63" s="222"/>
      <c r="D63" s="222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3"/>
    </row>
  </sheetData>
  <mergeCells count="16">
    <mergeCell ref="V3:Z3"/>
    <mergeCell ref="G4:I4"/>
    <mergeCell ref="J4:K4"/>
    <mergeCell ref="L4:N4"/>
    <mergeCell ref="O4:P4"/>
    <mergeCell ref="Q4:S4"/>
    <mergeCell ref="T4:U4"/>
    <mergeCell ref="V4:X4"/>
    <mergeCell ref="Y4:Z4"/>
    <mergeCell ref="Q3:U3"/>
    <mergeCell ref="A3:A4"/>
    <mergeCell ref="B3:B4"/>
    <mergeCell ref="D3:F4"/>
    <mergeCell ref="G3:K3"/>
    <mergeCell ref="L3:P3"/>
    <mergeCell ref="C3:C4"/>
  </mergeCells>
  <conditionalFormatting sqref="A7:Z52 A54:Z56">
    <cfRule type="cellIs" dxfId="14" priority="1" stopIfTrue="1" operator="equal">
      <formula>""</formula>
    </cfRule>
  </conditionalFormatting>
  <conditionalFormatting sqref="J7:K49 O7:P49 T7:U49 Y7:Z49 J54:K56 O54:P56 T54:U56 Y54:Z56">
    <cfRule type="cellIs" dxfId="13" priority="2" stopIfTrue="1" operator="lessThan">
      <formula>0</formula>
    </cfRule>
    <cfRule type="cellIs" dxfId="12" priority="3" stopIfTrue="1" operator="greater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53" orientation="landscape" r:id="rId1"/>
  <headerFooter>
    <oddFooter>&amp;L&amp;F&amp;C&amp;P of &amp;N&amp;R&amp;D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E29B2-C6AA-4381-9884-197783AE04DA}">
  <sheetPr codeName="Sheet11">
    <tabColor theme="3" tint="0.59999389629810485"/>
    <pageSetUpPr fitToPage="1"/>
  </sheetPr>
  <dimension ref="A1:Z63"/>
  <sheetViews>
    <sheetView view="pageBreakPreview" zoomScale="70" zoomScaleNormal="90" zoomScaleSheetLayoutView="70" workbookViewId="0">
      <pane xSplit="6" ySplit="6" topLeftCell="G7" activePane="bottomRight" state="frozen"/>
      <selection pane="topRight"/>
      <selection pane="bottomLeft"/>
      <selection pane="bottomRight"/>
    </sheetView>
  </sheetViews>
  <sheetFormatPr defaultColWidth="9.1796875" defaultRowHeight="12.5"/>
  <cols>
    <col min="1" max="1" width="30.453125" style="2" customWidth="1"/>
    <col min="2" max="2" width="9" style="2" customWidth="1"/>
    <col min="3" max="3" width="9" style="2" hidden="1" customWidth="1"/>
    <col min="4" max="26" width="9" style="2" customWidth="1"/>
    <col min="27" max="16384" width="9.1796875" style="2"/>
  </cols>
  <sheetData>
    <row r="1" spans="1:26" ht="15.5">
      <c r="A1" s="423" t="str">
        <f>_xlfn.CONCAT("KS2 Results Summary 2025: Disadvantaged Gap Higher Standard (",Lookups!$B$4," - ",Lookups!$C$4,")")</f>
        <v>KS2 Results Summary 2025: Disadvantaged Gap Higher Standard (Provisional - 11/07/2025)</v>
      </c>
    </row>
    <row r="2" spans="1:26" ht="13" thickBot="1"/>
    <row r="3" spans="1:26" ht="66" customHeight="1">
      <c r="A3" s="487" t="s">
        <v>27</v>
      </c>
      <c r="B3" s="489" t="s">
        <v>28</v>
      </c>
      <c r="C3" s="494" t="s">
        <v>744</v>
      </c>
      <c r="D3" s="487" t="s">
        <v>29</v>
      </c>
      <c r="E3" s="489"/>
      <c r="F3" s="491"/>
      <c r="G3" s="493" t="s">
        <v>86</v>
      </c>
      <c r="H3" s="489"/>
      <c r="I3" s="489"/>
      <c r="J3" s="489"/>
      <c r="K3" s="494"/>
      <c r="L3" s="487" t="s">
        <v>106</v>
      </c>
      <c r="M3" s="489"/>
      <c r="N3" s="489"/>
      <c r="O3" s="489"/>
      <c r="P3" s="491"/>
      <c r="Q3" s="487" t="s">
        <v>107</v>
      </c>
      <c r="R3" s="489"/>
      <c r="S3" s="489"/>
      <c r="T3" s="489"/>
      <c r="U3" s="491"/>
      <c r="V3" s="487" t="s">
        <v>108</v>
      </c>
      <c r="W3" s="489"/>
      <c r="X3" s="489"/>
      <c r="Y3" s="489"/>
      <c r="Z3" s="491"/>
    </row>
    <row r="4" spans="1:26" ht="13.5" thickBot="1">
      <c r="A4" s="488"/>
      <c r="B4" s="490"/>
      <c r="C4" s="495"/>
      <c r="D4" s="488"/>
      <c r="E4" s="490"/>
      <c r="F4" s="492"/>
      <c r="G4" s="496" t="s">
        <v>109</v>
      </c>
      <c r="H4" s="497"/>
      <c r="I4" s="497"/>
      <c r="J4" s="497" t="s">
        <v>110</v>
      </c>
      <c r="K4" s="498"/>
      <c r="L4" s="499" t="s">
        <v>109</v>
      </c>
      <c r="M4" s="497"/>
      <c r="N4" s="497"/>
      <c r="O4" s="497" t="s">
        <v>110</v>
      </c>
      <c r="P4" s="500"/>
      <c r="Q4" s="499" t="s">
        <v>109</v>
      </c>
      <c r="R4" s="497"/>
      <c r="S4" s="497"/>
      <c r="T4" s="497" t="s">
        <v>110</v>
      </c>
      <c r="U4" s="500"/>
      <c r="V4" s="499" t="s">
        <v>109</v>
      </c>
      <c r="W4" s="497"/>
      <c r="X4" s="497"/>
      <c r="Y4" s="497" t="s">
        <v>110</v>
      </c>
      <c r="Z4" s="500"/>
    </row>
    <row r="5" spans="1:26" ht="5.25" customHeight="1" thickBot="1">
      <c r="G5" s="228"/>
      <c r="H5" s="228"/>
      <c r="I5" s="228"/>
      <c r="J5" s="228"/>
      <c r="K5" s="228"/>
    </row>
    <row r="6" spans="1:26" s="14" customFormat="1" ht="76" thickBot="1">
      <c r="A6" s="348" t="s">
        <v>27</v>
      </c>
      <c r="B6" s="453" t="s">
        <v>28</v>
      </c>
      <c r="C6" s="351" t="s">
        <v>744</v>
      </c>
      <c r="D6" s="350" t="s">
        <v>111</v>
      </c>
      <c r="E6" s="349" t="s">
        <v>112</v>
      </c>
      <c r="F6" s="351" t="s">
        <v>113</v>
      </c>
      <c r="G6" s="352" t="s">
        <v>114</v>
      </c>
      <c r="H6" s="353" t="s">
        <v>112</v>
      </c>
      <c r="I6" s="353" t="s">
        <v>113</v>
      </c>
      <c r="J6" s="354" t="str">
        <f>G6 &amp; "-" &amp; H6</f>
        <v>Disadvantaged-Not Disadvantaged</v>
      </c>
      <c r="K6" s="354" t="str">
        <f>G6 &amp; "-" &amp; I6</f>
        <v>Disadvantaged-All</v>
      </c>
      <c r="L6" s="352" t="s">
        <v>114</v>
      </c>
      <c r="M6" s="353" t="s">
        <v>112</v>
      </c>
      <c r="N6" s="353" t="s">
        <v>113</v>
      </c>
      <c r="O6" s="354" t="str">
        <f>L6 &amp; "-" &amp; M6</f>
        <v>Disadvantaged-Not Disadvantaged</v>
      </c>
      <c r="P6" s="354" t="str">
        <f>L6 &amp; "-" &amp; N6</f>
        <v>Disadvantaged-All</v>
      </c>
      <c r="Q6" s="352" t="s">
        <v>114</v>
      </c>
      <c r="R6" s="353" t="s">
        <v>112</v>
      </c>
      <c r="S6" s="353" t="s">
        <v>113</v>
      </c>
      <c r="T6" s="354" t="str">
        <f>Q6 &amp; "-" &amp; R6</f>
        <v>Disadvantaged-Not Disadvantaged</v>
      </c>
      <c r="U6" s="354" t="str">
        <f>Q6 &amp; "-" &amp; S6</f>
        <v>Disadvantaged-All</v>
      </c>
      <c r="V6" s="352" t="s">
        <v>114</v>
      </c>
      <c r="W6" s="353" t="s">
        <v>112</v>
      </c>
      <c r="X6" s="353" t="s">
        <v>113</v>
      </c>
      <c r="Y6" s="354" t="str">
        <f>V6 &amp; "-" &amp; W6</f>
        <v>Disadvantaged-Not Disadvantaged</v>
      </c>
      <c r="Z6" s="355" t="str">
        <f>V6 &amp; "-" &amp; X6</f>
        <v>Disadvantaged-All</v>
      </c>
    </row>
    <row r="7" spans="1:26">
      <c r="A7" s="205" t="s">
        <v>34</v>
      </c>
      <c r="B7" s="206">
        <v>2024</v>
      </c>
      <c r="C7" s="171">
        <v>1</v>
      </c>
      <c r="D7" s="347">
        <f>IFERROR(INDEX(DataKs2DisadYes!$G:$G,MATCH($A7,DataKs2DisadYes!$D:$D,0)),"")</f>
        <v>25</v>
      </c>
      <c r="E7" s="167">
        <f>IFERROR(INDEX(DataKs2DisadNo!$G:$G,MATCH($A7,DataKs2DisadNo!$D:$D,0)),"")</f>
        <v>54</v>
      </c>
      <c r="F7" s="175">
        <f>IFERROR(INDEX(DataKs2Main!$G:$G,MATCH($A7,DataKs2Main!$D:$D,0)),"")</f>
        <v>79</v>
      </c>
      <c r="G7" s="168">
        <f>IFERROR(ROUND(INDEX(DataKs2DisadYes!$K:$K,MATCH($A7,DataKs2DisadYes!$D:$D,0)),1),"")</f>
        <v>8</v>
      </c>
      <c r="H7" s="170">
        <f>IFERROR(ROUND(INDEX(DataKs2DisadNo!$K:$K,MATCH($A7,DataKs2DisadNo!$D:$D,0)),1),"")</f>
        <v>22.2</v>
      </c>
      <c r="I7" s="170">
        <f>IFERROR(ROUND(INDEX(DataKs2Main!$K:$K,MATCH($A7,DataKs2Main!$D:$D,0)),1),"")</f>
        <v>17.7</v>
      </c>
      <c r="J7" s="170">
        <f>IF(OR($G7="",$H7=""),"",$G7-$H7)</f>
        <v>-14.2</v>
      </c>
      <c r="K7" s="170">
        <f>IF(OR($G7="",$I7=""),"",$G7-$I7)</f>
        <v>-9.6999999999999993</v>
      </c>
      <c r="L7" s="168">
        <f>IFERROR(ROUND(INDEX(DataKs2DisadYes!$P:$P,MATCH($A7,DataKs2DisadYes!$D:$D,0)),1),"")</f>
        <v>56</v>
      </c>
      <c r="M7" s="170">
        <f>IFERROR(ROUND(INDEX(DataKs2DisadNo!$P:$P,MATCH($A7,DataKs2DisadNo!$D:$D,0)),1),"")</f>
        <v>57.4</v>
      </c>
      <c r="N7" s="170">
        <f>IFERROR(ROUND(INDEX(DataKs2Main!$P:$P,MATCH($A7,DataKs2Main!$D:$D,0)),1),"")</f>
        <v>57</v>
      </c>
      <c r="O7" s="170">
        <f>IF(OR($L7="",$M7=""),"",$L7-$M7)</f>
        <v>-1.3999999999999986</v>
      </c>
      <c r="P7" s="170">
        <f>IF(OR($L7="",$N7=""),"",$L7-$N7)</f>
        <v>-1</v>
      </c>
      <c r="Q7" s="168">
        <f>IFERROR(ROUND(INDEX(DataKs2DisadYes!$R:$R,MATCH($A7,DataKs2DisadYes!$D:$D,0)),1),"")</f>
        <v>12</v>
      </c>
      <c r="R7" s="170">
        <f>IFERROR(ROUND(INDEX(DataKs2DisadNo!$R:$R,MATCH($A7,DataKs2DisadNo!$D:$D,0)),1),"")</f>
        <v>24.1</v>
      </c>
      <c r="S7" s="170">
        <f>IFERROR(ROUND(INDEX(DataKs2Main!$R:$R,MATCH($A7,DataKs2Main!$D:$D,0)),1),"")</f>
        <v>20.3</v>
      </c>
      <c r="T7" s="170">
        <f>IF(OR($Q7="",$R7=""),"",$Q7-$R7)</f>
        <v>-12.100000000000001</v>
      </c>
      <c r="U7" s="170">
        <f>IF(OR($Q7="",$S7=""),"",$Q7-$S7)</f>
        <v>-8.3000000000000007</v>
      </c>
      <c r="V7" s="168">
        <f>IFERROR(ROUND(INDEX(DataKs2DisadYes!$W:$W,MATCH($A7,DataKs2DisadYes!$D:$D,0)),1),"")</f>
        <v>40</v>
      </c>
      <c r="W7" s="170">
        <f>IFERROR(ROUND(INDEX(DataKs2DisadNo!$W:$W,MATCH($A7,DataKs2DisadNo!$D:$D,0)),1),"")</f>
        <v>46.3</v>
      </c>
      <c r="X7" s="170">
        <f>IFERROR(ROUND(INDEX(DataKs2Main!$W:$W,MATCH($A7,DataKs2Main!$D:$D,0)),1),"")</f>
        <v>44.3</v>
      </c>
      <c r="Y7" s="170">
        <f>IF(OR($V7="",$W7=""),"",$V7-$W7)</f>
        <v>-6.2999999999999972</v>
      </c>
      <c r="Z7" s="208">
        <f>IF(OR($V7="",$X7=""),"",$V7-$X7)</f>
        <v>-4.2999999999999972</v>
      </c>
    </row>
    <row r="8" spans="1:26">
      <c r="A8" s="179" t="s">
        <v>35</v>
      </c>
      <c r="B8" s="180">
        <v>2068</v>
      </c>
      <c r="C8" s="185">
        <v>2</v>
      </c>
      <c r="D8" s="229">
        <f>IFERROR(INDEX(DataKs2DisadYes!$G:$G,MATCH($A8,DataKs2DisadYes!$D:$D,0)),"")</f>
        <v>19</v>
      </c>
      <c r="E8" s="181">
        <f>IFERROR(INDEX(DataKs2DisadNo!$G:$G,MATCH($A8,DataKs2DisadNo!$D:$D,0)),"")</f>
        <v>43</v>
      </c>
      <c r="F8" s="185">
        <f>IFERROR(INDEX(DataKs2Main!$G:$G,MATCH($A8,DataKs2Main!$D:$D,0)),"")</f>
        <v>62</v>
      </c>
      <c r="G8" s="182">
        <f>IFERROR(ROUND(INDEX(DataKs2DisadYes!$K:$K,MATCH($A8,DataKs2DisadYes!$D:$D,0)),1),"")</f>
        <v>5.3</v>
      </c>
      <c r="H8" s="184">
        <f>IFERROR(ROUND(INDEX(DataKs2DisadNo!$K:$K,MATCH($A8,DataKs2DisadNo!$D:$D,0)),1),"")</f>
        <v>9.3000000000000007</v>
      </c>
      <c r="I8" s="184">
        <f>IFERROR(ROUND(INDEX(DataKs2Main!$K:$K,MATCH($A8,DataKs2Main!$D:$D,0)),1),"")</f>
        <v>8.1</v>
      </c>
      <c r="J8" s="184">
        <f t="shared" ref="J8:J52" si="0">IF(OR($G8="",$H8=""),"",$G8-$H8)</f>
        <v>-4.0000000000000009</v>
      </c>
      <c r="K8" s="184">
        <f t="shared" ref="K8:K52" si="1">IF(OR($G8="",$I8=""),"",$G8-$I8)</f>
        <v>-2.8</v>
      </c>
      <c r="L8" s="182">
        <f>IFERROR(ROUND(INDEX(DataKs2DisadYes!$P:$P,MATCH($A8,DataKs2DisadYes!$D:$D,0)),1),"")</f>
        <v>42.1</v>
      </c>
      <c r="M8" s="184">
        <f>IFERROR(ROUND(INDEX(DataKs2DisadNo!$P:$P,MATCH($A8,DataKs2DisadNo!$D:$D,0)),1),"")</f>
        <v>32.6</v>
      </c>
      <c r="N8" s="184">
        <f>IFERROR(ROUND(INDEX(DataKs2Main!$P:$P,MATCH($A8,DataKs2Main!$D:$D,0)),1),"")</f>
        <v>35.5</v>
      </c>
      <c r="O8" s="184">
        <f t="shared" ref="O8:O52" si="2">IF(OR($L8="",$M8=""),"",$L8-$M8)</f>
        <v>9.5</v>
      </c>
      <c r="P8" s="184">
        <f t="shared" ref="P8:P52" si="3">IF(OR($L8="",$N8=""),"",$L8-$N8)</f>
        <v>6.6000000000000014</v>
      </c>
      <c r="Q8" s="182">
        <f>IFERROR(ROUND(INDEX(DataKs2DisadYes!$R:$R,MATCH($A8,DataKs2DisadYes!$D:$D,0)),1),"")</f>
        <v>5.3</v>
      </c>
      <c r="R8" s="184">
        <f>IFERROR(ROUND(INDEX(DataKs2DisadNo!$R:$R,MATCH($A8,DataKs2DisadNo!$D:$D,0)),1),"")</f>
        <v>9.3000000000000007</v>
      </c>
      <c r="S8" s="184">
        <f>IFERROR(ROUND(INDEX(DataKs2Main!$R:$R,MATCH($A8,DataKs2Main!$D:$D,0)),1),"")</f>
        <v>8.1</v>
      </c>
      <c r="T8" s="184">
        <f t="shared" ref="T8:T52" si="4">IF(OR($Q8="",$R8=""),"",$Q8-$R8)</f>
        <v>-4.0000000000000009</v>
      </c>
      <c r="U8" s="184">
        <f t="shared" ref="U8:U52" si="5">IF(OR($Q8="",$S8=""),"",$Q8-$S8)</f>
        <v>-2.8</v>
      </c>
      <c r="V8" s="182">
        <f>IFERROR(ROUND(INDEX(DataKs2DisadYes!$W:$W,MATCH($A8,DataKs2DisadYes!$D:$D,0)),1),"")</f>
        <v>26.3</v>
      </c>
      <c r="W8" s="184">
        <f>IFERROR(ROUND(INDEX(DataKs2DisadNo!$W:$W,MATCH($A8,DataKs2DisadNo!$D:$D,0)),1),"")</f>
        <v>37.200000000000003</v>
      </c>
      <c r="X8" s="184">
        <f>IFERROR(ROUND(INDEX(DataKs2Main!$W:$W,MATCH($A8,DataKs2Main!$D:$D,0)),1),"")</f>
        <v>33.9</v>
      </c>
      <c r="Y8" s="184">
        <f t="shared" ref="Y8:Y52" si="6">IF(OR($V8="",$W8=""),"",$V8-$W8)</f>
        <v>-10.900000000000002</v>
      </c>
      <c r="Z8" s="212">
        <f t="shared" ref="Z8:Z52" si="7">IF(OR($V8="",$X8=""),"",$V8-$X8)</f>
        <v>-7.5999999999999979</v>
      </c>
    </row>
    <row r="9" spans="1:26">
      <c r="A9" s="179" t="s">
        <v>91</v>
      </c>
      <c r="B9" s="180">
        <v>2002</v>
      </c>
      <c r="C9" s="185">
        <v>3</v>
      </c>
      <c r="D9" s="229">
        <f>IFERROR(INDEX(DataKs2DisadYes!$G:$G,MATCH($A9,DataKs2DisadYes!$D:$D,0)),"")</f>
        <v>22</v>
      </c>
      <c r="E9" s="181">
        <f>IFERROR(INDEX(DataKs2DisadNo!$G:$G,MATCH($A9,DataKs2DisadNo!$D:$D,0)),"")</f>
        <v>48</v>
      </c>
      <c r="F9" s="185">
        <f>IFERROR(INDEX(DataKs2Main!$G:$G,MATCH($A9,DataKs2Main!$D:$D,0)),"")</f>
        <v>70</v>
      </c>
      <c r="G9" s="182">
        <f>IFERROR(ROUND(INDEX(DataKs2DisadYes!$K:$K,MATCH($A9,DataKs2DisadYes!$D:$D,0)),1),"")</f>
        <v>4.5</v>
      </c>
      <c r="H9" s="184">
        <f>IFERROR(ROUND(INDEX(DataKs2DisadNo!$K:$K,MATCH($A9,DataKs2DisadNo!$D:$D,0)),1),"")</f>
        <v>2.1</v>
      </c>
      <c r="I9" s="184">
        <f>IFERROR(ROUND(INDEX(DataKs2Main!$K:$K,MATCH($A9,DataKs2Main!$D:$D,0)),1),"")</f>
        <v>2.9</v>
      </c>
      <c r="J9" s="184">
        <f t="shared" si="0"/>
        <v>2.4</v>
      </c>
      <c r="K9" s="184">
        <f t="shared" si="1"/>
        <v>1.6</v>
      </c>
      <c r="L9" s="182">
        <f>IFERROR(ROUND(INDEX(DataKs2DisadYes!$P:$P,MATCH($A9,DataKs2DisadYes!$D:$D,0)),1),"")</f>
        <v>22.7</v>
      </c>
      <c r="M9" s="184">
        <f>IFERROR(ROUND(INDEX(DataKs2DisadNo!$P:$P,MATCH($A9,DataKs2DisadNo!$D:$D,0)),1),"")</f>
        <v>14.6</v>
      </c>
      <c r="N9" s="184">
        <f>IFERROR(ROUND(INDEX(DataKs2Main!$P:$P,MATCH($A9,DataKs2Main!$D:$D,0)),1),"")</f>
        <v>17.100000000000001</v>
      </c>
      <c r="O9" s="184">
        <f t="shared" si="2"/>
        <v>8.1</v>
      </c>
      <c r="P9" s="184">
        <f t="shared" si="3"/>
        <v>5.5999999999999979</v>
      </c>
      <c r="Q9" s="182">
        <f>IFERROR(ROUND(INDEX(DataKs2DisadYes!$R:$R,MATCH($A9,DataKs2DisadYes!$D:$D,0)),1),"")</f>
        <v>9.1</v>
      </c>
      <c r="R9" s="184">
        <f>IFERROR(ROUND(INDEX(DataKs2DisadNo!$R:$R,MATCH($A9,DataKs2DisadNo!$D:$D,0)),1),"")</f>
        <v>6.3</v>
      </c>
      <c r="S9" s="184">
        <f>IFERROR(ROUND(INDEX(DataKs2Main!$R:$R,MATCH($A9,DataKs2Main!$D:$D,0)),1),"")</f>
        <v>7.1</v>
      </c>
      <c r="T9" s="184">
        <f t="shared" si="4"/>
        <v>2.8</v>
      </c>
      <c r="U9" s="184">
        <f t="shared" si="5"/>
        <v>2</v>
      </c>
      <c r="V9" s="182">
        <f>IFERROR(ROUND(INDEX(DataKs2DisadYes!$W:$W,MATCH($A9,DataKs2DisadYes!$D:$D,0)),1),"")</f>
        <v>9.1</v>
      </c>
      <c r="W9" s="184">
        <f>IFERROR(ROUND(INDEX(DataKs2DisadNo!$W:$W,MATCH($A9,DataKs2DisadNo!$D:$D,0)),1),"")</f>
        <v>12.5</v>
      </c>
      <c r="X9" s="184">
        <f>IFERROR(ROUND(INDEX(DataKs2Main!$W:$W,MATCH($A9,DataKs2Main!$D:$D,0)),1),"")</f>
        <v>11.4</v>
      </c>
      <c r="Y9" s="184">
        <f t="shared" si="6"/>
        <v>-3.4000000000000004</v>
      </c>
      <c r="Z9" s="212">
        <f t="shared" si="7"/>
        <v>-2.3000000000000007</v>
      </c>
    </row>
    <row r="10" spans="1:26">
      <c r="A10" s="179" t="s">
        <v>37</v>
      </c>
      <c r="B10" s="180">
        <v>4023</v>
      </c>
      <c r="C10" s="185">
        <v>4</v>
      </c>
      <c r="D10" s="229">
        <f>IFERROR(INDEX(DataKs2DisadYes!$G:$G,MATCH($A10,DataKs2DisadYes!$D:$D,0)),"")</f>
        <v>10</v>
      </c>
      <c r="E10" s="181">
        <f>IFERROR(INDEX(DataKs2DisadNo!$G:$G,MATCH($A10,DataKs2DisadNo!$D:$D,0)),"")</f>
        <v>21</v>
      </c>
      <c r="F10" s="185">
        <f>IFERROR(INDEX(DataKs2Main!$G:$G,MATCH($A10,DataKs2Main!$D:$D,0)),"")</f>
        <v>31</v>
      </c>
      <c r="G10" s="182">
        <f>IFERROR(ROUND(INDEX(DataKs2DisadYes!$K:$K,MATCH($A10,DataKs2DisadYes!$D:$D,0)),1),"")</f>
        <v>0</v>
      </c>
      <c r="H10" s="184">
        <f>IFERROR(ROUND(INDEX(DataKs2DisadNo!$K:$K,MATCH($A10,DataKs2DisadNo!$D:$D,0)),1),"")</f>
        <v>4.8</v>
      </c>
      <c r="I10" s="184">
        <f>IFERROR(ROUND(INDEX(DataKs2Main!$K:$K,MATCH($A10,DataKs2Main!$D:$D,0)),1),"")</f>
        <v>3.2</v>
      </c>
      <c r="J10" s="184">
        <f t="shared" si="0"/>
        <v>-4.8</v>
      </c>
      <c r="K10" s="184">
        <f t="shared" si="1"/>
        <v>-3.2</v>
      </c>
      <c r="L10" s="182">
        <f>IFERROR(ROUND(INDEX(DataKs2DisadYes!$P:$P,MATCH($A10,DataKs2DisadYes!$D:$D,0)),1),"")</f>
        <v>30</v>
      </c>
      <c r="M10" s="184">
        <f>IFERROR(ROUND(INDEX(DataKs2DisadNo!$P:$P,MATCH($A10,DataKs2DisadNo!$D:$D,0)),1),"")</f>
        <v>23.8</v>
      </c>
      <c r="N10" s="184">
        <f>IFERROR(ROUND(INDEX(DataKs2Main!$P:$P,MATCH($A10,DataKs2Main!$D:$D,0)),1),"")</f>
        <v>25.8</v>
      </c>
      <c r="O10" s="184">
        <f t="shared" si="2"/>
        <v>6.1999999999999993</v>
      </c>
      <c r="P10" s="184">
        <f t="shared" si="3"/>
        <v>4.1999999999999993</v>
      </c>
      <c r="Q10" s="182">
        <f>IFERROR(ROUND(INDEX(DataKs2DisadYes!$R:$R,MATCH($A10,DataKs2DisadYes!$D:$D,0)),1),"")</f>
        <v>0</v>
      </c>
      <c r="R10" s="184">
        <f>IFERROR(ROUND(INDEX(DataKs2DisadNo!$R:$R,MATCH($A10,DataKs2DisadNo!$D:$D,0)),1),"")</f>
        <v>28.6</v>
      </c>
      <c r="S10" s="184">
        <f>IFERROR(ROUND(INDEX(DataKs2Main!$R:$R,MATCH($A10,DataKs2Main!$D:$D,0)),1),"")</f>
        <v>19.399999999999999</v>
      </c>
      <c r="T10" s="184">
        <f t="shared" si="4"/>
        <v>-28.6</v>
      </c>
      <c r="U10" s="184">
        <f t="shared" si="5"/>
        <v>-19.399999999999999</v>
      </c>
      <c r="V10" s="182">
        <f>IFERROR(ROUND(INDEX(DataKs2DisadYes!$W:$W,MATCH($A10,DataKs2DisadYes!$D:$D,0)),1),"")</f>
        <v>0</v>
      </c>
      <c r="W10" s="184">
        <f>IFERROR(ROUND(INDEX(DataKs2DisadNo!$W:$W,MATCH($A10,DataKs2DisadNo!$D:$D,0)),1),"")</f>
        <v>9.5</v>
      </c>
      <c r="X10" s="184">
        <f>IFERROR(ROUND(INDEX(DataKs2Main!$W:$W,MATCH($A10,DataKs2Main!$D:$D,0)),1),"")</f>
        <v>6.5</v>
      </c>
      <c r="Y10" s="184">
        <f t="shared" si="6"/>
        <v>-9.5</v>
      </c>
      <c r="Z10" s="212">
        <f t="shared" si="7"/>
        <v>-6.5</v>
      </c>
    </row>
    <row r="11" spans="1:26">
      <c r="A11" s="179" t="s">
        <v>38</v>
      </c>
      <c r="B11" s="180">
        <v>4024</v>
      </c>
      <c r="C11" s="185">
        <v>5</v>
      </c>
      <c r="D11" s="229">
        <f>IFERROR(INDEX(DataKs2DisadYes!$G:$G,MATCH($A11,DataKs2DisadYes!$D:$D,0)),"")</f>
        <v>15</v>
      </c>
      <c r="E11" s="181">
        <f>IFERROR(INDEX(DataKs2DisadNo!$G:$G,MATCH($A11,DataKs2DisadNo!$D:$D,0)),"")</f>
        <v>45</v>
      </c>
      <c r="F11" s="185">
        <f>IFERROR(INDEX(DataKs2Main!$G:$G,MATCH($A11,DataKs2Main!$D:$D,0)),"")</f>
        <v>60</v>
      </c>
      <c r="G11" s="182">
        <f>IFERROR(ROUND(INDEX(DataKs2DisadYes!$K:$K,MATCH($A11,DataKs2DisadYes!$D:$D,0)),1),"")</f>
        <v>13.3</v>
      </c>
      <c r="H11" s="184">
        <f>IFERROR(ROUND(INDEX(DataKs2DisadNo!$K:$K,MATCH($A11,DataKs2DisadNo!$D:$D,0)),1),"")</f>
        <v>17.8</v>
      </c>
      <c r="I11" s="184">
        <f>IFERROR(ROUND(INDEX(DataKs2Main!$K:$K,MATCH($A11,DataKs2Main!$D:$D,0)),1),"")</f>
        <v>16.7</v>
      </c>
      <c r="J11" s="184">
        <f t="shared" si="0"/>
        <v>-4.5</v>
      </c>
      <c r="K11" s="184">
        <f t="shared" si="1"/>
        <v>-3.3999999999999986</v>
      </c>
      <c r="L11" s="182">
        <f>IFERROR(ROUND(INDEX(DataKs2DisadYes!$P:$P,MATCH($A11,DataKs2DisadYes!$D:$D,0)),1),"")</f>
        <v>53.3</v>
      </c>
      <c r="M11" s="184">
        <f>IFERROR(ROUND(INDEX(DataKs2DisadNo!$P:$P,MATCH($A11,DataKs2DisadNo!$D:$D,0)),1),"")</f>
        <v>57.8</v>
      </c>
      <c r="N11" s="184">
        <f>IFERROR(ROUND(INDEX(DataKs2Main!$P:$P,MATCH($A11,DataKs2Main!$D:$D,0)),1),"")</f>
        <v>56.7</v>
      </c>
      <c r="O11" s="184">
        <f t="shared" si="2"/>
        <v>-4.5</v>
      </c>
      <c r="P11" s="184">
        <f t="shared" si="3"/>
        <v>-3.4000000000000057</v>
      </c>
      <c r="Q11" s="182">
        <f>IFERROR(ROUND(INDEX(DataKs2DisadYes!$R:$R,MATCH($A11,DataKs2DisadYes!$D:$D,0)),1),"")</f>
        <v>13.3</v>
      </c>
      <c r="R11" s="184">
        <f>IFERROR(ROUND(INDEX(DataKs2DisadNo!$R:$R,MATCH($A11,DataKs2DisadNo!$D:$D,0)),1),"")</f>
        <v>24.4</v>
      </c>
      <c r="S11" s="184">
        <f>IFERROR(ROUND(INDEX(DataKs2Main!$R:$R,MATCH($A11,DataKs2Main!$D:$D,0)),1),"")</f>
        <v>21.7</v>
      </c>
      <c r="T11" s="184">
        <f t="shared" si="4"/>
        <v>-11.099999999999998</v>
      </c>
      <c r="U11" s="184">
        <f t="shared" si="5"/>
        <v>-8.3999999999999986</v>
      </c>
      <c r="V11" s="182">
        <f>IFERROR(ROUND(INDEX(DataKs2DisadYes!$W:$W,MATCH($A11,DataKs2DisadYes!$D:$D,0)),1),"")</f>
        <v>46.7</v>
      </c>
      <c r="W11" s="184">
        <f>IFERROR(ROUND(INDEX(DataKs2DisadNo!$W:$W,MATCH($A11,DataKs2DisadNo!$D:$D,0)),1),"")</f>
        <v>44.4</v>
      </c>
      <c r="X11" s="184">
        <f>IFERROR(ROUND(INDEX(DataKs2Main!$W:$W,MATCH($A11,DataKs2Main!$D:$D,0)),1),"")</f>
        <v>45</v>
      </c>
      <c r="Y11" s="184">
        <f t="shared" si="6"/>
        <v>2.3000000000000043</v>
      </c>
      <c r="Z11" s="212">
        <f t="shared" si="7"/>
        <v>1.7000000000000028</v>
      </c>
    </row>
    <row r="12" spans="1:26">
      <c r="A12" s="179" t="s">
        <v>39</v>
      </c>
      <c r="B12" s="180">
        <v>2006</v>
      </c>
      <c r="C12" s="185">
        <v>6</v>
      </c>
      <c r="D12" s="229">
        <f>IFERROR(INDEX(DataKs2DisadYes!$G:$G,MATCH($A12,DataKs2DisadYes!$D:$D,0)),"")</f>
        <v>29</v>
      </c>
      <c r="E12" s="181">
        <f>IFERROR(INDEX(DataKs2DisadNo!$G:$G,MATCH($A12,DataKs2DisadNo!$D:$D,0)),"")</f>
        <v>77</v>
      </c>
      <c r="F12" s="185">
        <f>IFERROR(INDEX(DataKs2Main!$G:$G,MATCH($A12,DataKs2Main!$D:$D,0)),"")</f>
        <v>106</v>
      </c>
      <c r="G12" s="182">
        <f>IFERROR(ROUND(INDEX(DataKs2DisadYes!$K:$K,MATCH($A12,DataKs2DisadYes!$D:$D,0)),1),"")</f>
        <v>0</v>
      </c>
      <c r="H12" s="184">
        <f>IFERROR(ROUND(INDEX(DataKs2DisadNo!$K:$K,MATCH($A12,DataKs2DisadNo!$D:$D,0)),1),"")</f>
        <v>7.8</v>
      </c>
      <c r="I12" s="184">
        <f>IFERROR(ROUND(INDEX(DataKs2Main!$K:$K,MATCH($A12,DataKs2Main!$D:$D,0)),1),"")</f>
        <v>5.7</v>
      </c>
      <c r="J12" s="184">
        <f t="shared" si="0"/>
        <v>-7.8</v>
      </c>
      <c r="K12" s="184">
        <f t="shared" si="1"/>
        <v>-5.7</v>
      </c>
      <c r="L12" s="182">
        <f>IFERROR(ROUND(INDEX(DataKs2DisadYes!$P:$P,MATCH($A12,DataKs2DisadYes!$D:$D,0)),1),"")</f>
        <v>13.8</v>
      </c>
      <c r="M12" s="184">
        <f>IFERROR(ROUND(INDEX(DataKs2DisadNo!$P:$P,MATCH($A12,DataKs2DisadNo!$D:$D,0)),1),"")</f>
        <v>19.5</v>
      </c>
      <c r="N12" s="184">
        <f>IFERROR(ROUND(INDEX(DataKs2Main!$P:$P,MATCH($A12,DataKs2Main!$D:$D,0)),1),"")</f>
        <v>17.899999999999999</v>
      </c>
      <c r="O12" s="184">
        <f t="shared" si="2"/>
        <v>-5.6999999999999993</v>
      </c>
      <c r="P12" s="184">
        <f t="shared" si="3"/>
        <v>-4.0999999999999979</v>
      </c>
      <c r="Q12" s="182">
        <f>IFERROR(ROUND(INDEX(DataKs2DisadYes!$R:$R,MATCH($A12,DataKs2DisadYes!$D:$D,0)),1),"")</f>
        <v>10.3</v>
      </c>
      <c r="R12" s="184">
        <f>IFERROR(ROUND(INDEX(DataKs2DisadNo!$R:$R,MATCH($A12,DataKs2DisadNo!$D:$D,0)),1),"")</f>
        <v>18.2</v>
      </c>
      <c r="S12" s="184">
        <f>IFERROR(ROUND(INDEX(DataKs2Main!$R:$R,MATCH($A12,DataKs2Main!$D:$D,0)),1),"")</f>
        <v>16</v>
      </c>
      <c r="T12" s="184">
        <f t="shared" si="4"/>
        <v>-7.8999999999999986</v>
      </c>
      <c r="U12" s="184">
        <f t="shared" si="5"/>
        <v>-5.6999999999999993</v>
      </c>
      <c r="V12" s="182">
        <f>IFERROR(ROUND(INDEX(DataKs2DisadYes!$W:$W,MATCH($A12,DataKs2DisadYes!$D:$D,0)),1),"")</f>
        <v>10.3</v>
      </c>
      <c r="W12" s="184">
        <f>IFERROR(ROUND(INDEX(DataKs2DisadNo!$W:$W,MATCH($A12,DataKs2DisadNo!$D:$D,0)),1),"")</f>
        <v>20.8</v>
      </c>
      <c r="X12" s="184">
        <f>IFERROR(ROUND(INDEX(DataKs2Main!$W:$W,MATCH($A12,DataKs2Main!$D:$D,0)),1),"")</f>
        <v>17.899999999999999</v>
      </c>
      <c r="Y12" s="184">
        <f t="shared" si="6"/>
        <v>-10.5</v>
      </c>
      <c r="Z12" s="212">
        <f t="shared" si="7"/>
        <v>-7.5999999999999979</v>
      </c>
    </row>
    <row r="13" spans="1:26">
      <c r="A13" s="179" t="s">
        <v>40</v>
      </c>
      <c r="B13" s="180">
        <v>2065</v>
      </c>
      <c r="C13" s="185">
        <v>7</v>
      </c>
      <c r="D13" s="229">
        <f>IFERROR(INDEX(DataKs2DisadYes!$G:$G,MATCH($A13,DataKs2DisadYes!$D:$D,0)),"")</f>
        <v>22</v>
      </c>
      <c r="E13" s="181">
        <f>IFERROR(INDEX(DataKs2DisadNo!$G:$G,MATCH($A13,DataKs2DisadNo!$D:$D,0)),"")</f>
        <v>31</v>
      </c>
      <c r="F13" s="185">
        <f>IFERROR(INDEX(DataKs2Main!$G:$G,MATCH($A13,DataKs2Main!$D:$D,0)),"")</f>
        <v>53</v>
      </c>
      <c r="G13" s="182">
        <f>IFERROR(ROUND(INDEX(DataKs2DisadYes!$K:$K,MATCH($A13,DataKs2DisadYes!$D:$D,0)),1),"")</f>
        <v>0</v>
      </c>
      <c r="H13" s="184">
        <f>IFERROR(ROUND(INDEX(DataKs2DisadNo!$K:$K,MATCH($A13,DataKs2DisadNo!$D:$D,0)),1),"")</f>
        <v>0</v>
      </c>
      <c r="I13" s="184">
        <f>IFERROR(ROUND(INDEX(DataKs2Main!$K:$K,MATCH($A13,DataKs2Main!$D:$D,0)),1),"")</f>
        <v>0</v>
      </c>
      <c r="J13" s="184">
        <f t="shared" si="0"/>
        <v>0</v>
      </c>
      <c r="K13" s="184">
        <f t="shared" si="1"/>
        <v>0</v>
      </c>
      <c r="L13" s="182">
        <f>IFERROR(ROUND(INDEX(DataKs2DisadYes!$P:$P,MATCH($A13,DataKs2DisadYes!$D:$D,0)),1),"")</f>
        <v>27.3</v>
      </c>
      <c r="M13" s="184">
        <f>IFERROR(ROUND(INDEX(DataKs2DisadNo!$P:$P,MATCH($A13,DataKs2DisadNo!$D:$D,0)),1),"")</f>
        <v>22.6</v>
      </c>
      <c r="N13" s="184">
        <f>IFERROR(ROUND(INDEX(DataKs2Main!$P:$P,MATCH($A13,DataKs2Main!$D:$D,0)),1),"")</f>
        <v>24.5</v>
      </c>
      <c r="O13" s="184">
        <f t="shared" si="2"/>
        <v>4.6999999999999993</v>
      </c>
      <c r="P13" s="184">
        <f t="shared" si="3"/>
        <v>2.8000000000000007</v>
      </c>
      <c r="Q13" s="182">
        <f>IFERROR(ROUND(INDEX(DataKs2DisadYes!$R:$R,MATCH($A13,DataKs2DisadYes!$D:$D,0)),1),"")</f>
        <v>0</v>
      </c>
      <c r="R13" s="184">
        <f>IFERROR(ROUND(INDEX(DataKs2DisadNo!$R:$R,MATCH($A13,DataKs2DisadNo!$D:$D,0)),1),"")</f>
        <v>0</v>
      </c>
      <c r="S13" s="184">
        <f>IFERROR(ROUND(INDEX(DataKs2Main!$R:$R,MATCH($A13,DataKs2Main!$D:$D,0)),1),"")</f>
        <v>0</v>
      </c>
      <c r="T13" s="184">
        <f t="shared" si="4"/>
        <v>0</v>
      </c>
      <c r="U13" s="184">
        <f t="shared" si="5"/>
        <v>0</v>
      </c>
      <c r="V13" s="182">
        <f>IFERROR(ROUND(INDEX(DataKs2DisadYes!$W:$W,MATCH($A13,DataKs2DisadYes!$D:$D,0)),1),"")</f>
        <v>18.2</v>
      </c>
      <c r="W13" s="184">
        <f>IFERROR(ROUND(INDEX(DataKs2DisadNo!$W:$W,MATCH($A13,DataKs2DisadNo!$D:$D,0)),1),"")</f>
        <v>29</v>
      </c>
      <c r="X13" s="184">
        <f>IFERROR(ROUND(INDEX(DataKs2Main!$W:$W,MATCH($A13,DataKs2Main!$D:$D,0)),1),"")</f>
        <v>24.5</v>
      </c>
      <c r="Y13" s="184">
        <f t="shared" si="6"/>
        <v>-10.8</v>
      </c>
      <c r="Z13" s="212">
        <f t="shared" si="7"/>
        <v>-6.3000000000000007</v>
      </c>
    </row>
    <row r="14" spans="1:26">
      <c r="A14" s="179" t="s">
        <v>42</v>
      </c>
      <c r="B14" s="180">
        <v>2075</v>
      </c>
      <c r="C14" s="185">
        <v>8</v>
      </c>
      <c r="D14" s="229">
        <f>IFERROR(INDEX(DataKs2DisadYes!$G:$G,MATCH($A14,DataKs2DisadYes!$D:$D,0)),"")</f>
        <v>53</v>
      </c>
      <c r="E14" s="181">
        <f>IFERROR(INDEX(DataKs2DisadNo!$G:$G,MATCH($A14,DataKs2DisadNo!$D:$D,0)),"")</f>
        <v>73</v>
      </c>
      <c r="F14" s="185">
        <f>IFERROR(INDEX(DataKs2Main!$G:$G,MATCH($A14,DataKs2Main!$D:$D,0)),"")</f>
        <v>126</v>
      </c>
      <c r="G14" s="182">
        <f>IFERROR(ROUND(INDEX(DataKs2DisadYes!$K:$K,MATCH($A14,DataKs2DisadYes!$D:$D,0)),1),"")</f>
        <v>1.9</v>
      </c>
      <c r="H14" s="184">
        <f>IFERROR(ROUND(INDEX(DataKs2DisadNo!$K:$K,MATCH($A14,DataKs2DisadNo!$D:$D,0)),1),"")</f>
        <v>0</v>
      </c>
      <c r="I14" s="184">
        <f>IFERROR(ROUND(INDEX(DataKs2Main!$K:$K,MATCH($A14,DataKs2Main!$D:$D,0)),1),"")</f>
        <v>0.8</v>
      </c>
      <c r="J14" s="184">
        <f t="shared" si="0"/>
        <v>1.9</v>
      </c>
      <c r="K14" s="184">
        <f t="shared" si="1"/>
        <v>1.0999999999999999</v>
      </c>
      <c r="L14" s="182">
        <f>IFERROR(ROUND(INDEX(DataKs2DisadYes!$P:$P,MATCH($A14,DataKs2DisadYes!$D:$D,0)),1),"")</f>
        <v>30.2</v>
      </c>
      <c r="M14" s="184">
        <f>IFERROR(ROUND(INDEX(DataKs2DisadNo!$P:$P,MATCH($A14,DataKs2DisadNo!$D:$D,0)),1),"")</f>
        <v>35.6</v>
      </c>
      <c r="N14" s="184">
        <f>IFERROR(ROUND(INDEX(DataKs2Main!$P:$P,MATCH($A14,DataKs2Main!$D:$D,0)),1),"")</f>
        <v>33.299999999999997</v>
      </c>
      <c r="O14" s="184">
        <f t="shared" si="2"/>
        <v>-5.4000000000000021</v>
      </c>
      <c r="P14" s="184">
        <f t="shared" si="3"/>
        <v>-3.0999999999999979</v>
      </c>
      <c r="Q14" s="182">
        <f>IFERROR(ROUND(INDEX(DataKs2DisadYes!$R:$R,MATCH($A14,DataKs2DisadYes!$D:$D,0)),1),"")</f>
        <v>1.9</v>
      </c>
      <c r="R14" s="184">
        <f>IFERROR(ROUND(INDEX(DataKs2DisadNo!$R:$R,MATCH($A14,DataKs2DisadNo!$D:$D,0)),1),"")</f>
        <v>0</v>
      </c>
      <c r="S14" s="184">
        <f>IFERROR(ROUND(INDEX(DataKs2Main!$R:$R,MATCH($A14,DataKs2Main!$D:$D,0)),1),"")</f>
        <v>0.8</v>
      </c>
      <c r="T14" s="184">
        <f t="shared" si="4"/>
        <v>1.9</v>
      </c>
      <c r="U14" s="184">
        <f t="shared" si="5"/>
        <v>1.0999999999999999</v>
      </c>
      <c r="V14" s="182">
        <f>IFERROR(ROUND(INDEX(DataKs2DisadYes!$W:$W,MATCH($A14,DataKs2DisadYes!$D:$D,0)),1),"")</f>
        <v>17</v>
      </c>
      <c r="W14" s="184">
        <f>IFERROR(ROUND(INDEX(DataKs2DisadNo!$W:$W,MATCH($A14,DataKs2DisadNo!$D:$D,0)),1),"")</f>
        <v>26</v>
      </c>
      <c r="X14" s="184">
        <f>IFERROR(ROUND(INDEX(DataKs2Main!$W:$W,MATCH($A14,DataKs2Main!$D:$D,0)),1),"")</f>
        <v>22.2</v>
      </c>
      <c r="Y14" s="184">
        <f t="shared" si="6"/>
        <v>-9</v>
      </c>
      <c r="Z14" s="212">
        <f t="shared" si="7"/>
        <v>-5.1999999999999993</v>
      </c>
    </row>
    <row r="15" spans="1:26">
      <c r="A15" s="179" t="s">
        <v>43</v>
      </c>
      <c r="B15" s="180">
        <v>3507</v>
      </c>
      <c r="C15" s="185">
        <v>9</v>
      </c>
      <c r="D15" s="229">
        <f>IFERROR(INDEX(DataKs2DisadYes!$G:$G,MATCH($A15,DataKs2DisadYes!$D:$D,0)),"")</f>
        <v>28</v>
      </c>
      <c r="E15" s="181">
        <f>IFERROR(INDEX(DataKs2DisadNo!$G:$G,MATCH($A15,DataKs2DisadNo!$D:$D,0)),"")</f>
        <v>58</v>
      </c>
      <c r="F15" s="185">
        <f>IFERROR(INDEX(DataKs2Main!$G:$G,MATCH($A15,DataKs2Main!$D:$D,0)),"")</f>
        <v>86</v>
      </c>
      <c r="G15" s="182">
        <f>IFERROR(ROUND(INDEX(DataKs2DisadYes!$K:$K,MATCH($A15,DataKs2DisadYes!$D:$D,0)),1),"")</f>
        <v>3.6</v>
      </c>
      <c r="H15" s="184">
        <f>IFERROR(ROUND(INDEX(DataKs2DisadNo!$K:$K,MATCH($A15,DataKs2DisadNo!$D:$D,0)),1),"")</f>
        <v>1.7</v>
      </c>
      <c r="I15" s="184">
        <f>IFERROR(ROUND(INDEX(DataKs2Main!$K:$K,MATCH($A15,DataKs2Main!$D:$D,0)),1),"")</f>
        <v>2.2999999999999998</v>
      </c>
      <c r="J15" s="184">
        <f t="shared" si="0"/>
        <v>1.9000000000000001</v>
      </c>
      <c r="K15" s="184">
        <f t="shared" si="1"/>
        <v>1.3000000000000003</v>
      </c>
      <c r="L15" s="182">
        <f>IFERROR(ROUND(INDEX(DataKs2DisadYes!$P:$P,MATCH($A15,DataKs2DisadYes!$D:$D,0)),1),"")</f>
        <v>39.299999999999997</v>
      </c>
      <c r="M15" s="184">
        <f>IFERROR(ROUND(INDEX(DataKs2DisadNo!$P:$P,MATCH($A15,DataKs2DisadNo!$D:$D,0)),1),"")</f>
        <v>27.6</v>
      </c>
      <c r="N15" s="184">
        <f>IFERROR(ROUND(INDEX(DataKs2Main!$P:$P,MATCH($A15,DataKs2Main!$D:$D,0)),1),"")</f>
        <v>31.4</v>
      </c>
      <c r="O15" s="184">
        <f t="shared" si="2"/>
        <v>11.699999999999996</v>
      </c>
      <c r="P15" s="184">
        <f t="shared" si="3"/>
        <v>7.8999999999999986</v>
      </c>
      <c r="Q15" s="182">
        <f>IFERROR(ROUND(INDEX(DataKs2DisadYes!$R:$R,MATCH($A15,DataKs2DisadYes!$D:$D,0)),1),"")</f>
        <v>7.1</v>
      </c>
      <c r="R15" s="184">
        <f>IFERROR(ROUND(INDEX(DataKs2DisadNo!$R:$R,MATCH($A15,DataKs2DisadNo!$D:$D,0)),1),"")</f>
        <v>6.9</v>
      </c>
      <c r="S15" s="184">
        <f>IFERROR(ROUND(INDEX(DataKs2Main!$R:$R,MATCH($A15,DataKs2Main!$D:$D,0)),1),"")</f>
        <v>7</v>
      </c>
      <c r="T15" s="184">
        <f t="shared" si="4"/>
        <v>0.19999999999999929</v>
      </c>
      <c r="U15" s="184">
        <f t="shared" si="5"/>
        <v>9.9999999999999645E-2</v>
      </c>
      <c r="V15" s="182">
        <f>IFERROR(ROUND(INDEX(DataKs2DisadYes!$W:$W,MATCH($A15,DataKs2DisadYes!$D:$D,0)),1),"")</f>
        <v>42.9</v>
      </c>
      <c r="W15" s="184">
        <f>IFERROR(ROUND(INDEX(DataKs2DisadNo!$W:$W,MATCH($A15,DataKs2DisadNo!$D:$D,0)),1),"")</f>
        <v>34.5</v>
      </c>
      <c r="X15" s="184">
        <f>IFERROR(ROUND(INDEX(DataKs2Main!$W:$W,MATCH($A15,DataKs2Main!$D:$D,0)),1),"")</f>
        <v>37.200000000000003</v>
      </c>
      <c r="Y15" s="184">
        <f t="shared" si="6"/>
        <v>8.3999999999999986</v>
      </c>
      <c r="Z15" s="212">
        <f t="shared" si="7"/>
        <v>5.6999999999999957</v>
      </c>
    </row>
    <row r="16" spans="1:26">
      <c r="A16" s="179" t="s">
        <v>44</v>
      </c>
      <c r="B16" s="180">
        <v>2072</v>
      </c>
      <c r="C16" s="185">
        <v>10</v>
      </c>
      <c r="D16" s="229">
        <f>IFERROR(INDEX(DataKs2DisadYes!$G:$G,MATCH($A16,DataKs2DisadYes!$D:$D,0)),"")</f>
        <v>18</v>
      </c>
      <c r="E16" s="181">
        <f>IFERROR(INDEX(DataKs2DisadNo!$G:$G,MATCH($A16,DataKs2DisadNo!$D:$D,0)),"")</f>
        <v>36</v>
      </c>
      <c r="F16" s="185">
        <f>IFERROR(INDEX(DataKs2Main!$G:$G,MATCH($A16,DataKs2Main!$D:$D,0)),"")</f>
        <v>54</v>
      </c>
      <c r="G16" s="182">
        <f>IFERROR(ROUND(INDEX(DataKs2DisadYes!$K:$K,MATCH($A16,DataKs2DisadYes!$D:$D,0)),1),"")</f>
        <v>0</v>
      </c>
      <c r="H16" s="184">
        <f>IFERROR(ROUND(INDEX(DataKs2DisadNo!$K:$K,MATCH($A16,DataKs2DisadNo!$D:$D,0)),1),"")</f>
        <v>5.6</v>
      </c>
      <c r="I16" s="184">
        <f>IFERROR(ROUND(INDEX(DataKs2Main!$K:$K,MATCH($A16,DataKs2Main!$D:$D,0)),1),"")</f>
        <v>3.7</v>
      </c>
      <c r="J16" s="184">
        <f t="shared" si="0"/>
        <v>-5.6</v>
      </c>
      <c r="K16" s="184">
        <f t="shared" si="1"/>
        <v>-3.7</v>
      </c>
      <c r="L16" s="182">
        <f>IFERROR(ROUND(INDEX(DataKs2DisadYes!$P:$P,MATCH($A16,DataKs2DisadYes!$D:$D,0)),1),"")</f>
        <v>27.8</v>
      </c>
      <c r="M16" s="184">
        <f>IFERROR(ROUND(INDEX(DataKs2DisadNo!$P:$P,MATCH($A16,DataKs2DisadNo!$D:$D,0)),1),"")</f>
        <v>38.9</v>
      </c>
      <c r="N16" s="184">
        <f>IFERROR(ROUND(INDEX(DataKs2Main!$P:$P,MATCH($A16,DataKs2Main!$D:$D,0)),1),"")</f>
        <v>35.200000000000003</v>
      </c>
      <c r="O16" s="184">
        <f t="shared" si="2"/>
        <v>-11.099999999999998</v>
      </c>
      <c r="P16" s="184">
        <f t="shared" si="3"/>
        <v>-7.4000000000000021</v>
      </c>
      <c r="Q16" s="182">
        <f>IFERROR(ROUND(INDEX(DataKs2DisadYes!$R:$R,MATCH($A16,DataKs2DisadYes!$D:$D,0)),1),"")</f>
        <v>5.6</v>
      </c>
      <c r="R16" s="184">
        <f>IFERROR(ROUND(INDEX(DataKs2DisadNo!$R:$R,MATCH($A16,DataKs2DisadNo!$D:$D,0)),1),"")</f>
        <v>11.1</v>
      </c>
      <c r="S16" s="184">
        <f>IFERROR(ROUND(INDEX(DataKs2Main!$R:$R,MATCH($A16,DataKs2Main!$D:$D,0)),1),"")</f>
        <v>9.3000000000000007</v>
      </c>
      <c r="T16" s="184">
        <f t="shared" si="4"/>
        <v>-5.5</v>
      </c>
      <c r="U16" s="184">
        <f t="shared" si="5"/>
        <v>-3.7000000000000011</v>
      </c>
      <c r="V16" s="182">
        <f>IFERROR(ROUND(INDEX(DataKs2DisadYes!$W:$W,MATCH($A16,DataKs2DisadYes!$D:$D,0)),1),"")</f>
        <v>22.2</v>
      </c>
      <c r="W16" s="184">
        <f>IFERROR(ROUND(INDEX(DataKs2DisadNo!$W:$W,MATCH($A16,DataKs2DisadNo!$D:$D,0)),1),"")</f>
        <v>55.6</v>
      </c>
      <c r="X16" s="184">
        <f>IFERROR(ROUND(INDEX(DataKs2Main!$W:$W,MATCH($A16,DataKs2Main!$D:$D,0)),1),"")</f>
        <v>44.4</v>
      </c>
      <c r="Y16" s="184">
        <f t="shared" si="6"/>
        <v>-33.400000000000006</v>
      </c>
      <c r="Z16" s="212">
        <f t="shared" si="7"/>
        <v>-22.2</v>
      </c>
    </row>
    <row r="17" spans="1:26">
      <c r="A17" s="179" t="s">
        <v>45</v>
      </c>
      <c r="B17" s="180">
        <v>4003</v>
      </c>
      <c r="C17" s="185">
        <v>11</v>
      </c>
      <c r="D17" s="229">
        <f>IFERROR(INDEX(DataKs2DisadYes!$G:$G,MATCH($A17,DataKs2DisadYes!$D:$D,0)),"")</f>
        <v>20</v>
      </c>
      <c r="E17" s="181">
        <f>IFERROR(INDEX(DataKs2DisadNo!$G:$G,MATCH($A17,DataKs2DisadNo!$D:$D,0)),"")</f>
        <v>38</v>
      </c>
      <c r="F17" s="185">
        <f>IFERROR(INDEX(DataKs2Main!$G:$G,MATCH($A17,DataKs2Main!$D:$D,0)),"")</f>
        <v>58</v>
      </c>
      <c r="G17" s="182">
        <f>IFERROR(ROUND(INDEX(DataKs2DisadYes!$K:$K,MATCH($A17,DataKs2DisadYes!$D:$D,0)),1),"")</f>
        <v>0</v>
      </c>
      <c r="H17" s="184">
        <f>IFERROR(ROUND(INDEX(DataKs2DisadNo!$K:$K,MATCH($A17,DataKs2DisadNo!$D:$D,0)),1),"")</f>
        <v>5.3</v>
      </c>
      <c r="I17" s="184">
        <f>IFERROR(ROUND(INDEX(DataKs2Main!$K:$K,MATCH($A17,DataKs2Main!$D:$D,0)),1),"")</f>
        <v>3.4</v>
      </c>
      <c r="J17" s="184">
        <f t="shared" si="0"/>
        <v>-5.3</v>
      </c>
      <c r="K17" s="184">
        <f t="shared" si="1"/>
        <v>-3.4</v>
      </c>
      <c r="L17" s="182">
        <f>IFERROR(ROUND(INDEX(DataKs2DisadYes!$P:$P,MATCH($A17,DataKs2DisadYes!$D:$D,0)),1),"")</f>
        <v>15</v>
      </c>
      <c r="M17" s="184">
        <f>IFERROR(ROUND(INDEX(DataKs2DisadNo!$P:$P,MATCH($A17,DataKs2DisadNo!$D:$D,0)),1),"")</f>
        <v>28.9</v>
      </c>
      <c r="N17" s="184">
        <f>IFERROR(ROUND(INDEX(DataKs2Main!$P:$P,MATCH($A17,DataKs2Main!$D:$D,0)),1),"")</f>
        <v>24.1</v>
      </c>
      <c r="O17" s="184">
        <f t="shared" si="2"/>
        <v>-13.899999999999999</v>
      </c>
      <c r="P17" s="184">
        <f t="shared" si="3"/>
        <v>-9.1000000000000014</v>
      </c>
      <c r="Q17" s="182">
        <f>IFERROR(ROUND(INDEX(DataKs2DisadYes!$R:$R,MATCH($A17,DataKs2DisadYes!$D:$D,0)),1),"")</f>
        <v>0</v>
      </c>
      <c r="R17" s="184">
        <f>IFERROR(ROUND(INDEX(DataKs2DisadNo!$R:$R,MATCH($A17,DataKs2DisadNo!$D:$D,0)),1),"")</f>
        <v>5.3</v>
      </c>
      <c r="S17" s="184">
        <f>IFERROR(ROUND(INDEX(DataKs2Main!$R:$R,MATCH($A17,DataKs2Main!$D:$D,0)),1),"")</f>
        <v>3.4</v>
      </c>
      <c r="T17" s="184">
        <f t="shared" si="4"/>
        <v>-5.3</v>
      </c>
      <c r="U17" s="184">
        <f t="shared" si="5"/>
        <v>-3.4</v>
      </c>
      <c r="V17" s="182">
        <f>IFERROR(ROUND(INDEX(DataKs2DisadYes!$W:$W,MATCH($A17,DataKs2DisadYes!$D:$D,0)),1),"")</f>
        <v>10</v>
      </c>
      <c r="W17" s="184">
        <f>IFERROR(ROUND(INDEX(DataKs2DisadNo!$W:$W,MATCH($A17,DataKs2DisadNo!$D:$D,0)),1),"")</f>
        <v>34.200000000000003</v>
      </c>
      <c r="X17" s="184">
        <f>IFERROR(ROUND(INDEX(DataKs2Main!$W:$W,MATCH($A17,DataKs2Main!$D:$D,0)),1),"")</f>
        <v>25.9</v>
      </c>
      <c r="Y17" s="184">
        <f t="shared" si="6"/>
        <v>-24.200000000000003</v>
      </c>
      <c r="Z17" s="212">
        <f t="shared" si="7"/>
        <v>-15.899999999999999</v>
      </c>
    </row>
    <row r="18" spans="1:26">
      <c r="A18" s="179" t="s">
        <v>46</v>
      </c>
      <c r="B18" s="180">
        <v>2033</v>
      </c>
      <c r="C18" s="185">
        <v>12</v>
      </c>
      <c r="D18" s="229">
        <f>IFERROR(INDEX(DataKs2DisadYes!$G:$G,MATCH($A18,DataKs2DisadYes!$D:$D,0)),"")</f>
        <v>27</v>
      </c>
      <c r="E18" s="181">
        <f>IFERROR(INDEX(DataKs2DisadNo!$G:$G,MATCH($A18,DataKs2DisadNo!$D:$D,0)),"")</f>
        <v>91</v>
      </c>
      <c r="F18" s="185">
        <f>IFERROR(INDEX(DataKs2Main!$G:$G,MATCH($A18,DataKs2Main!$D:$D,0)),"")</f>
        <v>118</v>
      </c>
      <c r="G18" s="182">
        <f>IFERROR(ROUND(INDEX(DataKs2DisadYes!$K:$K,MATCH($A18,DataKs2DisadYes!$D:$D,0)),1),"")</f>
        <v>0</v>
      </c>
      <c r="H18" s="184">
        <f>IFERROR(ROUND(INDEX(DataKs2DisadNo!$K:$K,MATCH($A18,DataKs2DisadNo!$D:$D,0)),1),"")</f>
        <v>4.4000000000000004</v>
      </c>
      <c r="I18" s="184">
        <f>IFERROR(ROUND(INDEX(DataKs2Main!$K:$K,MATCH($A18,DataKs2Main!$D:$D,0)),1),"")</f>
        <v>3.4</v>
      </c>
      <c r="J18" s="184">
        <f t="shared" si="0"/>
        <v>-4.4000000000000004</v>
      </c>
      <c r="K18" s="184">
        <f t="shared" si="1"/>
        <v>-3.4</v>
      </c>
      <c r="L18" s="182">
        <f>IFERROR(ROUND(INDEX(DataKs2DisadYes!$P:$P,MATCH($A18,DataKs2DisadYes!$D:$D,0)),1),"")</f>
        <v>22.2</v>
      </c>
      <c r="M18" s="184">
        <f>IFERROR(ROUND(INDEX(DataKs2DisadNo!$P:$P,MATCH($A18,DataKs2DisadNo!$D:$D,0)),1),"")</f>
        <v>33</v>
      </c>
      <c r="N18" s="184">
        <f>IFERROR(ROUND(INDEX(DataKs2Main!$P:$P,MATCH($A18,DataKs2Main!$D:$D,0)),1),"")</f>
        <v>30.5</v>
      </c>
      <c r="O18" s="184">
        <f t="shared" si="2"/>
        <v>-10.8</v>
      </c>
      <c r="P18" s="184">
        <f t="shared" si="3"/>
        <v>-8.3000000000000007</v>
      </c>
      <c r="Q18" s="182">
        <f>IFERROR(ROUND(INDEX(DataKs2DisadYes!$R:$R,MATCH($A18,DataKs2DisadYes!$D:$D,0)),1),"")</f>
        <v>3.7</v>
      </c>
      <c r="R18" s="184">
        <f>IFERROR(ROUND(INDEX(DataKs2DisadNo!$R:$R,MATCH($A18,DataKs2DisadNo!$D:$D,0)),1),"")</f>
        <v>5.5</v>
      </c>
      <c r="S18" s="184">
        <f>IFERROR(ROUND(INDEX(DataKs2Main!$R:$R,MATCH($A18,DataKs2Main!$D:$D,0)),1),"")</f>
        <v>5.0999999999999996</v>
      </c>
      <c r="T18" s="184">
        <f t="shared" si="4"/>
        <v>-1.7999999999999998</v>
      </c>
      <c r="U18" s="184">
        <f t="shared" si="5"/>
        <v>-1.3999999999999995</v>
      </c>
      <c r="V18" s="182">
        <f>IFERROR(ROUND(INDEX(DataKs2DisadYes!$W:$W,MATCH($A18,DataKs2DisadYes!$D:$D,0)),1),"")</f>
        <v>14.8</v>
      </c>
      <c r="W18" s="184">
        <f>IFERROR(ROUND(INDEX(DataKs2DisadNo!$W:$W,MATCH($A18,DataKs2DisadNo!$D:$D,0)),1),"")</f>
        <v>29.7</v>
      </c>
      <c r="X18" s="184">
        <f>IFERROR(ROUND(INDEX(DataKs2Main!$W:$W,MATCH($A18,DataKs2Main!$D:$D,0)),1),"")</f>
        <v>26.3</v>
      </c>
      <c r="Y18" s="184">
        <f t="shared" si="6"/>
        <v>-14.899999999999999</v>
      </c>
      <c r="Z18" s="212">
        <f t="shared" si="7"/>
        <v>-11.5</v>
      </c>
    </row>
    <row r="19" spans="1:26">
      <c r="A19" s="179" t="s">
        <v>47</v>
      </c>
      <c r="B19" s="180">
        <v>2066</v>
      </c>
      <c r="C19" s="185">
        <v>13</v>
      </c>
      <c r="D19" s="229">
        <f>IFERROR(INDEX(DataKs2DisadYes!$G:$G,MATCH($A19,DataKs2DisadYes!$D:$D,0)),"")</f>
        <v>25</v>
      </c>
      <c r="E19" s="181">
        <f>IFERROR(INDEX(DataKs2DisadNo!$G:$G,MATCH($A19,DataKs2DisadNo!$D:$D,0)),"")</f>
        <v>35</v>
      </c>
      <c r="F19" s="185">
        <f>IFERROR(INDEX(DataKs2Main!$G:$G,MATCH($A19,DataKs2Main!$D:$D,0)),"")</f>
        <v>60</v>
      </c>
      <c r="G19" s="182">
        <f>IFERROR(ROUND(INDEX(DataKs2DisadYes!$K:$K,MATCH($A19,DataKs2DisadYes!$D:$D,0)),1),"")</f>
        <v>4</v>
      </c>
      <c r="H19" s="184">
        <f>IFERROR(ROUND(INDEX(DataKs2DisadNo!$K:$K,MATCH($A19,DataKs2DisadNo!$D:$D,0)),1),"")</f>
        <v>8.6</v>
      </c>
      <c r="I19" s="184">
        <f>IFERROR(ROUND(INDEX(DataKs2Main!$K:$K,MATCH($A19,DataKs2Main!$D:$D,0)),1),"")</f>
        <v>6.7</v>
      </c>
      <c r="J19" s="184">
        <f t="shared" si="0"/>
        <v>-4.5999999999999996</v>
      </c>
      <c r="K19" s="184">
        <f t="shared" si="1"/>
        <v>-2.7</v>
      </c>
      <c r="L19" s="182">
        <f>IFERROR(ROUND(INDEX(DataKs2DisadYes!$P:$P,MATCH($A19,DataKs2DisadYes!$D:$D,0)),1),"")</f>
        <v>28</v>
      </c>
      <c r="M19" s="184">
        <f>IFERROR(ROUND(INDEX(DataKs2DisadNo!$P:$P,MATCH($A19,DataKs2DisadNo!$D:$D,0)),1),"")</f>
        <v>57.1</v>
      </c>
      <c r="N19" s="184">
        <f>IFERROR(ROUND(INDEX(DataKs2Main!$P:$P,MATCH($A19,DataKs2Main!$D:$D,0)),1),"")</f>
        <v>45</v>
      </c>
      <c r="O19" s="184">
        <f t="shared" si="2"/>
        <v>-29.1</v>
      </c>
      <c r="P19" s="184">
        <f t="shared" si="3"/>
        <v>-17</v>
      </c>
      <c r="Q19" s="182">
        <f>IFERROR(ROUND(INDEX(DataKs2DisadYes!$R:$R,MATCH($A19,DataKs2DisadYes!$D:$D,0)),1),"")</f>
        <v>8</v>
      </c>
      <c r="R19" s="184">
        <f>IFERROR(ROUND(INDEX(DataKs2DisadNo!$R:$R,MATCH($A19,DataKs2DisadNo!$D:$D,0)),1),"")</f>
        <v>14.3</v>
      </c>
      <c r="S19" s="184">
        <f>IFERROR(ROUND(INDEX(DataKs2Main!$R:$R,MATCH($A19,DataKs2Main!$D:$D,0)),1),"")</f>
        <v>11.7</v>
      </c>
      <c r="T19" s="184">
        <f t="shared" si="4"/>
        <v>-6.3000000000000007</v>
      </c>
      <c r="U19" s="184">
        <f t="shared" si="5"/>
        <v>-3.6999999999999993</v>
      </c>
      <c r="V19" s="182">
        <f>IFERROR(ROUND(INDEX(DataKs2DisadYes!$W:$W,MATCH($A19,DataKs2DisadYes!$D:$D,0)),1),"")</f>
        <v>8</v>
      </c>
      <c r="W19" s="184">
        <f>IFERROR(ROUND(INDEX(DataKs2DisadNo!$W:$W,MATCH($A19,DataKs2DisadNo!$D:$D,0)),1),"")</f>
        <v>31.4</v>
      </c>
      <c r="X19" s="184">
        <f>IFERROR(ROUND(INDEX(DataKs2Main!$W:$W,MATCH($A19,DataKs2Main!$D:$D,0)),1),"")</f>
        <v>21.7</v>
      </c>
      <c r="Y19" s="184">
        <f t="shared" si="6"/>
        <v>-23.4</v>
      </c>
      <c r="Z19" s="212">
        <f t="shared" si="7"/>
        <v>-13.7</v>
      </c>
    </row>
    <row r="20" spans="1:26">
      <c r="A20" s="179" t="s">
        <v>48</v>
      </c>
      <c r="B20" s="180">
        <v>2073</v>
      </c>
      <c r="C20" s="185">
        <v>14</v>
      </c>
      <c r="D20" s="229">
        <f>IFERROR(INDEX(DataKs2DisadYes!$G:$G,MATCH($A20,DataKs2DisadYes!$D:$D,0)),"")</f>
        <v>20</v>
      </c>
      <c r="E20" s="181">
        <f>IFERROR(INDEX(DataKs2DisadNo!$G:$G,MATCH($A20,DataKs2DisadNo!$D:$D,0)),"")</f>
        <v>54</v>
      </c>
      <c r="F20" s="185">
        <f>IFERROR(INDEX(DataKs2Main!$G:$G,MATCH($A20,DataKs2Main!$D:$D,0)),"")</f>
        <v>74</v>
      </c>
      <c r="G20" s="182">
        <f>IFERROR(ROUND(INDEX(DataKs2DisadYes!$K:$K,MATCH($A20,DataKs2DisadYes!$D:$D,0)),1),"")</f>
        <v>0</v>
      </c>
      <c r="H20" s="184">
        <f>IFERROR(ROUND(INDEX(DataKs2DisadNo!$K:$K,MATCH($A20,DataKs2DisadNo!$D:$D,0)),1),"")</f>
        <v>14.8</v>
      </c>
      <c r="I20" s="184">
        <f>IFERROR(ROUND(INDEX(DataKs2Main!$K:$K,MATCH($A20,DataKs2Main!$D:$D,0)),1),"")</f>
        <v>10.8</v>
      </c>
      <c r="J20" s="184">
        <f t="shared" si="0"/>
        <v>-14.8</v>
      </c>
      <c r="K20" s="184">
        <f t="shared" si="1"/>
        <v>-10.8</v>
      </c>
      <c r="L20" s="182">
        <f>IFERROR(ROUND(INDEX(DataKs2DisadYes!$P:$P,MATCH($A20,DataKs2DisadYes!$D:$D,0)),1),"")</f>
        <v>30</v>
      </c>
      <c r="M20" s="184">
        <f>IFERROR(ROUND(INDEX(DataKs2DisadNo!$P:$P,MATCH($A20,DataKs2DisadNo!$D:$D,0)),1),"")</f>
        <v>44.4</v>
      </c>
      <c r="N20" s="184">
        <f>IFERROR(ROUND(INDEX(DataKs2Main!$P:$P,MATCH($A20,DataKs2Main!$D:$D,0)),1),"")</f>
        <v>40.5</v>
      </c>
      <c r="O20" s="184">
        <f t="shared" si="2"/>
        <v>-14.399999999999999</v>
      </c>
      <c r="P20" s="184">
        <f t="shared" si="3"/>
        <v>-10.5</v>
      </c>
      <c r="Q20" s="182">
        <f>IFERROR(ROUND(INDEX(DataKs2DisadYes!$R:$R,MATCH($A20,DataKs2DisadYes!$D:$D,0)),1),"")</f>
        <v>0</v>
      </c>
      <c r="R20" s="184">
        <f>IFERROR(ROUND(INDEX(DataKs2DisadNo!$R:$R,MATCH($A20,DataKs2DisadNo!$D:$D,0)),1),"")</f>
        <v>29.6</v>
      </c>
      <c r="S20" s="184">
        <f>IFERROR(ROUND(INDEX(DataKs2Main!$R:$R,MATCH($A20,DataKs2Main!$D:$D,0)),1),"")</f>
        <v>21.6</v>
      </c>
      <c r="T20" s="184">
        <f t="shared" si="4"/>
        <v>-29.6</v>
      </c>
      <c r="U20" s="184">
        <f t="shared" si="5"/>
        <v>-21.6</v>
      </c>
      <c r="V20" s="182">
        <f>IFERROR(ROUND(INDEX(DataKs2DisadYes!$W:$W,MATCH($A20,DataKs2DisadYes!$D:$D,0)),1),"")</f>
        <v>10</v>
      </c>
      <c r="W20" s="184">
        <f>IFERROR(ROUND(INDEX(DataKs2DisadNo!$W:$W,MATCH($A20,DataKs2DisadNo!$D:$D,0)),1),"")</f>
        <v>29.6</v>
      </c>
      <c r="X20" s="184">
        <f>IFERROR(ROUND(INDEX(DataKs2Main!$W:$W,MATCH($A20,DataKs2Main!$D:$D,0)),1),"")</f>
        <v>24.3</v>
      </c>
      <c r="Y20" s="184">
        <f t="shared" si="6"/>
        <v>-19.600000000000001</v>
      </c>
      <c r="Z20" s="212">
        <f t="shared" si="7"/>
        <v>-14.3</v>
      </c>
    </row>
    <row r="21" spans="1:26">
      <c r="A21" s="179" t="s">
        <v>49</v>
      </c>
      <c r="B21" s="180">
        <v>2026</v>
      </c>
      <c r="C21" s="185">
        <v>15</v>
      </c>
      <c r="D21" s="229">
        <f>IFERROR(INDEX(DataKs2DisadYes!$G:$G,MATCH($A21,DataKs2DisadYes!$D:$D,0)),"")</f>
        <v>42</v>
      </c>
      <c r="E21" s="181">
        <f>IFERROR(INDEX(DataKs2DisadNo!$G:$G,MATCH($A21,DataKs2DisadNo!$D:$D,0)),"")</f>
        <v>49</v>
      </c>
      <c r="F21" s="185">
        <f>IFERROR(INDEX(DataKs2Main!$G:$G,MATCH($A21,DataKs2Main!$D:$D,0)),"")</f>
        <v>91</v>
      </c>
      <c r="G21" s="182">
        <f>IFERROR(ROUND(INDEX(DataKs2DisadYes!$K:$K,MATCH($A21,DataKs2DisadYes!$D:$D,0)),1),"")</f>
        <v>2.4</v>
      </c>
      <c r="H21" s="184">
        <f>IFERROR(ROUND(INDEX(DataKs2DisadNo!$K:$K,MATCH($A21,DataKs2DisadNo!$D:$D,0)),1),"")</f>
        <v>20.399999999999999</v>
      </c>
      <c r="I21" s="184">
        <f>IFERROR(ROUND(INDEX(DataKs2Main!$K:$K,MATCH($A21,DataKs2Main!$D:$D,0)),1),"")</f>
        <v>12.1</v>
      </c>
      <c r="J21" s="184">
        <f t="shared" si="0"/>
        <v>-18</v>
      </c>
      <c r="K21" s="184">
        <f t="shared" si="1"/>
        <v>-9.6999999999999993</v>
      </c>
      <c r="L21" s="182">
        <f>IFERROR(ROUND(INDEX(DataKs2DisadYes!$P:$P,MATCH($A21,DataKs2DisadYes!$D:$D,0)),1),"")</f>
        <v>31</v>
      </c>
      <c r="M21" s="184">
        <f>IFERROR(ROUND(INDEX(DataKs2DisadNo!$P:$P,MATCH($A21,DataKs2DisadNo!$D:$D,0)),1),"")</f>
        <v>46.9</v>
      </c>
      <c r="N21" s="184">
        <f>IFERROR(ROUND(INDEX(DataKs2Main!$P:$P,MATCH($A21,DataKs2Main!$D:$D,0)),1),"")</f>
        <v>39.6</v>
      </c>
      <c r="O21" s="184">
        <f t="shared" si="2"/>
        <v>-15.899999999999999</v>
      </c>
      <c r="P21" s="184">
        <f t="shared" si="3"/>
        <v>-8.6000000000000014</v>
      </c>
      <c r="Q21" s="182">
        <f>IFERROR(ROUND(INDEX(DataKs2DisadYes!$R:$R,MATCH($A21,DataKs2DisadYes!$D:$D,0)),1),"")</f>
        <v>2.4</v>
      </c>
      <c r="R21" s="184">
        <f>IFERROR(ROUND(INDEX(DataKs2DisadNo!$R:$R,MATCH($A21,DataKs2DisadNo!$D:$D,0)),1),"")</f>
        <v>20.399999999999999</v>
      </c>
      <c r="S21" s="184">
        <f>IFERROR(ROUND(INDEX(DataKs2Main!$R:$R,MATCH($A21,DataKs2Main!$D:$D,0)),1),"")</f>
        <v>12.1</v>
      </c>
      <c r="T21" s="184">
        <f t="shared" si="4"/>
        <v>-18</v>
      </c>
      <c r="U21" s="184">
        <f t="shared" si="5"/>
        <v>-9.6999999999999993</v>
      </c>
      <c r="V21" s="182">
        <f>IFERROR(ROUND(INDEX(DataKs2DisadYes!$W:$W,MATCH($A21,DataKs2DisadYes!$D:$D,0)),1),"")</f>
        <v>19</v>
      </c>
      <c r="W21" s="184">
        <f>IFERROR(ROUND(INDEX(DataKs2DisadNo!$W:$W,MATCH($A21,DataKs2DisadNo!$D:$D,0)),1),"")</f>
        <v>51</v>
      </c>
      <c r="X21" s="184">
        <f>IFERROR(ROUND(INDEX(DataKs2Main!$W:$W,MATCH($A21,DataKs2Main!$D:$D,0)),1),"")</f>
        <v>36.299999999999997</v>
      </c>
      <c r="Y21" s="184">
        <f t="shared" si="6"/>
        <v>-32</v>
      </c>
      <c r="Z21" s="212">
        <f t="shared" si="7"/>
        <v>-17.299999999999997</v>
      </c>
    </row>
    <row r="22" spans="1:26">
      <c r="A22" s="179" t="s">
        <v>50</v>
      </c>
      <c r="B22" s="180">
        <v>2069</v>
      </c>
      <c r="C22" s="185">
        <v>16</v>
      </c>
      <c r="D22" s="229">
        <f>IFERROR(INDEX(DataKs2DisadYes!$G:$G,MATCH($A22,DataKs2DisadYes!$D:$D,0)),"")</f>
        <v>23</v>
      </c>
      <c r="E22" s="181">
        <f>IFERROR(INDEX(DataKs2DisadNo!$G:$G,MATCH($A22,DataKs2DisadNo!$D:$D,0)),"")</f>
        <v>43</v>
      </c>
      <c r="F22" s="185">
        <f>IFERROR(INDEX(DataKs2Main!$G:$G,MATCH($A22,DataKs2Main!$D:$D,0)),"")</f>
        <v>66</v>
      </c>
      <c r="G22" s="182">
        <f>IFERROR(ROUND(INDEX(DataKs2DisadYes!$K:$K,MATCH($A22,DataKs2DisadYes!$D:$D,0)),1),"")</f>
        <v>17.399999999999999</v>
      </c>
      <c r="H22" s="184">
        <f>IFERROR(ROUND(INDEX(DataKs2DisadNo!$K:$K,MATCH($A22,DataKs2DisadNo!$D:$D,0)),1),"")</f>
        <v>11.6</v>
      </c>
      <c r="I22" s="184">
        <f>IFERROR(ROUND(INDEX(DataKs2Main!$K:$K,MATCH($A22,DataKs2Main!$D:$D,0)),1),"")</f>
        <v>13.6</v>
      </c>
      <c r="J22" s="184">
        <f t="shared" si="0"/>
        <v>5.7999999999999989</v>
      </c>
      <c r="K22" s="184">
        <f t="shared" si="1"/>
        <v>3.7999999999999989</v>
      </c>
      <c r="L22" s="182">
        <f>IFERROR(ROUND(INDEX(DataKs2DisadYes!$P:$P,MATCH($A22,DataKs2DisadYes!$D:$D,0)),1),"")</f>
        <v>43.5</v>
      </c>
      <c r="M22" s="184">
        <f>IFERROR(ROUND(INDEX(DataKs2DisadNo!$P:$P,MATCH($A22,DataKs2DisadNo!$D:$D,0)),1),"")</f>
        <v>51.2</v>
      </c>
      <c r="N22" s="184">
        <f>IFERROR(ROUND(INDEX(DataKs2Main!$P:$P,MATCH($A22,DataKs2Main!$D:$D,0)),1),"")</f>
        <v>48.5</v>
      </c>
      <c r="O22" s="184">
        <f t="shared" si="2"/>
        <v>-7.7000000000000028</v>
      </c>
      <c r="P22" s="184">
        <f t="shared" si="3"/>
        <v>-5</v>
      </c>
      <c r="Q22" s="182">
        <f>IFERROR(ROUND(INDEX(DataKs2DisadYes!$R:$R,MATCH($A22,DataKs2DisadYes!$D:$D,0)),1),"")</f>
        <v>21.7</v>
      </c>
      <c r="R22" s="184">
        <f>IFERROR(ROUND(INDEX(DataKs2DisadNo!$R:$R,MATCH($A22,DataKs2DisadNo!$D:$D,0)),1),"")</f>
        <v>16.3</v>
      </c>
      <c r="S22" s="184">
        <f>IFERROR(ROUND(INDEX(DataKs2Main!$R:$R,MATCH($A22,DataKs2Main!$D:$D,0)),1),"")</f>
        <v>18.2</v>
      </c>
      <c r="T22" s="184">
        <f t="shared" si="4"/>
        <v>5.3999999999999986</v>
      </c>
      <c r="U22" s="184">
        <f t="shared" si="5"/>
        <v>3.5</v>
      </c>
      <c r="V22" s="182">
        <f>IFERROR(ROUND(INDEX(DataKs2DisadYes!$W:$W,MATCH($A22,DataKs2DisadYes!$D:$D,0)),1),"")</f>
        <v>39.1</v>
      </c>
      <c r="W22" s="184">
        <f>IFERROR(ROUND(INDEX(DataKs2DisadNo!$W:$W,MATCH($A22,DataKs2DisadNo!$D:$D,0)),1),"")</f>
        <v>46.5</v>
      </c>
      <c r="X22" s="184">
        <f>IFERROR(ROUND(INDEX(DataKs2Main!$W:$W,MATCH($A22,DataKs2Main!$D:$D,0)),1),"")</f>
        <v>43.9</v>
      </c>
      <c r="Y22" s="184">
        <f t="shared" si="6"/>
        <v>-7.3999999999999986</v>
      </c>
      <c r="Z22" s="212">
        <f t="shared" si="7"/>
        <v>-4.7999999999999972</v>
      </c>
    </row>
    <row r="23" spans="1:26">
      <c r="A23" s="179" t="s">
        <v>51</v>
      </c>
      <c r="B23" s="180">
        <v>2052</v>
      </c>
      <c r="C23" s="185">
        <v>17</v>
      </c>
      <c r="D23" s="229">
        <f>IFERROR(INDEX(DataKs2DisadYes!$G:$G,MATCH($A23,DataKs2DisadYes!$D:$D,0)),"")</f>
        <v>21</v>
      </c>
      <c r="E23" s="181">
        <f>IFERROR(INDEX(DataKs2DisadNo!$G:$G,MATCH($A23,DataKs2DisadNo!$D:$D,0)),"")</f>
        <v>27</v>
      </c>
      <c r="F23" s="185">
        <f>IFERROR(INDEX(DataKs2Main!$G:$G,MATCH($A23,DataKs2Main!$D:$D,0)),"")</f>
        <v>48</v>
      </c>
      <c r="G23" s="182">
        <f>IFERROR(ROUND(INDEX(DataKs2DisadYes!$K:$K,MATCH($A23,DataKs2DisadYes!$D:$D,0)),1),"")</f>
        <v>14.3</v>
      </c>
      <c r="H23" s="184">
        <f>IFERROR(ROUND(INDEX(DataKs2DisadNo!$K:$K,MATCH($A23,DataKs2DisadNo!$D:$D,0)),1),"")</f>
        <v>14.8</v>
      </c>
      <c r="I23" s="184">
        <f>IFERROR(ROUND(INDEX(DataKs2Main!$K:$K,MATCH($A23,DataKs2Main!$D:$D,0)),1),"")</f>
        <v>14.6</v>
      </c>
      <c r="J23" s="184">
        <f t="shared" si="0"/>
        <v>-0.5</v>
      </c>
      <c r="K23" s="184">
        <f t="shared" si="1"/>
        <v>-0.29999999999999893</v>
      </c>
      <c r="L23" s="182">
        <f>IFERROR(ROUND(INDEX(DataKs2DisadYes!$P:$P,MATCH($A23,DataKs2DisadYes!$D:$D,0)),1),"")</f>
        <v>42.9</v>
      </c>
      <c r="M23" s="184">
        <f>IFERROR(ROUND(INDEX(DataKs2DisadNo!$P:$P,MATCH($A23,DataKs2DisadNo!$D:$D,0)),1),"")</f>
        <v>48.1</v>
      </c>
      <c r="N23" s="184">
        <f>IFERROR(ROUND(INDEX(DataKs2Main!$P:$P,MATCH($A23,DataKs2Main!$D:$D,0)),1),"")</f>
        <v>45.8</v>
      </c>
      <c r="O23" s="184">
        <f t="shared" si="2"/>
        <v>-5.2000000000000028</v>
      </c>
      <c r="P23" s="184">
        <f t="shared" si="3"/>
        <v>-2.8999999999999986</v>
      </c>
      <c r="Q23" s="182">
        <f>IFERROR(ROUND(INDEX(DataKs2DisadYes!$R:$R,MATCH($A23,DataKs2DisadYes!$D:$D,0)),1),"")</f>
        <v>19</v>
      </c>
      <c r="R23" s="184">
        <f>IFERROR(ROUND(INDEX(DataKs2DisadNo!$R:$R,MATCH($A23,DataKs2DisadNo!$D:$D,0)),1),"")</f>
        <v>14.8</v>
      </c>
      <c r="S23" s="184">
        <f>IFERROR(ROUND(INDEX(DataKs2Main!$R:$R,MATCH($A23,DataKs2Main!$D:$D,0)),1),"")</f>
        <v>16.7</v>
      </c>
      <c r="T23" s="184">
        <f t="shared" si="4"/>
        <v>4.1999999999999993</v>
      </c>
      <c r="U23" s="184">
        <f t="shared" si="5"/>
        <v>2.3000000000000007</v>
      </c>
      <c r="V23" s="182">
        <f>IFERROR(ROUND(INDEX(DataKs2DisadYes!$W:$W,MATCH($A23,DataKs2DisadYes!$D:$D,0)),1),"")</f>
        <v>33.299999999999997</v>
      </c>
      <c r="W23" s="184">
        <f>IFERROR(ROUND(INDEX(DataKs2DisadNo!$W:$W,MATCH($A23,DataKs2DisadNo!$D:$D,0)),1),"")</f>
        <v>37</v>
      </c>
      <c r="X23" s="184">
        <f>IFERROR(ROUND(INDEX(DataKs2Main!$W:$W,MATCH($A23,DataKs2Main!$D:$D,0)),1),"")</f>
        <v>35.4</v>
      </c>
      <c r="Y23" s="184">
        <f t="shared" si="6"/>
        <v>-3.7000000000000028</v>
      </c>
      <c r="Z23" s="212">
        <f t="shared" si="7"/>
        <v>-2.1000000000000014</v>
      </c>
    </row>
    <row r="24" spans="1:26">
      <c r="A24" s="179" t="s">
        <v>92</v>
      </c>
      <c r="B24" s="180">
        <v>2009</v>
      </c>
      <c r="C24" s="185">
        <v>18</v>
      </c>
      <c r="D24" s="229">
        <f>IFERROR(INDEX(DataKs2DisadYes!$G:$G,MATCH($A24,DataKs2DisadYes!$D:$D,0)),"")</f>
        <v>31</v>
      </c>
      <c r="E24" s="181">
        <f>IFERROR(INDEX(DataKs2DisadNo!$G:$G,MATCH($A24,DataKs2DisadNo!$D:$D,0)),"")</f>
        <v>118</v>
      </c>
      <c r="F24" s="185">
        <f>IFERROR(INDEX(DataKs2Main!$G:$G,MATCH($A24,DataKs2Main!$D:$D,0)),"")</f>
        <v>149</v>
      </c>
      <c r="G24" s="182">
        <f>IFERROR(ROUND(INDEX(DataKs2DisadYes!$K:$K,MATCH($A24,DataKs2DisadYes!$D:$D,0)),1),"")</f>
        <v>3.2</v>
      </c>
      <c r="H24" s="184">
        <f>IFERROR(ROUND(INDEX(DataKs2DisadNo!$K:$K,MATCH($A24,DataKs2DisadNo!$D:$D,0)),1),"")</f>
        <v>10.199999999999999</v>
      </c>
      <c r="I24" s="184">
        <f>IFERROR(ROUND(INDEX(DataKs2Main!$K:$K,MATCH($A24,DataKs2Main!$D:$D,0)),1),"")</f>
        <v>8.6999999999999993</v>
      </c>
      <c r="J24" s="184">
        <f t="shared" si="0"/>
        <v>-6.9999999999999991</v>
      </c>
      <c r="K24" s="184">
        <f t="shared" si="1"/>
        <v>-5.4999999999999991</v>
      </c>
      <c r="L24" s="182">
        <f>IFERROR(ROUND(INDEX(DataKs2DisadYes!$P:$P,MATCH($A24,DataKs2DisadYes!$D:$D,0)),1),"")</f>
        <v>25.8</v>
      </c>
      <c r="M24" s="184">
        <f>IFERROR(ROUND(INDEX(DataKs2DisadNo!$P:$P,MATCH($A24,DataKs2DisadNo!$D:$D,0)),1),"")</f>
        <v>41.5</v>
      </c>
      <c r="N24" s="184">
        <f>IFERROR(ROUND(INDEX(DataKs2Main!$P:$P,MATCH($A24,DataKs2Main!$D:$D,0)),1),"")</f>
        <v>38.299999999999997</v>
      </c>
      <c r="O24" s="184">
        <f t="shared" si="2"/>
        <v>-15.7</v>
      </c>
      <c r="P24" s="184">
        <f t="shared" si="3"/>
        <v>-12.499999999999996</v>
      </c>
      <c r="Q24" s="182">
        <f>IFERROR(ROUND(INDEX(DataKs2DisadYes!$R:$R,MATCH($A24,DataKs2DisadYes!$D:$D,0)),1),"")</f>
        <v>6.5</v>
      </c>
      <c r="R24" s="184">
        <f>IFERROR(ROUND(INDEX(DataKs2DisadNo!$R:$R,MATCH($A24,DataKs2DisadNo!$D:$D,0)),1),"")</f>
        <v>14.4</v>
      </c>
      <c r="S24" s="184">
        <f>IFERROR(ROUND(INDEX(DataKs2Main!$R:$R,MATCH($A24,DataKs2Main!$D:$D,0)),1),"")</f>
        <v>12.8</v>
      </c>
      <c r="T24" s="184">
        <f t="shared" si="4"/>
        <v>-7.9</v>
      </c>
      <c r="U24" s="184">
        <f t="shared" si="5"/>
        <v>-6.3000000000000007</v>
      </c>
      <c r="V24" s="182">
        <f>IFERROR(ROUND(INDEX(DataKs2DisadYes!$W:$W,MATCH($A24,DataKs2DisadYes!$D:$D,0)),1),"")</f>
        <v>16.100000000000001</v>
      </c>
      <c r="W24" s="184">
        <f>IFERROR(ROUND(INDEX(DataKs2DisadNo!$W:$W,MATCH($A24,DataKs2DisadNo!$D:$D,0)),1),"")</f>
        <v>44.1</v>
      </c>
      <c r="X24" s="184">
        <f>IFERROR(ROUND(INDEX(DataKs2Main!$W:$W,MATCH($A24,DataKs2Main!$D:$D,0)),1),"")</f>
        <v>38.299999999999997</v>
      </c>
      <c r="Y24" s="184">
        <f t="shared" si="6"/>
        <v>-28</v>
      </c>
      <c r="Z24" s="212">
        <f t="shared" si="7"/>
        <v>-22.199999999999996</v>
      </c>
    </row>
    <row r="25" spans="1:26">
      <c r="A25" s="179" t="s">
        <v>52</v>
      </c>
      <c r="B25" s="180">
        <v>2010</v>
      </c>
      <c r="C25" s="185">
        <v>19</v>
      </c>
      <c r="D25" s="229">
        <f>IFERROR(INDEX(DataKs2DisadYes!$G:$G,MATCH($A25,DataKs2DisadYes!$D:$D,0)),"")</f>
        <v>32</v>
      </c>
      <c r="E25" s="181">
        <f>IFERROR(INDEX(DataKs2DisadNo!$G:$G,MATCH($A25,DataKs2DisadNo!$D:$D,0)),"")</f>
        <v>60</v>
      </c>
      <c r="F25" s="185">
        <f>IFERROR(INDEX(DataKs2Main!$G:$G,MATCH($A25,DataKs2Main!$D:$D,0)),"")</f>
        <v>92</v>
      </c>
      <c r="G25" s="182">
        <f>IFERROR(ROUND(INDEX(DataKs2DisadYes!$K:$K,MATCH($A25,DataKs2DisadYes!$D:$D,0)),1),"")</f>
        <v>9.4</v>
      </c>
      <c r="H25" s="184">
        <f>IFERROR(ROUND(INDEX(DataKs2DisadNo!$K:$K,MATCH($A25,DataKs2DisadNo!$D:$D,0)),1),"")</f>
        <v>11.7</v>
      </c>
      <c r="I25" s="184">
        <f>IFERROR(ROUND(INDEX(DataKs2Main!$K:$K,MATCH($A25,DataKs2Main!$D:$D,0)),1),"")</f>
        <v>10.9</v>
      </c>
      <c r="J25" s="184">
        <f t="shared" si="0"/>
        <v>-2.2999999999999989</v>
      </c>
      <c r="K25" s="184">
        <f t="shared" si="1"/>
        <v>-1.5</v>
      </c>
      <c r="L25" s="182">
        <f>IFERROR(ROUND(INDEX(DataKs2DisadYes!$P:$P,MATCH($A25,DataKs2DisadYes!$D:$D,0)),1),"")</f>
        <v>28.1</v>
      </c>
      <c r="M25" s="184">
        <f>IFERROR(ROUND(INDEX(DataKs2DisadNo!$P:$P,MATCH($A25,DataKs2DisadNo!$D:$D,0)),1),"")</f>
        <v>35</v>
      </c>
      <c r="N25" s="184">
        <f>IFERROR(ROUND(INDEX(DataKs2Main!$P:$P,MATCH($A25,DataKs2Main!$D:$D,0)),1),"")</f>
        <v>32.6</v>
      </c>
      <c r="O25" s="184">
        <f t="shared" si="2"/>
        <v>-6.8999999999999986</v>
      </c>
      <c r="P25" s="184">
        <f t="shared" si="3"/>
        <v>-4.5</v>
      </c>
      <c r="Q25" s="182">
        <f>IFERROR(ROUND(INDEX(DataKs2DisadYes!$R:$R,MATCH($A25,DataKs2DisadYes!$D:$D,0)),1),"")</f>
        <v>15.6</v>
      </c>
      <c r="R25" s="184">
        <f>IFERROR(ROUND(INDEX(DataKs2DisadNo!$R:$R,MATCH($A25,DataKs2DisadNo!$D:$D,0)),1),"")</f>
        <v>23.3</v>
      </c>
      <c r="S25" s="184">
        <f>IFERROR(ROUND(INDEX(DataKs2Main!$R:$R,MATCH($A25,DataKs2Main!$D:$D,0)),1),"")</f>
        <v>20.7</v>
      </c>
      <c r="T25" s="184">
        <f t="shared" si="4"/>
        <v>-7.7000000000000011</v>
      </c>
      <c r="U25" s="184">
        <f t="shared" si="5"/>
        <v>-5.0999999999999996</v>
      </c>
      <c r="V25" s="182">
        <f>IFERROR(ROUND(INDEX(DataKs2DisadYes!$W:$W,MATCH($A25,DataKs2DisadYes!$D:$D,0)),1),"")</f>
        <v>31.3</v>
      </c>
      <c r="W25" s="184">
        <f>IFERROR(ROUND(INDEX(DataKs2DisadNo!$W:$W,MATCH($A25,DataKs2DisadNo!$D:$D,0)),1),"")</f>
        <v>31.7</v>
      </c>
      <c r="X25" s="184">
        <f>IFERROR(ROUND(INDEX(DataKs2Main!$W:$W,MATCH($A25,DataKs2Main!$D:$D,0)),1),"")</f>
        <v>31.5</v>
      </c>
      <c r="Y25" s="184">
        <f t="shared" si="6"/>
        <v>-0.39999999999999858</v>
      </c>
      <c r="Z25" s="212">
        <f t="shared" si="7"/>
        <v>-0.19999999999999929</v>
      </c>
    </row>
    <row r="26" spans="1:26">
      <c r="A26" s="179" t="s">
        <v>53</v>
      </c>
      <c r="B26" s="180">
        <v>2043</v>
      </c>
      <c r="C26" s="185">
        <v>20</v>
      </c>
      <c r="D26" s="229">
        <f>IFERROR(INDEX(DataKs2DisadYes!$G:$G,MATCH($A26,DataKs2DisadYes!$D:$D,0)),"")</f>
        <v>20</v>
      </c>
      <c r="E26" s="181">
        <f>IFERROR(INDEX(DataKs2DisadNo!$G:$G,MATCH($A26,DataKs2DisadNo!$D:$D,0)),"")</f>
        <v>33</v>
      </c>
      <c r="F26" s="185">
        <f>IFERROR(INDEX(DataKs2Main!$G:$G,MATCH($A26,DataKs2Main!$D:$D,0)),"")</f>
        <v>53</v>
      </c>
      <c r="G26" s="182">
        <f>IFERROR(ROUND(INDEX(DataKs2DisadYes!$K:$K,MATCH($A26,DataKs2DisadYes!$D:$D,0)),1),"")</f>
        <v>0</v>
      </c>
      <c r="H26" s="184">
        <f>IFERROR(ROUND(INDEX(DataKs2DisadNo!$K:$K,MATCH($A26,DataKs2DisadNo!$D:$D,0)),1),"")</f>
        <v>0</v>
      </c>
      <c r="I26" s="184">
        <f>IFERROR(ROUND(INDEX(DataKs2Main!$K:$K,MATCH($A26,DataKs2Main!$D:$D,0)),1),"")</f>
        <v>0</v>
      </c>
      <c r="J26" s="184">
        <f t="shared" si="0"/>
        <v>0</v>
      </c>
      <c r="K26" s="184">
        <f t="shared" si="1"/>
        <v>0</v>
      </c>
      <c r="L26" s="182">
        <f>IFERROR(ROUND(INDEX(DataKs2DisadYes!$P:$P,MATCH($A26,DataKs2DisadYes!$D:$D,0)),1),"")</f>
        <v>40</v>
      </c>
      <c r="M26" s="184">
        <f>IFERROR(ROUND(INDEX(DataKs2DisadNo!$P:$P,MATCH($A26,DataKs2DisadNo!$D:$D,0)),1),"")</f>
        <v>18.2</v>
      </c>
      <c r="N26" s="184">
        <f>IFERROR(ROUND(INDEX(DataKs2Main!$P:$P,MATCH($A26,DataKs2Main!$D:$D,0)),1),"")</f>
        <v>26.4</v>
      </c>
      <c r="O26" s="184">
        <f t="shared" si="2"/>
        <v>21.8</v>
      </c>
      <c r="P26" s="184">
        <f t="shared" si="3"/>
        <v>13.600000000000001</v>
      </c>
      <c r="Q26" s="182">
        <f>IFERROR(ROUND(INDEX(DataKs2DisadYes!$R:$R,MATCH($A26,DataKs2DisadYes!$D:$D,0)),1),"")</f>
        <v>0</v>
      </c>
      <c r="R26" s="184">
        <f>IFERROR(ROUND(INDEX(DataKs2DisadNo!$R:$R,MATCH($A26,DataKs2DisadNo!$D:$D,0)),1),"")</f>
        <v>0</v>
      </c>
      <c r="S26" s="184">
        <f>IFERROR(ROUND(INDEX(DataKs2Main!$R:$R,MATCH($A26,DataKs2Main!$D:$D,0)),1),"")</f>
        <v>0</v>
      </c>
      <c r="T26" s="184">
        <f t="shared" si="4"/>
        <v>0</v>
      </c>
      <c r="U26" s="184">
        <f t="shared" si="5"/>
        <v>0</v>
      </c>
      <c r="V26" s="182">
        <f>IFERROR(ROUND(INDEX(DataKs2DisadYes!$W:$W,MATCH($A26,DataKs2DisadYes!$D:$D,0)),1),"")</f>
        <v>30</v>
      </c>
      <c r="W26" s="184">
        <f>IFERROR(ROUND(INDEX(DataKs2DisadNo!$W:$W,MATCH($A26,DataKs2DisadNo!$D:$D,0)),1),"")</f>
        <v>15.2</v>
      </c>
      <c r="X26" s="184">
        <f>IFERROR(ROUND(INDEX(DataKs2Main!$W:$W,MATCH($A26,DataKs2Main!$D:$D,0)),1),"")</f>
        <v>20.8</v>
      </c>
      <c r="Y26" s="184">
        <f t="shared" si="6"/>
        <v>14.8</v>
      </c>
      <c r="Z26" s="212">
        <f t="shared" si="7"/>
        <v>9.1999999999999993</v>
      </c>
    </row>
    <row r="27" spans="1:26">
      <c r="A27" s="179" t="s">
        <v>54</v>
      </c>
      <c r="B27" s="180">
        <v>2071</v>
      </c>
      <c r="C27" s="185">
        <v>21</v>
      </c>
      <c r="D27" s="229">
        <f>IFERROR(INDEX(DataKs2DisadYes!$G:$G,MATCH($A27,DataKs2DisadYes!$D:$D,0)),"")</f>
        <v>33</v>
      </c>
      <c r="E27" s="181">
        <f>IFERROR(INDEX(DataKs2DisadNo!$G:$G,MATCH($A27,DataKs2DisadNo!$D:$D,0)),"")</f>
        <v>58</v>
      </c>
      <c r="F27" s="185">
        <f>IFERROR(INDEX(DataKs2Main!$G:$G,MATCH($A27,DataKs2Main!$D:$D,0)),"")</f>
        <v>91</v>
      </c>
      <c r="G27" s="182">
        <f>IFERROR(ROUND(INDEX(DataKs2DisadYes!$K:$K,MATCH($A27,DataKs2DisadYes!$D:$D,0)),1),"")</f>
        <v>6.1</v>
      </c>
      <c r="H27" s="184">
        <f>IFERROR(ROUND(INDEX(DataKs2DisadNo!$K:$K,MATCH($A27,DataKs2DisadNo!$D:$D,0)),1),"")</f>
        <v>12.1</v>
      </c>
      <c r="I27" s="184">
        <f>IFERROR(ROUND(INDEX(DataKs2Main!$K:$K,MATCH($A27,DataKs2Main!$D:$D,0)),1),"")</f>
        <v>9.9</v>
      </c>
      <c r="J27" s="184">
        <f t="shared" si="0"/>
        <v>-6</v>
      </c>
      <c r="K27" s="184">
        <f t="shared" si="1"/>
        <v>-3.8000000000000007</v>
      </c>
      <c r="L27" s="182">
        <f>IFERROR(ROUND(INDEX(DataKs2DisadYes!$P:$P,MATCH($A27,DataKs2DisadYes!$D:$D,0)),1),"")</f>
        <v>42.4</v>
      </c>
      <c r="M27" s="184">
        <f>IFERROR(ROUND(INDEX(DataKs2DisadNo!$P:$P,MATCH($A27,DataKs2DisadNo!$D:$D,0)),1),"")</f>
        <v>51.7</v>
      </c>
      <c r="N27" s="184">
        <f>IFERROR(ROUND(INDEX(DataKs2Main!$P:$P,MATCH($A27,DataKs2Main!$D:$D,0)),1),"")</f>
        <v>48.4</v>
      </c>
      <c r="O27" s="184">
        <f t="shared" si="2"/>
        <v>-9.3000000000000043</v>
      </c>
      <c r="P27" s="184">
        <f t="shared" si="3"/>
        <v>-6</v>
      </c>
      <c r="Q27" s="182">
        <f>IFERROR(ROUND(INDEX(DataKs2DisadYes!$R:$R,MATCH($A27,DataKs2DisadYes!$D:$D,0)),1),"")</f>
        <v>6.1</v>
      </c>
      <c r="R27" s="184">
        <f>IFERROR(ROUND(INDEX(DataKs2DisadNo!$R:$R,MATCH($A27,DataKs2DisadNo!$D:$D,0)),1),"")</f>
        <v>15.5</v>
      </c>
      <c r="S27" s="184">
        <f>IFERROR(ROUND(INDEX(DataKs2Main!$R:$R,MATCH($A27,DataKs2Main!$D:$D,0)),1),"")</f>
        <v>12.1</v>
      </c>
      <c r="T27" s="184">
        <f t="shared" si="4"/>
        <v>-9.4</v>
      </c>
      <c r="U27" s="184">
        <f t="shared" si="5"/>
        <v>-6</v>
      </c>
      <c r="V27" s="182">
        <f>IFERROR(ROUND(INDEX(DataKs2DisadYes!$W:$W,MATCH($A27,DataKs2DisadYes!$D:$D,0)),1),"")</f>
        <v>30.3</v>
      </c>
      <c r="W27" s="184">
        <f>IFERROR(ROUND(INDEX(DataKs2DisadNo!$W:$W,MATCH($A27,DataKs2DisadNo!$D:$D,0)),1),"")</f>
        <v>43.1</v>
      </c>
      <c r="X27" s="184">
        <f>IFERROR(ROUND(INDEX(DataKs2Main!$W:$W,MATCH($A27,DataKs2Main!$D:$D,0)),1),"")</f>
        <v>38.5</v>
      </c>
      <c r="Y27" s="184">
        <f t="shared" si="6"/>
        <v>-12.8</v>
      </c>
      <c r="Z27" s="212">
        <f t="shared" si="7"/>
        <v>-8.1999999999999993</v>
      </c>
    </row>
    <row r="28" spans="1:26">
      <c r="A28" s="179" t="s">
        <v>55</v>
      </c>
      <c r="B28" s="180">
        <v>2013</v>
      </c>
      <c r="C28" s="185">
        <v>22</v>
      </c>
      <c r="D28" s="229">
        <f>IFERROR(INDEX(DataKs2DisadYes!$G:$G,MATCH($A28,DataKs2DisadYes!$D:$D,0)),"")</f>
        <v>27</v>
      </c>
      <c r="E28" s="181">
        <f>IFERROR(INDEX(DataKs2DisadNo!$G:$G,MATCH($A28,DataKs2DisadNo!$D:$D,0)),"")</f>
        <v>81</v>
      </c>
      <c r="F28" s="185">
        <f>IFERROR(INDEX(DataKs2Main!$G:$G,MATCH($A28,DataKs2Main!$D:$D,0)),"")</f>
        <v>108</v>
      </c>
      <c r="G28" s="182">
        <f>IFERROR(ROUND(INDEX(DataKs2DisadYes!$K:$K,MATCH($A28,DataKs2DisadYes!$D:$D,0)),1),"")</f>
        <v>11.1</v>
      </c>
      <c r="H28" s="184">
        <f>IFERROR(ROUND(INDEX(DataKs2DisadNo!$K:$K,MATCH($A28,DataKs2DisadNo!$D:$D,0)),1),"")</f>
        <v>12.3</v>
      </c>
      <c r="I28" s="184">
        <f>IFERROR(ROUND(INDEX(DataKs2Main!$K:$K,MATCH($A28,DataKs2Main!$D:$D,0)),1),"")</f>
        <v>12</v>
      </c>
      <c r="J28" s="184">
        <f t="shared" si="0"/>
        <v>-1.2000000000000011</v>
      </c>
      <c r="K28" s="184">
        <f t="shared" si="1"/>
        <v>-0.90000000000000036</v>
      </c>
      <c r="L28" s="182">
        <f>IFERROR(ROUND(INDEX(DataKs2DisadYes!$P:$P,MATCH($A28,DataKs2DisadYes!$D:$D,0)),1),"")</f>
        <v>25.9</v>
      </c>
      <c r="M28" s="184">
        <f>IFERROR(ROUND(INDEX(DataKs2DisadNo!$P:$P,MATCH($A28,DataKs2DisadNo!$D:$D,0)),1),"")</f>
        <v>40.700000000000003</v>
      </c>
      <c r="N28" s="184">
        <f>IFERROR(ROUND(INDEX(DataKs2Main!$P:$P,MATCH($A28,DataKs2Main!$D:$D,0)),1),"")</f>
        <v>37</v>
      </c>
      <c r="O28" s="184">
        <f t="shared" si="2"/>
        <v>-14.800000000000004</v>
      </c>
      <c r="P28" s="184">
        <f t="shared" si="3"/>
        <v>-11.100000000000001</v>
      </c>
      <c r="Q28" s="182">
        <f>IFERROR(ROUND(INDEX(DataKs2DisadYes!$R:$R,MATCH($A28,DataKs2DisadYes!$D:$D,0)),1),"")</f>
        <v>11.1</v>
      </c>
      <c r="R28" s="184">
        <f>IFERROR(ROUND(INDEX(DataKs2DisadNo!$R:$R,MATCH($A28,DataKs2DisadNo!$D:$D,0)),1),"")</f>
        <v>17.3</v>
      </c>
      <c r="S28" s="184">
        <f>IFERROR(ROUND(INDEX(DataKs2Main!$R:$R,MATCH($A28,DataKs2Main!$D:$D,0)),1),"")</f>
        <v>15.7</v>
      </c>
      <c r="T28" s="184">
        <f t="shared" si="4"/>
        <v>-6.2000000000000011</v>
      </c>
      <c r="U28" s="184">
        <f t="shared" si="5"/>
        <v>-4.5999999999999996</v>
      </c>
      <c r="V28" s="182">
        <f>IFERROR(ROUND(INDEX(DataKs2DisadYes!$W:$W,MATCH($A28,DataKs2DisadYes!$D:$D,0)),1),"")</f>
        <v>33.299999999999997</v>
      </c>
      <c r="W28" s="184">
        <f>IFERROR(ROUND(INDEX(DataKs2DisadNo!$W:$W,MATCH($A28,DataKs2DisadNo!$D:$D,0)),1),"")</f>
        <v>37</v>
      </c>
      <c r="X28" s="184">
        <f>IFERROR(ROUND(INDEX(DataKs2Main!$W:$W,MATCH($A28,DataKs2Main!$D:$D,0)),1),"")</f>
        <v>36.1</v>
      </c>
      <c r="Y28" s="184">
        <f t="shared" si="6"/>
        <v>-3.7000000000000028</v>
      </c>
      <c r="Z28" s="212">
        <f t="shared" si="7"/>
        <v>-2.8000000000000043</v>
      </c>
    </row>
    <row r="29" spans="1:26">
      <c r="A29" s="179" t="s">
        <v>56</v>
      </c>
      <c r="B29" s="180">
        <v>2064</v>
      </c>
      <c r="C29" s="185">
        <v>23</v>
      </c>
      <c r="D29" s="229">
        <f>IFERROR(INDEX(DataKs2DisadYes!$G:$G,MATCH($A29,DataKs2DisadYes!$D:$D,0)),"")</f>
        <v>14</v>
      </c>
      <c r="E29" s="181">
        <f>IFERROR(INDEX(DataKs2DisadNo!$G:$G,MATCH($A29,DataKs2DisadNo!$D:$D,0)),"")</f>
        <v>26</v>
      </c>
      <c r="F29" s="185">
        <f>IFERROR(INDEX(DataKs2Main!$G:$G,MATCH($A29,DataKs2Main!$D:$D,0)),"")</f>
        <v>40</v>
      </c>
      <c r="G29" s="182">
        <f>IFERROR(ROUND(INDEX(DataKs2DisadYes!$K:$K,MATCH($A29,DataKs2DisadYes!$D:$D,0)),1),"")</f>
        <v>14.3</v>
      </c>
      <c r="H29" s="184">
        <f>IFERROR(ROUND(INDEX(DataKs2DisadNo!$K:$K,MATCH($A29,DataKs2DisadNo!$D:$D,0)),1),"")</f>
        <v>11.5</v>
      </c>
      <c r="I29" s="184">
        <f>IFERROR(ROUND(INDEX(DataKs2Main!$K:$K,MATCH($A29,DataKs2Main!$D:$D,0)),1),"")</f>
        <v>12.5</v>
      </c>
      <c r="J29" s="184">
        <f t="shared" si="0"/>
        <v>2.8000000000000007</v>
      </c>
      <c r="K29" s="184">
        <f t="shared" si="1"/>
        <v>1.8000000000000007</v>
      </c>
      <c r="L29" s="182">
        <f>IFERROR(ROUND(INDEX(DataKs2DisadYes!$P:$P,MATCH($A29,DataKs2DisadYes!$D:$D,0)),1),"")</f>
        <v>50</v>
      </c>
      <c r="M29" s="184">
        <f>IFERROR(ROUND(INDEX(DataKs2DisadNo!$P:$P,MATCH($A29,DataKs2DisadNo!$D:$D,0)),1),"")</f>
        <v>34.6</v>
      </c>
      <c r="N29" s="184">
        <f>IFERROR(ROUND(INDEX(DataKs2Main!$P:$P,MATCH($A29,DataKs2Main!$D:$D,0)),1),"")</f>
        <v>40</v>
      </c>
      <c r="O29" s="184">
        <f t="shared" si="2"/>
        <v>15.399999999999999</v>
      </c>
      <c r="P29" s="184">
        <f t="shared" si="3"/>
        <v>10</v>
      </c>
      <c r="Q29" s="182">
        <f>IFERROR(ROUND(INDEX(DataKs2DisadYes!$R:$R,MATCH($A29,DataKs2DisadYes!$D:$D,0)),1),"")</f>
        <v>14.3</v>
      </c>
      <c r="R29" s="184">
        <f>IFERROR(ROUND(INDEX(DataKs2DisadNo!$R:$R,MATCH($A29,DataKs2DisadNo!$D:$D,0)),1),"")</f>
        <v>11.5</v>
      </c>
      <c r="S29" s="184">
        <f>IFERROR(ROUND(INDEX(DataKs2Main!$R:$R,MATCH($A29,DataKs2Main!$D:$D,0)),1),"")</f>
        <v>12.5</v>
      </c>
      <c r="T29" s="184">
        <f t="shared" si="4"/>
        <v>2.8000000000000007</v>
      </c>
      <c r="U29" s="184">
        <f t="shared" si="5"/>
        <v>1.8000000000000007</v>
      </c>
      <c r="V29" s="182">
        <f>IFERROR(ROUND(INDEX(DataKs2DisadYes!$W:$W,MATCH($A29,DataKs2DisadYes!$D:$D,0)),1),"")</f>
        <v>28.6</v>
      </c>
      <c r="W29" s="184">
        <f>IFERROR(ROUND(INDEX(DataKs2DisadNo!$W:$W,MATCH($A29,DataKs2DisadNo!$D:$D,0)),1),"")</f>
        <v>46.2</v>
      </c>
      <c r="X29" s="184">
        <f>IFERROR(ROUND(INDEX(DataKs2Main!$W:$W,MATCH($A29,DataKs2Main!$D:$D,0)),1),"")</f>
        <v>40</v>
      </c>
      <c r="Y29" s="184">
        <f t="shared" si="6"/>
        <v>-17.600000000000001</v>
      </c>
      <c r="Z29" s="212">
        <f t="shared" si="7"/>
        <v>-11.399999999999999</v>
      </c>
    </row>
    <row r="30" spans="1:26">
      <c r="A30" s="179" t="s">
        <v>57</v>
      </c>
      <c r="B30" s="180">
        <v>2070</v>
      </c>
      <c r="C30" s="185">
        <v>24</v>
      </c>
      <c r="D30" s="229">
        <f>IFERROR(INDEX(DataKs2DisadYes!$G:$G,MATCH($A30,DataKs2DisadYes!$D:$D,0)),"")</f>
        <v>27</v>
      </c>
      <c r="E30" s="181">
        <f>IFERROR(INDEX(DataKs2DisadNo!$G:$G,MATCH($A30,DataKs2DisadNo!$D:$D,0)),"")</f>
        <v>30</v>
      </c>
      <c r="F30" s="185">
        <f>IFERROR(INDEX(DataKs2Main!$G:$G,MATCH($A30,DataKs2Main!$D:$D,0)),"")</f>
        <v>57</v>
      </c>
      <c r="G30" s="182">
        <f>IFERROR(ROUND(INDEX(DataKs2DisadYes!$K:$K,MATCH($A30,DataKs2DisadYes!$D:$D,0)),1),"")</f>
        <v>3.7</v>
      </c>
      <c r="H30" s="184">
        <f>IFERROR(ROUND(INDEX(DataKs2DisadNo!$K:$K,MATCH($A30,DataKs2DisadNo!$D:$D,0)),1),"")</f>
        <v>10</v>
      </c>
      <c r="I30" s="184">
        <f>IFERROR(ROUND(INDEX(DataKs2Main!$K:$K,MATCH($A30,DataKs2Main!$D:$D,0)),1),"")</f>
        <v>7</v>
      </c>
      <c r="J30" s="184">
        <f t="shared" si="0"/>
        <v>-6.3</v>
      </c>
      <c r="K30" s="184">
        <f t="shared" si="1"/>
        <v>-3.3</v>
      </c>
      <c r="L30" s="182">
        <f>IFERROR(ROUND(INDEX(DataKs2DisadYes!$P:$P,MATCH($A30,DataKs2DisadYes!$D:$D,0)),1),"")</f>
        <v>18.5</v>
      </c>
      <c r="M30" s="184">
        <f>IFERROR(ROUND(INDEX(DataKs2DisadNo!$P:$P,MATCH($A30,DataKs2DisadNo!$D:$D,0)),1),"")</f>
        <v>50</v>
      </c>
      <c r="N30" s="184">
        <f>IFERROR(ROUND(INDEX(DataKs2Main!$P:$P,MATCH($A30,DataKs2Main!$D:$D,0)),1),"")</f>
        <v>35.1</v>
      </c>
      <c r="O30" s="184">
        <f t="shared" si="2"/>
        <v>-31.5</v>
      </c>
      <c r="P30" s="184">
        <f t="shared" si="3"/>
        <v>-16.600000000000001</v>
      </c>
      <c r="Q30" s="182">
        <f>IFERROR(ROUND(INDEX(DataKs2DisadYes!$R:$R,MATCH($A30,DataKs2DisadYes!$D:$D,0)),1),"")</f>
        <v>3.7</v>
      </c>
      <c r="R30" s="184">
        <f>IFERROR(ROUND(INDEX(DataKs2DisadNo!$R:$R,MATCH($A30,DataKs2DisadNo!$D:$D,0)),1),"")</f>
        <v>9.6999999999999993</v>
      </c>
      <c r="S30" s="184">
        <f>IFERROR(ROUND(INDEX(DataKs2Main!$R:$R,MATCH($A30,DataKs2Main!$D:$D,0)),1),"")</f>
        <v>6.9</v>
      </c>
      <c r="T30" s="184">
        <f t="shared" si="4"/>
        <v>-5.9999999999999991</v>
      </c>
      <c r="U30" s="184">
        <f t="shared" si="5"/>
        <v>-3.2</v>
      </c>
      <c r="V30" s="182">
        <f>IFERROR(ROUND(INDEX(DataKs2DisadYes!$W:$W,MATCH($A30,DataKs2DisadYes!$D:$D,0)),1),"")</f>
        <v>18.5</v>
      </c>
      <c r="W30" s="184">
        <f>IFERROR(ROUND(INDEX(DataKs2DisadNo!$W:$W,MATCH($A30,DataKs2DisadNo!$D:$D,0)),1),"")</f>
        <v>50</v>
      </c>
      <c r="X30" s="184">
        <f>IFERROR(ROUND(INDEX(DataKs2Main!$W:$W,MATCH($A30,DataKs2Main!$D:$D,0)),1),"")</f>
        <v>35.1</v>
      </c>
      <c r="Y30" s="184">
        <f t="shared" si="6"/>
        <v>-31.5</v>
      </c>
      <c r="Z30" s="212">
        <f t="shared" si="7"/>
        <v>-16.600000000000001</v>
      </c>
    </row>
    <row r="31" spans="1:26">
      <c r="A31" s="179" t="s">
        <v>58</v>
      </c>
      <c r="B31" s="180">
        <v>2015</v>
      </c>
      <c r="C31" s="185">
        <v>25</v>
      </c>
      <c r="D31" s="229">
        <f>IFERROR(INDEX(DataKs2DisadYes!$G:$G,MATCH($A31,DataKs2DisadYes!$D:$D,0)),"")</f>
        <v>43</v>
      </c>
      <c r="E31" s="181">
        <f>IFERROR(INDEX(DataKs2DisadNo!$G:$G,MATCH($A31,DataKs2DisadNo!$D:$D,0)),"")</f>
        <v>72</v>
      </c>
      <c r="F31" s="185">
        <f>IFERROR(INDEX(DataKs2Main!$G:$G,MATCH($A31,DataKs2Main!$D:$D,0)),"")</f>
        <v>115</v>
      </c>
      <c r="G31" s="182">
        <f>IFERROR(ROUND(INDEX(DataKs2DisadYes!$K:$K,MATCH($A31,DataKs2DisadYes!$D:$D,0)),1),"")</f>
        <v>9.3000000000000007</v>
      </c>
      <c r="H31" s="184">
        <f>IFERROR(ROUND(INDEX(DataKs2DisadNo!$K:$K,MATCH($A31,DataKs2DisadNo!$D:$D,0)),1),"")</f>
        <v>1.4</v>
      </c>
      <c r="I31" s="184">
        <f>IFERROR(ROUND(INDEX(DataKs2Main!$K:$K,MATCH($A31,DataKs2Main!$D:$D,0)),1),"")</f>
        <v>4.3</v>
      </c>
      <c r="J31" s="184">
        <f t="shared" si="0"/>
        <v>7.9</v>
      </c>
      <c r="K31" s="184">
        <f t="shared" si="1"/>
        <v>5.0000000000000009</v>
      </c>
      <c r="L31" s="182">
        <f>IFERROR(ROUND(INDEX(DataKs2DisadYes!$P:$P,MATCH($A31,DataKs2DisadYes!$D:$D,0)),1),"")</f>
        <v>32.6</v>
      </c>
      <c r="M31" s="184">
        <f>IFERROR(ROUND(INDEX(DataKs2DisadNo!$P:$P,MATCH($A31,DataKs2DisadNo!$D:$D,0)),1),"")</f>
        <v>25</v>
      </c>
      <c r="N31" s="184">
        <f>IFERROR(ROUND(INDEX(DataKs2Main!$P:$P,MATCH($A31,DataKs2Main!$D:$D,0)),1),"")</f>
        <v>27.8</v>
      </c>
      <c r="O31" s="184">
        <f t="shared" si="2"/>
        <v>7.6000000000000014</v>
      </c>
      <c r="P31" s="184">
        <f t="shared" si="3"/>
        <v>4.8000000000000007</v>
      </c>
      <c r="Q31" s="182">
        <f>IFERROR(ROUND(INDEX(DataKs2DisadYes!$R:$R,MATCH($A31,DataKs2DisadYes!$D:$D,0)),1),"")</f>
        <v>11.6</v>
      </c>
      <c r="R31" s="184">
        <f>IFERROR(ROUND(INDEX(DataKs2DisadNo!$R:$R,MATCH($A31,DataKs2DisadNo!$D:$D,0)),1),"")</f>
        <v>2.8</v>
      </c>
      <c r="S31" s="184">
        <f>IFERROR(ROUND(INDEX(DataKs2Main!$R:$R,MATCH($A31,DataKs2Main!$D:$D,0)),1),"")</f>
        <v>6.1</v>
      </c>
      <c r="T31" s="184">
        <f t="shared" si="4"/>
        <v>8.8000000000000007</v>
      </c>
      <c r="U31" s="184">
        <f t="shared" si="5"/>
        <v>5.5</v>
      </c>
      <c r="V31" s="182">
        <f>IFERROR(ROUND(INDEX(DataKs2DisadYes!$W:$W,MATCH($A31,DataKs2DisadYes!$D:$D,0)),1),"")</f>
        <v>32.6</v>
      </c>
      <c r="W31" s="184">
        <f>IFERROR(ROUND(INDEX(DataKs2DisadNo!$W:$W,MATCH($A31,DataKs2DisadNo!$D:$D,0)),1),"")</f>
        <v>31.9</v>
      </c>
      <c r="X31" s="184">
        <f>IFERROR(ROUND(INDEX(DataKs2Main!$W:$W,MATCH($A31,DataKs2Main!$D:$D,0)),1),"")</f>
        <v>32.200000000000003</v>
      </c>
      <c r="Y31" s="184">
        <f t="shared" si="6"/>
        <v>0.70000000000000284</v>
      </c>
      <c r="Z31" s="212">
        <f t="shared" si="7"/>
        <v>0.39999999999999858</v>
      </c>
    </row>
    <row r="32" spans="1:26">
      <c r="A32" s="179" t="s">
        <v>59</v>
      </c>
      <c r="B32" s="180">
        <v>2019</v>
      </c>
      <c r="C32" s="185">
        <v>26</v>
      </c>
      <c r="D32" s="229">
        <f>IFERROR(INDEX(DataKs2DisadYes!$G:$G,MATCH($A32,DataKs2DisadYes!$D:$D,0)),"")</f>
        <v>9</v>
      </c>
      <c r="E32" s="181">
        <f>IFERROR(INDEX(DataKs2DisadNo!$G:$G,MATCH($A32,DataKs2DisadNo!$D:$D,0)),"")</f>
        <v>21</v>
      </c>
      <c r="F32" s="185">
        <f>IFERROR(INDEX(DataKs2Main!$G:$G,MATCH($A32,DataKs2Main!$D:$D,0)),"")</f>
        <v>30</v>
      </c>
      <c r="G32" s="182">
        <f>IFERROR(ROUND(INDEX(DataKs2DisadYes!$K:$K,MATCH($A32,DataKs2DisadYes!$D:$D,0)),1),"")</f>
        <v>11.1</v>
      </c>
      <c r="H32" s="184">
        <f>IFERROR(ROUND(INDEX(DataKs2DisadNo!$K:$K,MATCH($A32,DataKs2DisadNo!$D:$D,0)),1),"")</f>
        <v>28.6</v>
      </c>
      <c r="I32" s="184">
        <f>IFERROR(ROUND(INDEX(DataKs2Main!$K:$K,MATCH($A32,DataKs2Main!$D:$D,0)),1),"")</f>
        <v>23.3</v>
      </c>
      <c r="J32" s="184">
        <f t="shared" si="0"/>
        <v>-17.5</v>
      </c>
      <c r="K32" s="184">
        <f t="shared" si="1"/>
        <v>-12.200000000000001</v>
      </c>
      <c r="L32" s="182">
        <f>IFERROR(ROUND(INDEX(DataKs2DisadYes!$P:$P,MATCH($A32,DataKs2DisadYes!$D:$D,0)),1),"")</f>
        <v>33.299999999999997</v>
      </c>
      <c r="M32" s="184">
        <f>IFERROR(ROUND(INDEX(DataKs2DisadNo!$P:$P,MATCH($A32,DataKs2DisadNo!$D:$D,0)),1),"")</f>
        <v>57.1</v>
      </c>
      <c r="N32" s="184">
        <f>IFERROR(ROUND(INDEX(DataKs2Main!$P:$P,MATCH($A32,DataKs2Main!$D:$D,0)),1),"")</f>
        <v>50</v>
      </c>
      <c r="O32" s="184">
        <f t="shared" si="2"/>
        <v>-23.800000000000004</v>
      </c>
      <c r="P32" s="184">
        <f t="shared" si="3"/>
        <v>-16.700000000000003</v>
      </c>
      <c r="Q32" s="182">
        <f>IFERROR(ROUND(INDEX(DataKs2DisadYes!$R:$R,MATCH($A32,DataKs2DisadYes!$D:$D,0)),1),"")</f>
        <v>22.2</v>
      </c>
      <c r="R32" s="184">
        <f>IFERROR(ROUND(INDEX(DataKs2DisadNo!$R:$R,MATCH($A32,DataKs2DisadNo!$D:$D,0)),1),"")</f>
        <v>33.299999999999997</v>
      </c>
      <c r="S32" s="184">
        <f>IFERROR(ROUND(INDEX(DataKs2Main!$R:$R,MATCH($A32,DataKs2Main!$D:$D,0)),1),"")</f>
        <v>30</v>
      </c>
      <c r="T32" s="184">
        <f t="shared" si="4"/>
        <v>-11.099999999999998</v>
      </c>
      <c r="U32" s="184">
        <f t="shared" si="5"/>
        <v>-7.8000000000000007</v>
      </c>
      <c r="V32" s="182">
        <f>IFERROR(ROUND(INDEX(DataKs2DisadYes!$W:$W,MATCH($A32,DataKs2DisadYes!$D:$D,0)),1),"")</f>
        <v>44.4</v>
      </c>
      <c r="W32" s="184">
        <f>IFERROR(ROUND(INDEX(DataKs2DisadNo!$W:$W,MATCH($A32,DataKs2DisadNo!$D:$D,0)),1),"")</f>
        <v>52.4</v>
      </c>
      <c r="X32" s="184">
        <f>IFERROR(ROUND(INDEX(DataKs2Main!$W:$W,MATCH($A32,DataKs2Main!$D:$D,0)),1),"")</f>
        <v>50</v>
      </c>
      <c r="Y32" s="184">
        <f t="shared" si="6"/>
        <v>-8</v>
      </c>
      <c r="Z32" s="212">
        <f t="shared" si="7"/>
        <v>-5.6000000000000014</v>
      </c>
    </row>
    <row r="33" spans="1:26">
      <c r="A33" s="179" t="s">
        <v>61</v>
      </c>
      <c r="B33" s="180">
        <v>2067</v>
      </c>
      <c r="C33" s="185">
        <v>27</v>
      </c>
      <c r="D33" s="229">
        <f>IFERROR(INDEX(DataKs2DisadYes!$G:$G,MATCH($A33,DataKs2DisadYes!$D:$D,0)),"")</f>
        <v>60</v>
      </c>
      <c r="E33" s="181">
        <f>IFERROR(INDEX(DataKs2DisadNo!$G:$G,MATCH($A33,DataKs2DisadNo!$D:$D,0)),"")</f>
        <v>79</v>
      </c>
      <c r="F33" s="185">
        <f>IFERROR(INDEX(DataKs2Main!$G:$G,MATCH($A33,DataKs2Main!$D:$D,0)),"")</f>
        <v>139</v>
      </c>
      <c r="G33" s="182">
        <f>IFERROR(ROUND(INDEX(DataKs2DisadYes!$K:$K,MATCH($A33,DataKs2DisadYes!$D:$D,0)),1),"")</f>
        <v>8.3000000000000007</v>
      </c>
      <c r="H33" s="184">
        <f>IFERROR(ROUND(INDEX(DataKs2DisadNo!$K:$K,MATCH($A33,DataKs2DisadNo!$D:$D,0)),1),"")</f>
        <v>2.5</v>
      </c>
      <c r="I33" s="184">
        <f>IFERROR(ROUND(INDEX(DataKs2Main!$K:$K,MATCH($A33,DataKs2Main!$D:$D,0)),1),"")</f>
        <v>5</v>
      </c>
      <c r="J33" s="184">
        <f t="shared" si="0"/>
        <v>5.8000000000000007</v>
      </c>
      <c r="K33" s="184">
        <f t="shared" si="1"/>
        <v>3.3000000000000007</v>
      </c>
      <c r="L33" s="182">
        <f>IFERROR(ROUND(INDEX(DataKs2DisadYes!$P:$P,MATCH($A33,DataKs2DisadYes!$D:$D,0)),1),"")</f>
        <v>36.700000000000003</v>
      </c>
      <c r="M33" s="184">
        <f>IFERROR(ROUND(INDEX(DataKs2DisadNo!$P:$P,MATCH($A33,DataKs2DisadNo!$D:$D,0)),1),"")</f>
        <v>24.1</v>
      </c>
      <c r="N33" s="184">
        <f>IFERROR(ROUND(INDEX(DataKs2Main!$P:$P,MATCH($A33,DataKs2Main!$D:$D,0)),1),"")</f>
        <v>29.5</v>
      </c>
      <c r="O33" s="184">
        <f t="shared" si="2"/>
        <v>12.600000000000001</v>
      </c>
      <c r="P33" s="184">
        <f t="shared" si="3"/>
        <v>7.2000000000000028</v>
      </c>
      <c r="Q33" s="182">
        <f>IFERROR(ROUND(INDEX(DataKs2DisadYes!$R:$R,MATCH($A33,DataKs2DisadYes!$D:$D,0)),1),"")</f>
        <v>10</v>
      </c>
      <c r="R33" s="184">
        <f>IFERROR(ROUND(INDEX(DataKs2DisadNo!$R:$R,MATCH($A33,DataKs2DisadNo!$D:$D,0)),1),"")</f>
        <v>5.0999999999999996</v>
      </c>
      <c r="S33" s="184">
        <f>IFERROR(ROUND(INDEX(DataKs2Main!$R:$R,MATCH($A33,DataKs2Main!$D:$D,0)),1),"")</f>
        <v>7.2</v>
      </c>
      <c r="T33" s="184">
        <f t="shared" si="4"/>
        <v>4.9000000000000004</v>
      </c>
      <c r="U33" s="184">
        <f t="shared" si="5"/>
        <v>2.8</v>
      </c>
      <c r="V33" s="182">
        <f>IFERROR(ROUND(INDEX(DataKs2DisadYes!$W:$W,MATCH($A33,DataKs2DisadYes!$D:$D,0)),1),"")</f>
        <v>28.3</v>
      </c>
      <c r="W33" s="184">
        <f>IFERROR(ROUND(INDEX(DataKs2DisadNo!$W:$W,MATCH($A33,DataKs2DisadNo!$D:$D,0)),1),"")</f>
        <v>36.700000000000003</v>
      </c>
      <c r="X33" s="184">
        <f>IFERROR(ROUND(INDEX(DataKs2Main!$W:$W,MATCH($A33,DataKs2Main!$D:$D,0)),1),"")</f>
        <v>33.1</v>
      </c>
      <c r="Y33" s="184">
        <f t="shared" si="6"/>
        <v>-8.4000000000000021</v>
      </c>
      <c r="Z33" s="212">
        <f t="shared" si="7"/>
        <v>-4.8000000000000007</v>
      </c>
    </row>
    <row r="34" spans="1:26">
      <c r="A34" s="179" t="s">
        <v>62</v>
      </c>
      <c r="B34" s="180">
        <v>2061</v>
      </c>
      <c r="C34" s="185">
        <v>28</v>
      </c>
      <c r="D34" s="229">
        <f>IFERROR(INDEX(DataKs2DisadYes!$G:$G,MATCH($A34,DataKs2DisadYes!$D:$D,0)),"")</f>
        <v>48</v>
      </c>
      <c r="E34" s="181">
        <f>IFERROR(INDEX(DataKs2DisadNo!$G:$G,MATCH($A34,DataKs2DisadNo!$D:$D,0)),"")</f>
        <v>39</v>
      </c>
      <c r="F34" s="185">
        <f>IFERROR(INDEX(DataKs2Main!$G:$G,MATCH($A34,DataKs2Main!$D:$D,0)),"")</f>
        <v>87</v>
      </c>
      <c r="G34" s="182">
        <f>IFERROR(ROUND(INDEX(DataKs2DisadYes!$K:$K,MATCH($A34,DataKs2DisadYes!$D:$D,0)),1),"")</f>
        <v>0</v>
      </c>
      <c r="H34" s="184">
        <f>IFERROR(ROUND(INDEX(DataKs2DisadNo!$K:$K,MATCH($A34,DataKs2DisadNo!$D:$D,0)),1),"")</f>
        <v>15.4</v>
      </c>
      <c r="I34" s="184">
        <f>IFERROR(ROUND(INDEX(DataKs2Main!$K:$K,MATCH($A34,DataKs2Main!$D:$D,0)),1),"")</f>
        <v>6.9</v>
      </c>
      <c r="J34" s="184">
        <f t="shared" si="0"/>
        <v>-15.4</v>
      </c>
      <c r="K34" s="184">
        <f t="shared" si="1"/>
        <v>-6.9</v>
      </c>
      <c r="L34" s="182">
        <f>IFERROR(ROUND(INDEX(DataKs2DisadYes!$P:$P,MATCH($A34,DataKs2DisadYes!$D:$D,0)),1),"")</f>
        <v>8.3000000000000007</v>
      </c>
      <c r="M34" s="184">
        <f>IFERROR(ROUND(INDEX(DataKs2DisadNo!$P:$P,MATCH($A34,DataKs2DisadNo!$D:$D,0)),1),"")</f>
        <v>28.2</v>
      </c>
      <c r="N34" s="184">
        <f>IFERROR(ROUND(INDEX(DataKs2Main!$P:$P,MATCH($A34,DataKs2Main!$D:$D,0)),1),"")</f>
        <v>17.2</v>
      </c>
      <c r="O34" s="184">
        <f t="shared" si="2"/>
        <v>-19.899999999999999</v>
      </c>
      <c r="P34" s="184">
        <f t="shared" si="3"/>
        <v>-8.8999999999999986</v>
      </c>
      <c r="Q34" s="182">
        <f>IFERROR(ROUND(INDEX(DataKs2DisadYes!$R:$R,MATCH($A34,DataKs2DisadYes!$D:$D,0)),1),"")</f>
        <v>10.4</v>
      </c>
      <c r="R34" s="184">
        <f>IFERROR(ROUND(INDEX(DataKs2DisadNo!$R:$R,MATCH($A34,DataKs2DisadNo!$D:$D,0)),1),"")</f>
        <v>25.6</v>
      </c>
      <c r="S34" s="184">
        <f>IFERROR(ROUND(INDEX(DataKs2Main!$R:$R,MATCH($A34,DataKs2Main!$D:$D,0)),1),"")</f>
        <v>17.2</v>
      </c>
      <c r="T34" s="184">
        <f t="shared" si="4"/>
        <v>-15.200000000000001</v>
      </c>
      <c r="U34" s="184">
        <f t="shared" si="5"/>
        <v>-6.7999999999999989</v>
      </c>
      <c r="V34" s="182">
        <f>IFERROR(ROUND(INDEX(DataKs2DisadYes!$W:$W,MATCH($A34,DataKs2DisadYes!$D:$D,0)),1),"")</f>
        <v>4.2</v>
      </c>
      <c r="W34" s="184">
        <f>IFERROR(ROUND(INDEX(DataKs2DisadNo!$W:$W,MATCH($A34,DataKs2DisadNo!$D:$D,0)),1),"")</f>
        <v>28.2</v>
      </c>
      <c r="X34" s="184">
        <f>IFERROR(ROUND(INDEX(DataKs2Main!$W:$W,MATCH($A34,DataKs2Main!$D:$D,0)),1),"")</f>
        <v>14.9</v>
      </c>
      <c r="Y34" s="184">
        <f t="shared" si="6"/>
        <v>-24</v>
      </c>
      <c r="Z34" s="212">
        <f t="shared" si="7"/>
        <v>-10.7</v>
      </c>
    </row>
    <row r="35" spans="1:26">
      <c r="A35" s="179" t="s">
        <v>63</v>
      </c>
      <c r="B35" s="180">
        <v>2047</v>
      </c>
      <c r="C35" s="185">
        <v>29</v>
      </c>
      <c r="D35" s="229">
        <f>IFERROR(INDEX(DataKs2DisadYes!$G:$G,MATCH($A35,DataKs2DisadYes!$D:$D,0)),"")</f>
        <v>28</v>
      </c>
      <c r="E35" s="181">
        <f>IFERROR(INDEX(DataKs2DisadNo!$G:$G,MATCH($A35,DataKs2DisadNo!$D:$D,0)),"")</f>
        <v>80</v>
      </c>
      <c r="F35" s="185">
        <f>IFERROR(INDEX(DataKs2Main!$G:$G,MATCH($A35,DataKs2Main!$D:$D,0)),"")</f>
        <v>108</v>
      </c>
      <c r="G35" s="182">
        <f>IFERROR(ROUND(INDEX(DataKs2DisadYes!$K:$K,MATCH($A35,DataKs2DisadYes!$D:$D,0)),1),"")</f>
        <v>17.899999999999999</v>
      </c>
      <c r="H35" s="184">
        <f>IFERROR(ROUND(INDEX(DataKs2DisadNo!$K:$K,MATCH($A35,DataKs2DisadNo!$D:$D,0)),1),"")</f>
        <v>22.5</v>
      </c>
      <c r="I35" s="184">
        <f>IFERROR(ROUND(INDEX(DataKs2Main!$K:$K,MATCH($A35,DataKs2Main!$D:$D,0)),1),"")</f>
        <v>21.3</v>
      </c>
      <c r="J35" s="184">
        <f t="shared" si="0"/>
        <v>-4.6000000000000014</v>
      </c>
      <c r="K35" s="184">
        <f t="shared" si="1"/>
        <v>-3.4000000000000021</v>
      </c>
      <c r="L35" s="182">
        <f>IFERROR(ROUND(INDEX(DataKs2DisadYes!$P:$P,MATCH($A35,DataKs2DisadYes!$D:$D,0)),1),"")</f>
        <v>46.4</v>
      </c>
      <c r="M35" s="184">
        <f>IFERROR(ROUND(INDEX(DataKs2DisadNo!$P:$P,MATCH($A35,DataKs2DisadNo!$D:$D,0)),1),"")</f>
        <v>63.8</v>
      </c>
      <c r="N35" s="184">
        <f>IFERROR(ROUND(INDEX(DataKs2Main!$P:$P,MATCH($A35,DataKs2Main!$D:$D,0)),1),"")</f>
        <v>59.3</v>
      </c>
      <c r="O35" s="184">
        <f t="shared" si="2"/>
        <v>-17.399999999999999</v>
      </c>
      <c r="P35" s="184">
        <f t="shared" si="3"/>
        <v>-12.899999999999999</v>
      </c>
      <c r="Q35" s="182">
        <f>IFERROR(ROUND(INDEX(DataKs2DisadYes!$R:$R,MATCH($A35,DataKs2DisadYes!$D:$D,0)),1),"")</f>
        <v>17.899999999999999</v>
      </c>
      <c r="R35" s="184">
        <f>IFERROR(ROUND(INDEX(DataKs2DisadNo!$R:$R,MATCH($A35,DataKs2DisadNo!$D:$D,0)),1),"")</f>
        <v>27.5</v>
      </c>
      <c r="S35" s="184">
        <f>IFERROR(ROUND(INDEX(DataKs2Main!$R:$R,MATCH($A35,DataKs2Main!$D:$D,0)),1),"")</f>
        <v>25</v>
      </c>
      <c r="T35" s="184">
        <f t="shared" si="4"/>
        <v>-9.6000000000000014</v>
      </c>
      <c r="U35" s="184">
        <f t="shared" si="5"/>
        <v>-7.1000000000000014</v>
      </c>
      <c r="V35" s="182">
        <f>IFERROR(ROUND(INDEX(DataKs2DisadYes!$W:$W,MATCH($A35,DataKs2DisadYes!$D:$D,0)),1),"")</f>
        <v>67.900000000000006</v>
      </c>
      <c r="W35" s="184">
        <f>IFERROR(ROUND(INDEX(DataKs2DisadNo!$W:$W,MATCH($A35,DataKs2DisadNo!$D:$D,0)),1),"")</f>
        <v>62.5</v>
      </c>
      <c r="X35" s="184">
        <f>IFERROR(ROUND(INDEX(DataKs2Main!$W:$W,MATCH($A35,DataKs2Main!$D:$D,0)),1),"")</f>
        <v>63.9</v>
      </c>
      <c r="Y35" s="184">
        <f t="shared" si="6"/>
        <v>5.4000000000000057</v>
      </c>
      <c r="Z35" s="212">
        <f t="shared" si="7"/>
        <v>4.0000000000000071</v>
      </c>
    </row>
    <row r="36" spans="1:26">
      <c r="A36" s="179" t="s">
        <v>64</v>
      </c>
      <c r="B36" s="180">
        <v>2074</v>
      </c>
      <c r="C36" s="185">
        <v>30</v>
      </c>
      <c r="D36" s="229">
        <f>IFERROR(INDEX(DataKs2DisadYes!$G:$G,MATCH($A36,DataKs2DisadYes!$D:$D,0)),"")</f>
        <v>24</v>
      </c>
      <c r="E36" s="181">
        <f>IFERROR(INDEX(DataKs2DisadNo!$G:$G,MATCH($A36,DataKs2DisadNo!$D:$D,0)),"")</f>
        <v>35</v>
      </c>
      <c r="F36" s="185">
        <f>IFERROR(INDEX(DataKs2Main!$G:$G,MATCH($A36,DataKs2Main!$D:$D,0)),"")</f>
        <v>59</v>
      </c>
      <c r="G36" s="182">
        <f>IFERROR(ROUND(INDEX(DataKs2DisadYes!$K:$K,MATCH($A36,DataKs2DisadYes!$D:$D,0)),1),"")</f>
        <v>4.2</v>
      </c>
      <c r="H36" s="184">
        <f>IFERROR(ROUND(INDEX(DataKs2DisadNo!$K:$K,MATCH($A36,DataKs2DisadNo!$D:$D,0)),1),"")</f>
        <v>8.6</v>
      </c>
      <c r="I36" s="184">
        <f>IFERROR(ROUND(INDEX(DataKs2Main!$K:$K,MATCH($A36,DataKs2Main!$D:$D,0)),1),"")</f>
        <v>6.8</v>
      </c>
      <c r="J36" s="184">
        <f t="shared" si="0"/>
        <v>-4.3999999999999995</v>
      </c>
      <c r="K36" s="184">
        <f t="shared" si="1"/>
        <v>-2.5999999999999996</v>
      </c>
      <c r="L36" s="182">
        <f>IFERROR(ROUND(INDEX(DataKs2DisadYes!$P:$P,MATCH($A36,DataKs2DisadYes!$D:$D,0)),1),"")</f>
        <v>12.5</v>
      </c>
      <c r="M36" s="184">
        <f>IFERROR(ROUND(INDEX(DataKs2DisadNo!$P:$P,MATCH($A36,DataKs2DisadNo!$D:$D,0)),1),"")</f>
        <v>31.4</v>
      </c>
      <c r="N36" s="184">
        <f>IFERROR(ROUND(INDEX(DataKs2Main!$P:$P,MATCH($A36,DataKs2Main!$D:$D,0)),1),"")</f>
        <v>23.7</v>
      </c>
      <c r="O36" s="184">
        <f t="shared" si="2"/>
        <v>-18.899999999999999</v>
      </c>
      <c r="P36" s="184">
        <f t="shared" si="3"/>
        <v>-11.2</v>
      </c>
      <c r="Q36" s="182">
        <f>IFERROR(ROUND(INDEX(DataKs2DisadYes!$R:$R,MATCH($A36,DataKs2DisadYes!$D:$D,0)),1),"")</f>
        <v>4.2</v>
      </c>
      <c r="R36" s="184">
        <f>IFERROR(ROUND(INDEX(DataKs2DisadNo!$R:$R,MATCH($A36,DataKs2DisadNo!$D:$D,0)),1),"")</f>
        <v>11.4</v>
      </c>
      <c r="S36" s="184">
        <f>IFERROR(ROUND(INDEX(DataKs2Main!$R:$R,MATCH($A36,DataKs2Main!$D:$D,0)),1),"")</f>
        <v>8.5</v>
      </c>
      <c r="T36" s="184">
        <f t="shared" si="4"/>
        <v>-7.2</v>
      </c>
      <c r="U36" s="184">
        <f t="shared" si="5"/>
        <v>-4.3</v>
      </c>
      <c r="V36" s="182">
        <f>IFERROR(ROUND(INDEX(DataKs2DisadYes!$W:$W,MATCH($A36,DataKs2DisadYes!$D:$D,0)),1),"")</f>
        <v>8.3000000000000007</v>
      </c>
      <c r="W36" s="184">
        <f>IFERROR(ROUND(INDEX(DataKs2DisadNo!$W:$W,MATCH($A36,DataKs2DisadNo!$D:$D,0)),1),"")</f>
        <v>34.299999999999997</v>
      </c>
      <c r="X36" s="184">
        <f>IFERROR(ROUND(INDEX(DataKs2Main!$W:$W,MATCH($A36,DataKs2Main!$D:$D,0)),1),"")</f>
        <v>23.7</v>
      </c>
      <c r="Y36" s="184">
        <f t="shared" si="6"/>
        <v>-25.999999999999996</v>
      </c>
      <c r="Z36" s="212">
        <f t="shared" si="7"/>
        <v>-15.399999999999999</v>
      </c>
    </row>
    <row r="37" spans="1:26">
      <c r="A37" s="179" t="s">
        <v>65</v>
      </c>
      <c r="B37" s="180">
        <v>3500</v>
      </c>
      <c r="C37" s="185">
        <v>31</v>
      </c>
      <c r="D37" s="229">
        <f>IFERROR(INDEX(DataKs2DisadYes!$G:$G,MATCH($A37,DataKs2DisadYes!$D:$D,0)),"")</f>
        <v>8</v>
      </c>
      <c r="E37" s="181">
        <f>IFERROR(INDEX(DataKs2DisadNo!$G:$G,MATCH($A37,DataKs2DisadNo!$D:$D,0)),"")</f>
        <v>10</v>
      </c>
      <c r="F37" s="185">
        <f>IFERROR(INDEX(DataKs2Main!$G:$G,MATCH($A37,DataKs2Main!$D:$D,0)),"")</f>
        <v>18</v>
      </c>
      <c r="G37" s="182">
        <f>IFERROR(ROUND(INDEX(DataKs2DisadYes!$K:$K,MATCH($A37,DataKs2DisadYes!$D:$D,0)),1),"")</f>
        <v>12.5</v>
      </c>
      <c r="H37" s="184">
        <f>IFERROR(ROUND(INDEX(DataKs2DisadNo!$K:$K,MATCH($A37,DataKs2DisadNo!$D:$D,0)),1),"")</f>
        <v>40</v>
      </c>
      <c r="I37" s="184">
        <f>IFERROR(ROUND(INDEX(DataKs2Main!$K:$K,MATCH($A37,DataKs2Main!$D:$D,0)),1),"")</f>
        <v>27.8</v>
      </c>
      <c r="J37" s="184">
        <f t="shared" si="0"/>
        <v>-27.5</v>
      </c>
      <c r="K37" s="184">
        <f t="shared" si="1"/>
        <v>-15.3</v>
      </c>
      <c r="L37" s="182">
        <f>IFERROR(ROUND(INDEX(DataKs2DisadYes!$P:$P,MATCH($A37,DataKs2DisadYes!$D:$D,0)),1),"")</f>
        <v>12.5</v>
      </c>
      <c r="M37" s="184">
        <f>IFERROR(ROUND(INDEX(DataKs2DisadNo!$P:$P,MATCH($A37,DataKs2DisadNo!$D:$D,0)),1),"")</f>
        <v>60</v>
      </c>
      <c r="N37" s="184">
        <f>IFERROR(ROUND(INDEX(DataKs2Main!$P:$P,MATCH($A37,DataKs2Main!$D:$D,0)),1),"")</f>
        <v>38.9</v>
      </c>
      <c r="O37" s="184">
        <f t="shared" si="2"/>
        <v>-47.5</v>
      </c>
      <c r="P37" s="184">
        <f t="shared" si="3"/>
        <v>-26.4</v>
      </c>
      <c r="Q37" s="182">
        <f>IFERROR(ROUND(INDEX(DataKs2DisadYes!$R:$R,MATCH($A37,DataKs2DisadYes!$D:$D,0)),1),"")</f>
        <v>12.5</v>
      </c>
      <c r="R37" s="184">
        <f>IFERROR(ROUND(INDEX(DataKs2DisadNo!$R:$R,MATCH($A37,DataKs2DisadNo!$D:$D,0)),1),"")</f>
        <v>40</v>
      </c>
      <c r="S37" s="184">
        <f>IFERROR(ROUND(INDEX(DataKs2Main!$R:$R,MATCH($A37,DataKs2Main!$D:$D,0)),1),"")</f>
        <v>27.8</v>
      </c>
      <c r="T37" s="184">
        <f t="shared" si="4"/>
        <v>-27.5</v>
      </c>
      <c r="U37" s="184">
        <f t="shared" si="5"/>
        <v>-15.3</v>
      </c>
      <c r="V37" s="182">
        <f>IFERROR(ROUND(INDEX(DataKs2DisadYes!$W:$W,MATCH($A37,DataKs2DisadYes!$D:$D,0)),1),"")</f>
        <v>75</v>
      </c>
      <c r="W37" s="184">
        <f>IFERROR(ROUND(INDEX(DataKs2DisadNo!$W:$W,MATCH($A37,DataKs2DisadNo!$D:$D,0)),1),"")</f>
        <v>70</v>
      </c>
      <c r="X37" s="184">
        <f>IFERROR(ROUND(INDEX(DataKs2Main!$W:$W,MATCH($A37,DataKs2Main!$D:$D,0)),1),"")</f>
        <v>72.2</v>
      </c>
      <c r="Y37" s="184">
        <f t="shared" si="6"/>
        <v>5</v>
      </c>
      <c r="Z37" s="212">
        <f t="shared" si="7"/>
        <v>2.7999999999999972</v>
      </c>
    </row>
    <row r="38" spans="1:26">
      <c r="A38" s="179" t="s">
        <v>66</v>
      </c>
      <c r="B38" s="180">
        <v>3502</v>
      </c>
      <c r="C38" s="185">
        <v>32</v>
      </c>
      <c r="D38" s="229">
        <f>IFERROR(INDEX(DataKs2DisadYes!$G:$G,MATCH($A38,DataKs2DisadYes!$D:$D,0)),"")</f>
        <v>9</v>
      </c>
      <c r="E38" s="181">
        <f>IFERROR(INDEX(DataKs2DisadNo!$G:$G,MATCH($A38,DataKs2DisadNo!$D:$D,0)),"")</f>
        <v>34</v>
      </c>
      <c r="F38" s="185">
        <f>IFERROR(INDEX(DataKs2Main!$G:$G,MATCH($A38,DataKs2Main!$D:$D,0)),"")</f>
        <v>43</v>
      </c>
      <c r="G38" s="182">
        <f>IFERROR(ROUND(INDEX(DataKs2DisadYes!$K:$K,MATCH($A38,DataKs2DisadYes!$D:$D,0)),1),"")</f>
        <v>0</v>
      </c>
      <c r="H38" s="184">
        <f>IFERROR(ROUND(INDEX(DataKs2DisadNo!$K:$K,MATCH($A38,DataKs2DisadNo!$D:$D,0)),1),"")</f>
        <v>14.7</v>
      </c>
      <c r="I38" s="184">
        <f>IFERROR(ROUND(INDEX(DataKs2Main!$K:$K,MATCH($A38,DataKs2Main!$D:$D,0)),1),"")</f>
        <v>11.6</v>
      </c>
      <c r="J38" s="184">
        <f t="shared" si="0"/>
        <v>-14.7</v>
      </c>
      <c r="K38" s="184">
        <f t="shared" si="1"/>
        <v>-11.6</v>
      </c>
      <c r="L38" s="182">
        <f>IFERROR(ROUND(INDEX(DataKs2DisadYes!$P:$P,MATCH($A38,DataKs2DisadYes!$D:$D,0)),1),"")</f>
        <v>22.2</v>
      </c>
      <c r="M38" s="184">
        <f>IFERROR(ROUND(INDEX(DataKs2DisadNo!$P:$P,MATCH($A38,DataKs2DisadNo!$D:$D,0)),1),"")</f>
        <v>44.4</v>
      </c>
      <c r="N38" s="184">
        <f>IFERROR(ROUND(INDEX(DataKs2Main!$P:$P,MATCH($A38,DataKs2Main!$D:$D,0)),1),"")</f>
        <v>40</v>
      </c>
      <c r="O38" s="184">
        <f t="shared" si="2"/>
        <v>-22.2</v>
      </c>
      <c r="P38" s="184">
        <f t="shared" si="3"/>
        <v>-17.8</v>
      </c>
      <c r="Q38" s="182">
        <f>IFERROR(ROUND(INDEX(DataKs2DisadYes!$R:$R,MATCH($A38,DataKs2DisadYes!$D:$D,0)),1),"")</f>
        <v>0</v>
      </c>
      <c r="R38" s="184">
        <f>IFERROR(ROUND(INDEX(DataKs2DisadNo!$R:$R,MATCH($A38,DataKs2DisadNo!$D:$D,0)),1),"")</f>
        <v>26.5</v>
      </c>
      <c r="S38" s="184">
        <f>IFERROR(ROUND(INDEX(DataKs2Main!$R:$R,MATCH($A38,DataKs2Main!$D:$D,0)),1),"")</f>
        <v>20.9</v>
      </c>
      <c r="T38" s="184">
        <f t="shared" si="4"/>
        <v>-26.5</v>
      </c>
      <c r="U38" s="184">
        <f t="shared" si="5"/>
        <v>-20.9</v>
      </c>
      <c r="V38" s="182">
        <f>IFERROR(ROUND(INDEX(DataKs2DisadYes!$W:$W,MATCH($A38,DataKs2DisadYes!$D:$D,0)),1),"")</f>
        <v>0</v>
      </c>
      <c r="W38" s="184">
        <f>IFERROR(ROUND(INDEX(DataKs2DisadNo!$W:$W,MATCH($A38,DataKs2DisadNo!$D:$D,0)),1),"")</f>
        <v>22.2</v>
      </c>
      <c r="X38" s="184">
        <f>IFERROR(ROUND(INDEX(DataKs2Main!$W:$W,MATCH($A38,DataKs2Main!$D:$D,0)),1),"")</f>
        <v>17.8</v>
      </c>
      <c r="Y38" s="184">
        <f t="shared" si="6"/>
        <v>-22.2</v>
      </c>
      <c r="Z38" s="212">
        <f t="shared" si="7"/>
        <v>-17.8</v>
      </c>
    </row>
    <row r="39" spans="1:26">
      <c r="A39" s="179" t="s">
        <v>67</v>
      </c>
      <c r="B39" s="180">
        <v>3300</v>
      </c>
      <c r="C39" s="185">
        <v>33</v>
      </c>
      <c r="D39" s="229">
        <f>IFERROR(INDEX(DataKs2DisadYes!$G:$G,MATCH($A39,DataKs2DisadYes!$D:$D,0)),"")</f>
        <v>18</v>
      </c>
      <c r="E39" s="181">
        <f>IFERROR(INDEX(DataKs2DisadNo!$G:$G,MATCH($A39,DataKs2DisadNo!$D:$D,0)),"")</f>
        <v>31</v>
      </c>
      <c r="F39" s="185">
        <f>IFERROR(INDEX(DataKs2Main!$G:$G,MATCH($A39,DataKs2Main!$D:$D,0)),"")</f>
        <v>49</v>
      </c>
      <c r="G39" s="182">
        <f>IFERROR(ROUND(INDEX(DataKs2DisadYes!$K:$K,MATCH($A39,DataKs2DisadYes!$D:$D,0)),1),"")</f>
        <v>11.1</v>
      </c>
      <c r="H39" s="184">
        <f>IFERROR(ROUND(INDEX(DataKs2DisadNo!$K:$K,MATCH($A39,DataKs2DisadNo!$D:$D,0)),1),"")</f>
        <v>12.9</v>
      </c>
      <c r="I39" s="184">
        <f>IFERROR(ROUND(INDEX(DataKs2Main!$K:$K,MATCH($A39,DataKs2Main!$D:$D,0)),1),"")</f>
        <v>12.2</v>
      </c>
      <c r="J39" s="184">
        <f t="shared" si="0"/>
        <v>-1.8000000000000007</v>
      </c>
      <c r="K39" s="184">
        <f t="shared" si="1"/>
        <v>-1.0999999999999996</v>
      </c>
      <c r="L39" s="182">
        <f>IFERROR(ROUND(INDEX(DataKs2DisadYes!$P:$P,MATCH($A39,DataKs2DisadYes!$D:$D,0)),1),"")</f>
        <v>33.299999999999997</v>
      </c>
      <c r="M39" s="184">
        <f>IFERROR(ROUND(INDEX(DataKs2DisadNo!$P:$P,MATCH($A39,DataKs2DisadNo!$D:$D,0)),1),"")</f>
        <v>25.8</v>
      </c>
      <c r="N39" s="184">
        <f>IFERROR(ROUND(INDEX(DataKs2Main!$P:$P,MATCH($A39,DataKs2Main!$D:$D,0)),1),"")</f>
        <v>28.6</v>
      </c>
      <c r="O39" s="184">
        <f t="shared" si="2"/>
        <v>7.4999999999999964</v>
      </c>
      <c r="P39" s="184">
        <f t="shared" si="3"/>
        <v>4.6999999999999957</v>
      </c>
      <c r="Q39" s="182">
        <f>IFERROR(ROUND(INDEX(DataKs2DisadYes!$R:$R,MATCH($A39,DataKs2DisadYes!$D:$D,0)),1),"")</f>
        <v>16.7</v>
      </c>
      <c r="R39" s="184">
        <f>IFERROR(ROUND(INDEX(DataKs2DisadNo!$R:$R,MATCH($A39,DataKs2DisadNo!$D:$D,0)),1),"")</f>
        <v>22.6</v>
      </c>
      <c r="S39" s="184">
        <f>IFERROR(ROUND(INDEX(DataKs2Main!$R:$R,MATCH($A39,DataKs2Main!$D:$D,0)),1),"")</f>
        <v>20.399999999999999</v>
      </c>
      <c r="T39" s="184">
        <f t="shared" si="4"/>
        <v>-5.9000000000000021</v>
      </c>
      <c r="U39" s="184">
        <f t="shared" si="5"/>
        <v>-3.6999999999999993</v>
      </c>
      <c r="V39" s="182">
        <f>IFERROR(ROUND(INDEX(DataKs2DisadYes!$W:$W,MATCH($A39,DataKs2DisadYes!$D:$D,0)),1),"")</f>
        <v>22.2</v>
      </c>
      <c r="W39" s="184">
        <f>IFERROR(ROUND(INDEX(DataKs2DisadNo!$W:$W,MATCH($A39,DataKs2DisadNo!$D:$D,0)),1),"")</f>
        <v>22.6</v>
      </c>
      <c r="X39" s="184">
        <f>IFERROR(ROUND(INDEX(DataKs2Main!$W:$W,MATCH($A39,DataKs2Main!$D:$D,0)),1),"")</f>
        <v>22.4</v>
      </c>
      <c r="Y39" s="184">
        <f t="shared" si="6"/>
        <v>-0.40000000000000213</v>
      </c>
      <c r="Z39" s="212">
        <f t="shared" si="7"/>
        <v>-0.19999999999999929</v>
      </c>
    </row>
    <row r="40" spans="1:26">
      <c r="A40" s="179" t="s">
        <v>68</v>
      </c>
      <c r="B40" s="180">
        <v>3503</v>
      </c>
      <c r="C40" s="185">
        <v>34</v>
      </c>
      <c r="D40" s="229">
        <f>IFERROR(INDEX(DataKs2DisadYes!$G:$G,MATCH($A40,DataKs2DisadYes!$D:$D,0)),"")</f>
        <v>20</v>
      </c>
      <c r="E40" s="181">
        <f>IFERROR(INDEX(DataKs2DisadNo!$G:$G,MATCH($A40,DataKs2DisadNo!$D:$D,0)),"")</f>
        <v>32</v>
      </c>
      <c r="F40" s="185">
        <f>IFERROR(INDEX(DataKs2Main!$G:$G,MATCH($A40,DataKs2Main!$D:$D,0)),"")</f>
        <v>52</v>
      </c>
      <c r="G40" s="182">
        <f>IFERROR(ROUND(INDEX(DataKs2DisadYes!$K:$K,MATCH($A40,DataKs2DisadYes!$D:$D,0)),1),"")</f>
        <v>5</v>
      </c>
      <c r="H40" s="184">
        <f>IFERROR(ROUND(INDEX(DataKs2DisadNo!$K:$K,MATCH($A40,DataKs2DisadNo!$D:$D,0)),1),"")</f>
        <v>3.1</v>
      </c>
      <c r="I40" s="184">
        <f>IFERROR(ROUND(INDEX(DataKs2Main!$K:$K,MATCH($A40,DataKs2Main!$D:$D,0)),1),"")</f>
        <v>3.8</v>
      </c>
      <c r="J40" s="184">
        <f t="shared" si="0"/>
        <v>1.9</v>
      </c>
      <c r="K40" s="184">
        <f t="shared" si="1"/>
        <v>1.2000000000000002</v>
      </c>
      <c r="L40" s="182">
        <f>IFERROR(ROUND(INDEX(DataKs2DisadYes!$P:$P,MATCH($A40,DataKs2DisadYes!$D:$D,0)),1),"")</f>
        <v>50</v>
      </c>
      <c r="M40" s="184">
        <f>IFERROR(ROUND(INDEX(DataKs2DisadNo!$P:$P,MATCH($A40,DataKs2DisadNo!$D:$D,0)),1),"")</f>
        <v>50</v>
      </c>
      <c r="N40" s="184">
        <f>IFERROR(ROUND(INDEX(DataKs2Main!$P:$P,MATCH($A40,DataKs2Main!$D:$D,0)),1),"")</f>
        <v>50</v>
      </c>
      <c r="O40" s="184">
        <f t="shared" si="2"/>
        <v>0</v>
      </c>
      <c r="P40" s="184">
        <f t="shared" si="3"/>
        <v>0</v>
      </c>
      <c r="Q40" s="182">
        <f>IFERROR(ROUND(INDEX(DataKs2DisadYes!$R:$R,MATCH($A40,DataKs2DisadYes!$D:$D,0)),1),"")</f>
        <v>5</v>
      </c>
      <c r="R40" s="184">
        <f>IFERROR(ROUND(INDEX(DataKs2DisadNo!$R:$R,MATCH($A40,DataKs2DisadNo!$D:$D,0)),1),"")</f>
        <v>3.1</v>
      </c>
      <c r="S40" s="184">
        <f>IFERROR(ROUND(INDEX(DataKs2Main!$R:$R,MATCH($A40,DataKs2Main!$D:$D,0)),1),"")</f>
        <v>3.8</v>
      </c>
      <c r="T40" s="184">
        <f t="shared" si="4"/>
        <v>1.9</v>
      </c>
      <c r="U40" s="184">
        <f t="shared" si="5"/>
        <v>1.2000000000000002</v>
      </c>
      <c r="V40" s="182">
        <f>IFERROR(ROUND(INDEX(DataKs2DisadYes!$W:$W,MATCH($A40,DataKs2DisadYes!$D:$D,0)),1),"")</f>
        <v>35</v>
      </c>
      <c r="W40" s="184">
        <f>IFERROR(ROUND(INDEX(DataKs2DisadNo!$W:$W,MATCH($A40,DataKs2DisadNo!$D:$D,0)),1),"")</f>
        <v>46.9</v>
      </c>
      <c r="X40" s="184">
        <f>IFERROR(ROUND(INDEX(DataKs2Main!$W:$W,MATCH($A40,DataKs2Main!$D:$D,0)),1),"")</f>
        <v>42.3</v>
      </c>
      <c r="Y40" s="184">
        <f t="shared" si="6"/>
        <v>-11.899999999999999</v>
      </c>
      <c r="Z40" s="212">
        <f t="shared" si="7"/>
        <v>-7.2999999999999972</v>
      </c>
    </row>
    <row r="41" spans="1:26">
      <c r="A41" s="179" t="s">
        <v>69</v>
      </c>
      <c r="B41" s="180">
        <v>3505</v>
      </c>
      <c r="C41" s="185">
        <v>35</v>
      </c>
      <c r="D41" s="229">
        <f>IFERROR(INDEX(DataKs2DisadYes!$G:$G,MATCH($A41,DataKs2DisadYes!$D:$D,0)),"")</f>
        <v>8</v>
      </c>
      <c r="E41" s="181">
        <f>IFERROR(INDEX(DataKs2DisadNo!$G:$G,MATCH($A41,DataKs2DisadNo!$D:$D,0)),"")</f>
        <v>22</v>
      </c>
      <c r="F41" s="185">
        <f>IFERROR(INDEX(DataKs2Main!$G:$G,MATCH($A41,DataKs2Main!$D:$D,0)),"")</f>
        <v>30</v>
      </c>
      <c r="G41" s="182">
        <f>IFERROR(ROUND(INDEX(DataKs2DisadYes!$K:$K,MATCH($A41,DataKs2DisadYes!$D:$D,0)),1),"")</f>
        <v>12.5</v>
      </c>
      <c r="H41" s="184">
        <f>IFERROR(ROUND(INDEX(DataKs2DisadNo!$K:$K,MATCH($A41,DataKs2DisadNo!$D:$D,0)),1),"")</f>
        <v>13.6</v>
      </c>
      <c r="I41" s="184">
        <f>IFERROR(ROUND(INDEX(DataKs2Main!$K:$K,MATCH($A41,DataKs2Main!$D:$D,0)),1),"")</f>
        <v>13.3</v>
      </c>
      <c r="J41" s="184">
        <f t="shared" si="0"/>
        <v>-1.0999999999999996</v>
      </c>
      <c r="K41" s="184">
        <f t="shared" si="1"/>
        <v>-0.80000000000000071</v>
      </c>
      <c r="L41" s="182">
        <f>IFERROR(ROUND(INDEX(DataKs2DisadYes!$P:$P,MATCH($A41,DataKs2DisadYes!$D:$D,0)),1),"")</f>
        <v>37.5</v>
      </c>
      <c r="M41" s="184">
        <f>IFERROR(ROUND(INDEX(DataKs2DisadNo!$P:$P,MATCH($A41,DataKs2DisadNo!$D:$D,0)),1),"")</f>
        <v>54.5</v>
      </c>
      <c r="N41" s="184">
        <f>IFERROR(ROUND(INDEX(DataKs2Main!$P:$P,MATCH($A41,DataKs2Main!$D:$D,0)),1),"")</f>
        <v>50</v>
      </c>
      <c r="O41" s="184">
        <f t="shared" si="2"/>
        <v>-17</v>
      </c>
      <c r="P41" s="184">
        <f t="shared" si="3"/>
        <v>-12.5</v>
      </c>
      <c r="Q41" s="182">
        <f>IFERROR(ROUND(INDEX(DataKs2DisadYes!$R:$R,MATCH($A41,DataKs2DisadYes!$D:$D,0)),1),"")</f>
        <v>12.5</v>
      </c>
      <c r="R41" s="184">
        <f>IFERROR(ROUND(INDEX(DataKs2DisadNo!$R:$R,MATCH($A41,DataKs2DisadNo!$D:$D,0)),1),"")</f>
        <v>27.3</v>
      </c>
      <c r="S41" s="184">
        <f>IFERROR(ROUND(INDEX(DataKs2Main!$R:$R,MATCH($A41,DataKs2Main!$D:$D,0)),1),"")</f>
        <v>23.3</v>
      </c>
      <c r="T41" s="184">
        <f t="shared" si="4"/>
        <v>-14.8</v>
      </c>
      <c r="U41" s="184">
        <f t="shared" si="5"/>
        <v>-10.8</v>
      </c>
      <c r="V41" s="182">
        <f>IFERROR(ROUND(INDEX(DataKs2DisadYes!$W:$W,MATCH($A41,DataKs2DisadYes!$D:$D,0)),1),"")</f>
        <v>37.5</v>
      </c>
      <c r="W41" s="184">
        <f>IFERROR(ROUND(INDEX(DataKs2DisadNo!$W:$W,MATCH($A41,DataKs2DisadNo!$D:$D,0)),1),"")</f>
        <v>27.3</v>
      </c>
      <c r="X41" s="184">
        <f>IFERROR(ROUND(INDEX(DataKs2Main!$W:$W,MATCH($A41,DataKs2Main!$D:$D,0)),1),"")</f>
        <v>30</v>
      </c>
      <c r="Y41" s="184">
        <f t="shared" si="6"/>
        <v>10.199999999999999</v>
      </c>
      <c r="Z41" s="212">
        <f t="shared" si="7"/>
        <v>7.5</v>
      </c>
    </row>
    <row r="42" spans="1:26">
      <c r="A42" s="179" t="s">
        <v>70</v>
      </c>
      <c r="B42" s="180">
        <v>3506</v>
      </c>
      <c r="C42" s="185">
        <v>36</v>
      </c>
      <c r="D42" s="229">
        <f>IFERROR(INDEX(DataKs2DisadYes!$G:$G,MATCH($A42,DataKs2DisadYes!$D:$D,0)),"")</f>
        <v>4</v>
      </c>
      <c r="E42" s="181">
        <f>IFERROR(INDEX(DataKs2DisadNo!$G:$G,MATCH($A42,DataKs2DisadNo!$D:$D,0)),"")</f>
        <v>25</v>
      </c>
      <c r="F42" s="185">
        <f>IFERROR(INDEX(DataKs2Main!$G:$G,MATCH($A42,DataKs2Main!$D:$D,0)),"")</f>
        <v>29</v>
      </c>
      <c r="G42" s="182">
        <f>IFERROR(ROUND(INDEX(DataKs2DisadYes!$K:$K,MATCH($A42,DataKs2DisadYes!$D:$D,0)),1),"")</f>
        <v>0</v>
      </c>
      <c r="H42" s="184">
        <f>IFERROR(ROUND(INDEX(DataKs2DisadNo!$K:$K,MATCH($A42,DataKs2DisadNo!$D:$D,0)),1),"")</f>
        <v>4</v>
      </c>
      <c r="I42" s="184">
        <f>IFERROR(ROUND(INDEX(DataKs2Main!$K:$K,MATCH($A42,DataKs2Main!$D:$D,0)),1),"")</f>
        <v>3.4</v>
      </c>
      <c r="J42" s="184">
        <f t="shared" si="0"/>
        <v>-4</v>
      </c>
      <c r="K42" s="184">
        <f t="shared" si="1"/>
        <v>-3.4</v>
      </c>
      <c r="L42" s="182">
        <f>IFERROR(ROUND(INDEX(DataKs2DisadYes!$P:$P,MATCH($A42,DataKs2DisadYes!$D:$D,0)),1),"")</f>
        <v>0</v>
      </c>
      <c r="M42" s="184">
        <f>IFERROR(ROUND(INDEX(DataKs2DisadNo!$P:$P,MATCH($A42,DataKs2DisadNo!$D:$D,0)),1),"")</f>
        <v>36</v>
      </c>
      <c r="N42" s="184">
        <f>IFERROR(ROUND(INDEX(DataKs2Main!$P:$P,MATCH($A42,DataKs2Main!$D:$D,0)),1),"")</f>
        <v>31</v>
      </c>
      <c r="O42" s="184">
        <f t="shared" si="2"/>
        <v>-36</v>
      </c>
      <c r="P42" s="184">
        <f t="shared" si="3"/>
        <v>-31</v>
      </c>
      <c r="Q42" s="182">
        <f>IFERROR(ROUND(INDEX(DataKs2DisadYes!$R:$R,MATCH($A42,DataKs2DisadYes!$D:$D,0)),1),"")</f>
        <v>25</v>
      </c>
      <c r="R42" s="184">
        <f>IFERROR(ROUND(INDEX(DataKs2DisadNo!$R:$R,MATCH($A42,DataKs2DisadNo!$D:$D,0)),1),"")</f>
        <v>12</v>
      </c>
      <c r="S42" s="184">
        <f>IFERROR(ROUND(INDEX(DataKs2Main!$R:$R,MATCH($A42,DataKs2Main!$D:$D,0)),1),"")</f>
        <v>13.8</v>
      </c>
      <c r="T42" s="184">
        <f t="shared" si="4"/>
        <v>13</v>
      </c>
      <c r="U42" s="184">
        <f t="shared" si="5"/>
        <v>11.2</v>
      </c>
      <c r="V42" s="182">
        <f>IFERROR(ROUND(INDEX(DataKs2DisadYes!$W:$W,MATCH($A42,DataKs2DisadYes!$D:$D,0)),1),"")</f>
        <v>25</v>
      </c>
      <c r="W42" s="184">
        <f>IFERROR(ROUND(INDEX(DataKs2DisadNo!$W:$W,MATCH($A42,DataKs2DisadNo!$D:$D,0)),1),"")</f>
        <v>32</v>
      </c>
      <c r="X42" s="184">
        <f>IFERROR(ROUND(INDEX(DataKs2Main!$W:$W,MATCH($A42,DataKs2Main!$D:$D,0)),1),"")</f>
        <v>31</v>
      </c>
      <c r="Y42" s="184">
        <f t="shared" si="6"/>
        <v>-7</v>
      </c>
      <c r="Z42" s="212">
        <f t="shared" si="7"/>
        <v>-6</v>
      </c>
    </row>
    <row r="43" spans="1:26">
      <c r="A43" s="179" t="s">
        <v>71</v>
      </c>
      <c r="B43" s="180">
        <v>4028</v>
      </c>
      <c r="C43" s="185">
        <v>37</v>
      </c>
      <c r="D43" s="229">
        <f>IFERROR(INDEX(DataKs2DisadYes!$G:$G,MATCH($A43,DataKs2DisadYes!$D:$D,0)),"")</f>
        <v>27</v>
      </c>
      <c r="E43" s="181">
        <f>IFERROR(INDEX(DataKs2DisadNo!$G:$G,MATCH($A43,DataKs2DisadNo!$D:$D,0)),"")</f>
        <v>63</v>
      </c>
      <c r="F43" s="185">
        <f>IFERROR(INDEX(DataKs2Main!$G:$G,MATCH($A43,DataKs2Main!$D:$D,0)),"")</f>
        <v>90</v>
      </c>
      <c r="G43" s="182">
        <f>IFERROR(ROUND(INDEX(DataKs2DisadYes!$K:$K,MATCH($A43,DataKs2DisadYes!$D:$D,0)),1),"")</f>
        <v>7.4</v>
      </c>
      <c r="H43" s="184">
        <f>IFERROR(ROUND(INDEX(DataKs2DisadNo!$K:$K,MATCH($A43,DataKs2DisadNo!$D:$D,0)),1),"")</f>
        <v>6.3</v>
      </c>
      <c r="I43" s="184">
        <f>IFERROR(ROUND(INDEX(DataKs2Main!$K:$K,MATCH($A43,DataKs2Main!$D:$D,0)),1),"")</f>
        <v>6.7</v>
      </c>
      <c r="J43" s="184">
        <f t="shared" si="0"/>
        <v>1.1000000000000005</v>
      </c>
      <c r="K43" s="184">
        <f t="shared" si="1"/>
        <v>0.70000000000000018</v>
      </c>
      <c r="L43" s="182">
        <f>IFERROR(ROUND(INDEX(DataKs2DisadYes!$P:$P,MATCH($A43,DataKs2DisadYes!$D:$D,0)),1),"")</f>
        <v>48.1</v>
      </c>
      <c r="M43" s="184">
        <f>IFERROR(ROUND(INDEX(DataKs2DisadNo!$P:$P,MATCH($A43,DataKs2DisadNo!$D:$D,0)),1),"")</f>
        <v>49.2</v>
      </c>
      <c r="N43" s="184">
        <f>IFERROR(ROUND(INDEX(DataKs2Main!$P:$P,MATCH($A43,DataKs2Main!$D:$D,0)),1),"")</f>
        <v>48.9</v>
      </c>
      <c r="O43" s="184">
        <f t="shared" si="2"/>
        <v>-1.1000000000000014</v>
      </c>
      <c r="P43" s="184">
        <f t="shared" si="3"/>
        <v>-0.79999999999999716</v>
      </c>
      <c r="Q43" s="182">
        <f>IFERROR(ROUND(INDEX(DataKs2DisadYes!$R:$R,MATCH($A43,DataKs2DisadYes!$D:$D,0)),1),"")</f>
        <v>7.4</v>
      </c>
      <c r="R43" s="184">
        <f>IFERROR(ROUND(INDEX(DataKs2DisadNo!$R:$R,MATCH($A43,DataKs2DisadNo!$D:$D,0)),1),"")</f>
        <v>6.3</v>
      </c>
      <c r="S43" s="184">
        <f>IFERROR(ROUND(INDEX(DataKs2Main!$R:$R,MATCH($A43,DataKs2Main!$D:$D,0)),1),"")</f>
        <v>6.7</v>
      </c>
      <c r="T43" s="184">
        <f t="shared" si="4"/>
        <v>1.1000000000000005</v>
      </c>
      <c r="U43" s="184">
        <f t="shared" si="5"/>
        <v>0.70000000000000018</v>
      </c>
      <c r="V43" s="182">
        <f>IFERROR(ROUND(INDEX(DataKs2DisadYes!$W:$W,MATCH($A43,DataKs2DisadYes!$D:$D,0)),1),"")</f>
        <v>29.6</v>
      </c>
      <c r="W43" s="184">
        <f>IFERROR(ROUND(INDEX(DataKs2DisadNo!$W:$W,MATCH($A43,DataKs2DisadNo!$D:$D,0)),1),"")</f>
        <v>41.3</v>
      </c>
      <c r="X43" s="184">
        <f>IFERROR(ROUND(INDEX(DataKs2Main!$W:$W,MATCH($A43,DataKs2Main!$D:$D,0)),1),"")</f>
        <v>37.799999999999997</v>
      </c>
      <c r="Y43" s="184">
        <f t="shared" si="6"/>
        <v>-11.699999999999996</v>
      </c>
      <c r="Z43" s="212">
        <f t="shared" si="7"/>
        <v>-8.1999999999999957</v>
      </c>
    </row>
    <row r="44" spans="1:26">
      <c r="A44" s="179" t="s">
        <v>93</v>
      </c>
      <c r="B44" s="180">
        <v>2003</v>
      </c>
      <c r="C44" s="185">
        <v>38</v>
      </c>
      <c r="D44" s="229">
        <f>IFERROR(INDEX(DataKs2DisadYes!$G:$G,MATCH($A44,DataKs2DisadYes!$D:$D,0)),"")</f>
        <v>29</v>
      </c>
      <c r="E44" s="181">
        <f>IFERROR(INDEX(DataKs2DisadNo!$G:$G,MATCH($A44,DataKs2DisadNo!$D:$D,0)),"")</f>
        <v>54</v>
      </c>
      <c r="F44" s="185">
        <f>IFERROR(INDEX(DataKs2Main!$G:$G,MATCH($A44,DataKs2Main!$D:$D,0)),"")</f>
        <v>83</v>
      </c>
      <c r="G44" s="182">
        <f>IFERROR(ROUND(INDEX(DataKs2DisadYes!$K:$K,MATCH($A44,DataKs2DisadYes!$D:$D,0)),1),"")</f>
        <v>13.8</v>
      </c>
      <c r="H44" s="184">
        <f>IFERROR(ROUND(INDEX(DataKs2DisadNo!$K:$K,MATCH($A44,DataKs2DisadNo!$D:$D,0)),1),"")</f>
        <v>9.3000000000000007</v>
      </c>
      <c r="I44" s="184">
        <f>IFERROR(ROUND(INDEX(DataKs2Main!$K:$K,MATCH($A44,DataKs2Main!$D:$D,0)),1),"")</f>
        <v>10.8</v>
      </c>
      <c r="J44" s="184">
        <f t="shared" si="0"/>
        <v>4.5</v>
      </c>
      <c r="K44" s="184">
        <f t="shared" si="1"/>
        <v>3</v>
      </c>
      <c r="L44" s="182">
        <f>IFERROR(ROUND(INDEX(DataKs2DisadYes!$P:$P,MATCH($A44,DataKs2DisadYes!$D:$D,0)),1),"")</f>
        <v>41.4</v>
      </c>
      <c r="M44" s="184">
        <f>IFERROR(ROUND(INDEX(DataKs2DisadNo!$P:$P,MATCH($A44,DataKs2DisadNo!$D:$D,0)),1),"")</f>
        <v>35.200000000000003</v>
      </c>
      <c r="N44" s="184">
        <f>IFERROR(ROUND(INDEX(DataKs2Main!$P:$P,MATCH($A44,DataKs2Main!$D:$D,0)),1),"")</f>
        <v>37.299999999999997</v>
      </c>
      <c r="O44" s="184">
        <f t="shared" si="2"/>
        <v>6.1999999999999957</v>
      </c>
      <c r="P44" s="184">
        <f t="shared" si="3"/>
        <v>4.1000000000000014</v>
      </c>
      <c r="Q44" s="182">
        <f>IFERROR(ROUND(INDEX(DataKs2DisadYes!$R:$R,MATCH($A44,DataKs2DisadYes!$D:$D,0)),1),"")</f>
        <v>17.2</v>
      </c>
      <c r="R44" s="184">
        <f>IFERROR(ROUND(INDEX(DataKs2DisadNo!$R:$R,MATCH($A44,DataKs2DisadNo!$D:$D,0)),1),"")</f>
        <v>14.8</v>
      </c>
      <c r="S44" s="184">
        <f>IFERROR(ROUND(INDEX(DataKs2Main!$R:$R,MATCH($A44,DataKs2Main!$D:$D,0)),1),"")</f>
        <v>15.7</v>
      </c>
      <c r="T44" s="184">
        <f t="shared" si="4"/>
        <v>2.3999999999999986</v>
      </c>
      <c r="U44" s="184">
        <f t="shared" si="5"/>
        <v>1.5</v>
      </c>
      <c r="V44" s="182">
        <f>IFERROR(ROUND(INDEX(DataKs2DisadYes!$W:$W,MATCH($A44,DataKs2DisadYes!$D:$D,0)),1),"")</f>
        <v>48.3</v>
      </c>
      <c r="W44" s="184">
        <f>IFERROR(ROUND(INDEX(DataKs2DisadNo!$W:$W,MATCH($A44,DataKs2DisadNo!$D:$D,0)),1),"")</f>
        <v>50</v>
      </c>
      <c r="X44" s="184">
        <f>IFERROR(ROUND(INDEX(DataKs2Main!$W:$W,MATCH($A44,DataKs2Main!$D:$D,0)),1),"")</f>
        <v>49.4</v>
      </c>
      <c r="Y44" s="184">
        <f t="shared" si="6"/>
        <v>-1.7000000000000028</v>
      </c>
      <c r="Z44" s="212">
        <f t="shared" si="7"/>
        <v>-1.1000000000000014</v>
      </c>
    </row>
    <row r="45" spans="1:26">
      <c r="A45" s="179" t="s">
        <v>73</v>
      </c>
      <c r="B45" s="180">
        <v>2056</v>
      </c>
      <c r="C45" s="185">
        <v>39</v>
      </c>
      <c r="D45" s="229">
        <f>IFERROR(INDEX(DataKs2DisadYes!$G:$G,MATCH($A45,DataKs2DisadYes!$D:$D,0)),"")</f>
        <v>21</v>
      </c>
      <c r="E45" s="181">
        <f>IFERROR(INDEX(DataKs2DisadNo!$G:$G,MATCH($A45,DataKs2DisadNo!$D:$D,0)),"")</f>
        <v>30</v>
      </c>
      <c r="F45" s="185">
        <f>IFERROR(INDEX(DataKs2Main!$G:$G,MATCH($A45,DataKs2Main!$D:$D,0)),"")</f>
        <v>51</v>
      </c>
      <c r="G45" s="182">
        <f>IFERROR(ROUND(INDEX(DataKs2DisadYes!$K:$K,MATCH($A45,DataKs2DisadYes!$D:$D,0)),1),"")</f>
        <v>4.8</v>
      </c>
      <c r="H45" s="184">
        <f>IFERROR(ROUND(INDEX(DataKs2DisadNo!$K:$K,MATCH($A45,DataKs2DisadNo!$D:$D,0)),1),"")</f>
        <v>10</v>
      </c>
      <c r="I45" s="184">
        <f>IFERROR(ROUND(INDEX(DataKs2Main!$K:$K,MATCH($A45,DataKs2Main!$D:$D,0)),1),"")</f>
        <v>7.8</v>
      </c>
      <c r="J45" s="184">
        <f t="shared" si="0"/>
        <v>-5.2</v>
      </c>
      <c r="K45" s="184">
        <f t="shared" si="1"/>
        <v>-3</v>
      </c>
      <c r="L45" s="182">
        <f>IFERROR(ROUND(INDEX(DataKs2DisadYes!$P:$P,MATCH($A45,DataKs2DisadYes!$D:$D,0)),1),"")</f>
        <v>47.6</v>
      </c>
      <c r="M45" s="184">
        <f>IFERROR(ROUND(INDEX(DataKs2DisadNo!$P:$P,MATCH($A45,DataKs2DisadNo!$D:$D,0)),1),"")</f>
        <v>60</v>
      </c>
      <c r="N45" s="184">
        <f>IFERROR(ROUND(INDEX(DataKs2Main!$P:$P,MATCH($A45,DataKs2Main!$D:$D,0)),1),"")</f>
        <v>54.9</v>
      </c>
      <c r="O45" s="184">
        <f t="shared" si="2"/>
        <v>-12.399999999999999</v>
      </c>
      <c r="P45" s="184">
        <f t="shared" si="3"/>
        <v>-7.2999999999999972</v>
      </c>
      <c r="Q45" s="182">
        <f>IFERROR(ROUND(INDEX(DataKs2DisadYes!$R:$R,MATCH($A45,DataKs2DisadYes!$D:$D,0)),1),"")</f>
        <v>4.8</v>
      </c>
      <c r="R45" s="184">
        <f>IFERROR(ROUND(INDEX(DataKs2DisadNo!$R:$R,MATCH($A45,DataKs2DisadNo!$D:$D,0)),1),"")</f>
        <v>13.3</v>
      </c>
      <c r="S45" s="184">
        <f>IFERROR(ROUND(INDEX(DataKs2Main!$R:$R,MATCH($A45,DataKs2Main!$D:$D,0)),1),"")</f>
        <v>9.8000000000000007</v>
      </c>
      <c r="T45" s="184">
        <f t="shared" si="4"/>
        <v>-8.5</v>
      </c>
      <c r="U45" s="184">
        <f t="shared" si="5"/>
        <v>-5.0000000000000009</v>
      </c>
      <c r="V45" s="182">
        <f>IFERROR(ROUND(INDEX(DataKs2DisadYes!$W:$W,MATCH($A45,DataKs2DisadYes!$D:$D,0)),1),"")</f>
        <v>28.6</v>
      </c>
      <c r="W45" s="184">
        <f>IFERROR(ROUND(INDEX(DataKs2DisadNo!$W:$W,MATCH($A45,DataKs2DisadNo!$D:$D,0)),1),"")</f>
        <v>53.3</v>
      </c>
      <c r="X45" s="184">
        <f>IFERROR(ROUND(INDEX(DataKs2Main!$W:$W,MATCH($A45,DataKs2Main!$D:$D,0)),1),"")</f>
        <v>43.1</v>
      </c>
      <c r="Y45" s="184">
        <f t="shared" si="6"/>
        <v>-24.699999999999996</v>
      </c>
      <c r="Z45" s="212">
        <f t="shared" si="7"/>
        <v>-14.5</v>
      </c>
    </row>
    <row r="46" spans="1:26">
      <c r="A46" s="179" t="s">
        <v>74</v>
      </c>
      <c r="B46" s="180">
        <v>2059</v>
      </c>
      <c r="C46" s="185">
        <v>40</v>
      </c>
      <c r="D46" s="230">
        <f>IFERROR(INDEX(DataKs2DisadYes!$G:$G,MATCH($A46,DataKs2DisadYes!$D:$D,0)),"")</f>
        <v>47</v>
      </c>
      <c r="E46" s="191">
        <f>IFERROR(INDEX(DataKs2DisadNo!$G:$G,MATCH($A46,DataKs2DisadNo!$D:$D,0)),"")</f>
        <v>82</v>
      </c>
      <c r="F46" s="231">
        <f>IFERROR(INDEX(DataKs2Main!$G:$G,MATCH($A46,DataKs2Main!$D:$D,0)),"")</f>
        <v>129</v>
      </c>
      <c r="G46" s="182">
        <f>IFERROR(ROUND(INDEX(DataKs2DisadYes!$K:$K,MATCH($A46,DataKs2DisadYes!$D:$D,0)),1),"")</f>
        <v>0</v>
      </c>
      <c r="H46" s="184">
        <f>IFERROR(ROUND(INDEX(DataKs2DisadNo!$K:$K,MATCH($A46,DataKs2DisadNo!$D:$D,0)),1),"")</f>
        <v>7.3</v>
      </c>
      <c r="I46" s="184">
        <f>IFERROR(ROUND(INDEX(DataKs2Main!$K:$K,MATCH($A46,DataKs2Main!$D:$D,0)),1),"")</f>
        <v>4.7</v>
      </c>
      <c r="J46" s="184">
        <f t="shared" si="0"/>
        <v>-7.3</v>
      </c>
      <c r="K46" s="184">
        <f t="shared" si="1"/>
        <v>-4.7</v>
      </c>
      <c r="L46" s="182">
        <f>IFERROR(ROUND(INDEX(DataKs2DisadYes!$P:$P,MATCH($A46,DataKs2DisadYes!$D:$D,0)),1),"")</f>
        <v>19.100000000000001</v>
      </c>
      <c r="M46" s="184">
        <f>IFERROR(ROUND(INDEX(DataKs2DisadNo!$P:$P,MATCH($A46,DataKs2DisadNo!$D:$D,0)),1),"")</f>
        <v>30.5</v>
      </c>
      <c r="N46" s="184">
        <f>IFERROR(ROUND(INDEX(DataKs2Main!$P:$P,MATCH($A46,DataKs2Main!$D:$D,0)),1),"")</f>
        <v>26.4</v>
      </c>
      <c r="O46" s="184">
        <f t="shared" si="2"/>
        <v>-11.399999999999999</v>
      </c>
      <c r="P46" s="184">
        <f t="shared" si="3"/>
        <v>-7.2999999999999972</v>
      </c>
      <c r="Q46" s="182">
        <f>IFERROR(ROUND(INDEX(DataKs2DisadYes!$R:$R,MATCH($A46,DataKs2DisadYes!$D:$D,0)),1),"")</f>
        <v>4.3</v>
      </c>
      <c r="R46" s="184">
        <f>IFERROR(ROUND(INDEX(DataKs2DisadNo!$R:$R,MATCH($A46,DataKs2DisadNo!$D:$D,0)),1),"")</f>
        <v>8.5</v>
      </c>
      <c r="S46" s="184">
        <f>IFERROR(ROUND(INDEX(DataKs2Main!$R:$R,MATCH($A46,DataKs2Main!$D:$D,0)),1),"")</f>
        <v>7</v>
      </c>
      <c r="T46" s="184">
        <f t="shared" si="4"/>
        <v>-4.2</v>
      </c>
      <c r="U46" s="184">
        <f t="shared" si="5"/>
        <v>-2.7</v>
      </c>
      <c r="V46" s="182">
        <f>IFERROR(ROUND(INDEX(DataKs2DisadYes!$W:$W,MATCH($A46,DataKs2DisadYes!$D:$D,0)),1),"")</f>
        <v>19.100000000000001</v>
      </c>
      <c r="W46" s="184">
        <f>IFERROR(ROUND(INDEX(DataKs2DisadNo!$W:$W,MATCH($A46,DataKs2DisadNo!$D:$D,0)),1),"")</f>
        <v>32.9</v>
      </c>
      <c r="X46" s="184">
        <f>IFERROR(ROUND(INDEX(DataKs2Main!$W:$W,MATCH($A46,DataKs2Main!$D:$D,0)),1),"")</f>
        <v>27.9</v>
      </c>
      <c r="Y46" s="184">
        <f t="shared" si="6"/>
        <v>-13.799999999999997</v>
      </c>
      <c r="Z46" s="212">
        <f t="shared" si="7"/>
        <v>-8.7999999999999972</v>
      </c>
    </row>
    <row r="47" spans="1:26">
      <c r="A47" s="179" t="s">
        <v>94</v>
      </c>
      <c r="B47" s="180">
        <v>2055</v>
      </c>
      <c r="C47" s="185">
        <v>41</v>
      </c>
      <c r="D47" s="230">
        <f>IFERROR(INDEX(DataKs2DisadYes!$G:$G,MATCH($A47,DataKs2DisadYes!$D:$D,0)),"")</f>
        <v>35</v>
      </c>
      <c r="E47" s="191">
        <f>IFERROR(INDEX(DataKs2DisadNo!$G:$G,MATCH($A47,DataKs2DisadNo!$D:$D,0)),"")</f>
        <v>101</v>
      </c>
      <c r="F47" s="231">
        <f>IFERROR(INDEX(DataKs2Main!$G:$G,MATCH($A47,DataKs2Main!$D:$D,0)),"")</f>
        <v>136</v>
      </c>
      <c r="G47" s="232">
        <f>IFERROR(ROUND(INDEX(DataKs2DisadYes!$K:$K,MATCH($A47,DataKs2DisadYes!$D:$D,0)),1),"")</f>
        <v>5.7</v>
      </c>
      <c r="H47" s="233">
        <f>IFERROR(ROUND(INDEX(DataKs2DisadNo!$K:$K,MATCH($A47,DataKs2DisadNo!$D:$D,0)),1),"")</f>
        <v>14.9</v>
      </c>
      <c r="I47" s="233">
        <f>IFERROR(ROUND(INDEX(DataKs2Main!$K:$K,MATCH($A47,DataKs2Main!$D:$D,0)),1),"")</f>
        <v>12.5</v>
      </c>
      <c r="J47" s="233">
        <f t="shared" si="0"/>
        <v>-9.1999999999999993</v>
      </c>
      <c r="K47" s="233">
        <f t="shared" si="1"/>
        <v>-6.8</v>
      </c>
      <c r="L47" s="232">
        <f>IFERROR(ROUND(INDEX(DataKs2DisadYes!$P:$P,MATCH($A47,DataKs2DisadYes!$D:$D,0)),1),"")</f>
        <v>37.1</v>
      </c>
      <c r="M47" s="233">
        <f>IFERROR(ROUND(INDEX(DataKs2DisadNo!$P:$P,MATCH($A47,DataKs2DisadNo!$D:$D,0)),1),"")</f>
        <v>58.4</v>
      </c>
      <c r="N47" s="233">
        <f>IFERROR(ROUND(INDEX(DataKs2Main!$P:$P,MATCH($A47,DataKs2Main!$D:$D,0)),1),"")</f>
        <v>52.9</v>
      </c>
      <c r="O47" s="233">
        <f t="shared" si="2"/>
        <v>-21.299999999999997</v>
      </c>
      <c r="P47" s="233">
        <f t="shared" si="3"/>
        <v>-15.799999999999997</v>
      </c>
      <c r="Q47" s="232">
        <f>IFERROR(ROUND(INDEX(DataKs2DisadYes!$R:$R,MATCH($A47,DataKs2DisadYes!$D:$D,0)),1),"")</f>
        <v>5.7</v>
      </c>
      <c r="R47" s="233">
        <f>IFERROR(ROUND(INDEX(DataKs2DisadNo!$R:$R,MATCH($A47,DataKs2DisadNo!$D:$D,0)),1),"")</f>
        <v>15.8</v>
      </c>
      <c r="S47" s="233">
        <f>IFERROR(ROUND(INDEX(DataKs2Main!$R:$R,MATCH($A47,DataKs2Main!$D:$D,0)),1),"")</f>
        <v>13.2</v>
      </c>
      <c r="T47" s="233">
        <f t="shared" si="4"/>
        <v>-10.100000000000001</v>
      </c>
      <c r="U47" s="233">
        <f t="shared" si="5"/>
        <v>-7.4999999999999991</v>
      </c>
      <c r="V47" s="232">
        <f>IFERROR(ROUND(INDEX(DataKs2DisadYes!$W:$W,MATCH($A47,DataKs2DisadYes!$D:$D,0)),1),"")</f>
        <v>28.6</v>
      </c>
      <c r="W47" s="233">
        <f>IFERROR(ROUND(INDEX(DataKs2DisadNo!$W:$W,MATCH($A47,DataKs2DisadNo!$D:$D,0)),1),"")</f>
        <v>57.4</v>
      </c>
      <c r="X47" s="233">
        <f>IFERROR(ROUND(INDEX(DataKs2Main!$W:$W,MATCH($A47,DataKs2Main!$D:$D,0)),1),"")</f>
        <v>50</v>
      </c>
      <c r="Y47" s="233">
        <f t="shared" si="6"/>
        <v>-28.799999999999997</v>
      </c>
      <c r="Z47" s="234">
        <f t="shared" si="7"/>
        <v>-21.4</v>
      </c>
    </row>
    <row r="48" spans="1:26">
      <c r="A48" s="179" t="s">
        <v>76</v>
      </c>
      <c r="B48" s="180">
        <v>2063</v>
      </c>
      <c r="C48" s="185">
        <v>42</v>
      </c>
      <c r="D48" s="230">
        <f>IFERROR(INDEX(DataKs2DisadYes!$G:$G,MATCH($A48,DataKs2DisadYes!$D:$D,0)),"")</f>
        <v>62</v>
      </c>
      <c r="E48" s="191">
        <f>IFERROR(INDEX(DataKs2DisadNo!$G:$G,MATCH($A48,DataKs2DisadNo!$D:$D,0)),"")</f>
        <v>80</v>
      </c>
      <c r="F48" s="231">
        <f>IFERROR(INDEX(DataKs2Main!$G:$G,MATCH($A48,DataKs2Main!$D:$D,0)),"")</f>
        <v>142</v>
      </c>
      <c r="G48" s="232">
        <f>IFERROR(ROUND(INDEX(DataKs2DisadYes!$K:$K,MATCH($A48,DataKs2DisadYes!$D:$D,0)),1),"")</f>
        <v>0</v>
      </c>
      <c r="H48" s="233">
        <f>IFERROR(ROUND(INDEX(DataKs2DisadNo!$K:$K,MATCH($A48,DataKs2DisadNo!$D:$D,0)),1),"")</f>
        <v>1.3</v>
      </c>
      <c r="I48" s="233">
        <f>IFERROR(ROUND(INDEX(DataKs2Main!$K:$K,MATCH($A48,DataKs2Main!$D:$D,0)),1),"")</f>
        <v>0.7</v>
      </c>
      <c r="J48" s="233">
        <f t="shared" si="0"/>
        <v>-1.3</v>
      </c>
      <c r="K48" s="233">
        <f t="shared" si="1"/>
        <v>-0.7</v>
      </c>
      <c r="L48" s="232">
        <f>IFERROR(ROUND(INDEX(DataKs2DisadYes!$P:$P,MATCH($A48,DataKs2DisadYes!$D:$D,0)),1),"")</f>
        <v>33.9</v>
      </c>
      <c r="M48" s="233">
        <f>IFERROR(ROUND(INDEX(DataKs2DisadNo!$P:$P,MATCH($A48,DataKs2DisadNo!$D:$D,0)),1),"")</f>
        <v>37.5</v>
      </c>
      <c r="N48" s="233">
        <f>IFERROR(ROUND(INDEX(DataKs2Main!$P:$P,MATCH($A48,DataKs2Main!$D:$D,0)),1),"")</f>
        <v>35.9</v>
      </c>
      <c r="O48" s="233">
        <f t="shared" si="2"/>
        <v>-3.6000000000000014</v>
      </c>
      <c r="P48" s="233">
        <f t="shared" si="3"/>
        <v>-2</v>
      </c>
      <c r="Q48" s="232">
        <f>IFERROR(ROUND(INDEX(DataKs2DisadYes!$R:$R,MATCH($A48,DataKs2DisadYes!$D:$D,0)),1),"")</f>
        <v>0</v>
      </c>
      <c r="R48" s="233">
        <f>IFERROR(ROUND(INDEX(DataKs2DisadNo!$R:$R,MATCH($A48,DataKs2DisadNo!$D:$D,0)),1),"")</f>
        <v>1.3</v>
      </c>
      <c r="S48" s="233">
        <f>IFERROR(ROUND(INDEX(DataKs2Main!$R:$R,MATCH($A48,DataKs2Main!$D:$D,0)),1),"")</f>
        <v>0.7</v>
      </c>
      <c r="T48" s="233">
        <f t="shared" si="4"/>
        <v>-1.3</v>
      </c>
      <c r="U48" s="233">
        <f t="shared" si="5"/>
        <v>-0.7</v>
      </c>
      <c r="V48" s="232">
        <f>IFERROR(ROUND(INDEX(DataKs2DisadYes!$W:$W,MATCH($A48,DataKs2DisadYes!$D:$D,0)),1),"")</f>
        <v>19.399999999999999</v>
      </c>
      <c r="W48" s="233">
        <f>IFERROR(ROUND(INDEX(DataKs2DisadNo!$W:$W,MATCH($A48,DataKs2DisadNo!$D:$D,0)),1),"")</f>
        <v>30</v>
      </c>
      <c r="X48" s="233">
        <f>IFERROR(ROUND(INDEX(DataKs2Main!$W:$W,MATCH($A48,DataKs2Main!$D:$D,0)),1),"")</f>
        <v>25.4</v>
      </c>
      <c r="Y48" s="233">
        <f t="shared" si="6"/>
        <v>-10.600000000000001</v>
      </c>
      <c r="Z48" s="234">
        <f t="shared" si="7"/>
        <v>-6</v>
      </c>
    </row>
    <row r="49" spans="1:26">
      <c r="A49" s="179" t="s">
        <v>95</v>
      </c>
      <c r="B49" s="180">
        <v>3301</v>
      </c>
      <c r="C49" s="185">
        <v>43</v>
      </c>
      <c r="D49" s="230">
        <f>IFERROR(INDEX(DataKs2DisadYes!$G:$G,MATCH($A49,DataKs2DisadYes!$D:$D,0)),"")</f>
        <v>33</v>
      </c>
      <c r="E49" s="191">
        <f>IFERROR(INDEX(DataKs2DisadNo!$G:$G,MATCH($A49,DataKs2DisadNo!$D:$D,0)),"")</f>
        <v>51</v>
      </c>
      <c r="F49" s="231">
        <f>IFERROR(INDEX(DataKs2Main!$G:$G,MATCH($A49,DataKs2Main!$D:$D,0)),"")</f>
        <v>84</v>
      </c>
      <c r="G49" s="232">
        <f>IFERROR(ROUND(INDEX(DataKs2DisadYes!$K:$K,MATCH($A49,DataKs2DisadYes!$D:$D,0)),1),"")</f>
        <v>6.1</v>
      </c>
      <c r="H49" s="233">
        <f>IFERROR(ROUND(INDEX(DataKs2DisadNo!$K:$K,MATCH($A49,DataKs2DisadNo!$D:$D,0)),1),"")</f>
        <v>11.8</v>
      </c>
      <c r="I49" s="233">
        <f>IFERROR(ROUND(INDEX(DataKs2Main!$K:$K,MATCH($A49,DataKs2Main!$D:$D,0)),1),"")</f>
        <v>9.5</v>
      </c>
      <c r="J49" s="233">
        <f t="shared" si="0"/>
        <v>-5.7000000000000011</v>
      </c>
      <c r="K49" s="233">
        <f t="shared" si="1"/>
        <v>-3.4000000000000004</v>
      </c>
      <c r="L49" s="232">
        <f>IFERROR(ROUND(INDEX(DataKs2DisadYes!$P:$P,MATCH($A49,DataKs2DisadYes!$D:$D,0)),1),"")</f>
        <v>18.2</v>
      </c>
      <c r="M49" s="233">
        <f>IFERROR(ROUND(INDEX(DataKs2DisadNo!$P:$P,MATCH($A49,DataKs2DisadNo!$D:$D,0)),1),"")</f>
        <v>45.1</v>
      </c>
      <c r="N49" s="233">
        <f>IFERROR(ROUND(INDEX(DataKs2Main!$P:$P,MATCH($A49,DataKs2Main!$D:$D,0)),1),"")</f>
        <v>34.5</v>
      </c>
      <c r="O49" s="233">
        <f t="shared" si="2"/>
        <v>-26.900000000000002</v>
      </c>
      <c r="P49" s="233">
        <f t="shared" si="3"/>
        <v>-16.3</v>
      </c>
      <c r="Q49" s="232">
        <f>IFERROR(ROUND(INDEX(DataKs2DisadYes!$R:$R,MATCH($A49,DataKs2DisadYes!$D:$D,0)),1),"")</f>
        <v>6.1</v>
      </c>
      <c r="R49" s="233">
        <f>IFERROR(ROUND(INDEX(DataKs2DisadNo!$R:$R,MATCH($A49,DataKs2DisadNo!$D:$D,0)),1),"")</f>
        <v>15.7</v>
      </c>
      <c r="S49" s="233">
        <f>IFERROR(ROUND(INDEX(DataKs2Main!$R:$R,MATCH($A49,DataKs2Main!$D:$D,0)),1),"")</f>
        <v>11.9</v>
      </c>
      <c r="T49" s="233">
        <f t="shared" si="4"/>
        <v>-9.6</v>
      </c>
      <c r="U49" s="233">
        <f t="shared" si="5"/>
        <v>-5.8000000000000007</v>
      </c>
      <c r="V49" s="232">
        <f>IFERROR(ROUND(INDEX(DataKs2DisadYes!$W:$W,MATCH($A49,DataKs2DisadYes!$D:$D,0)),1),"")</f>
        <v>15.2</v>
      </c>
      <c r="W49" s="233">
        <f>IFERROR(ROUND(INDEX(DataKs2DisadNo!$W:$W,MATCH($A49,DataKs2DisadNo!$D:$D,0)),1),"")</f>
        <v>41.2</v>
      </c>
      <c r="X49" s="233">
        <f>IFERROR(ROUND(INDEX(DataKs2Main!$W:$W,MATCH($A49,DataKs2Main!$D:$D,0)),1),"")</f>
        <v>31</v>
      </c>
      <c r="Y49" s="233">
        <f t="shared" si="6"/>
        <v>-26.000000000000004</v>
      </c>
      <c r="Z49" s="234">
        <f t="shared" si="7"/>
        <v>-15.8</v>
      </c>
    </row>
    <row r="50" spans="1:26">
      <c r="A50" s="179" t="s">
        <v>96</v>
      </c>
      <c r="B50" s="180">
        <v>7008</v>
      </c>
      <c r="C50" s="185">
        <v>44</v>
      </c>
      <c r="D50" s="230">
        <f>IFERROR(INDEX(DataKs2DisadYes!$G:$G,MATCH($A50,DataKs2DisadYes!$D:$D,0)),"")</f>
        <v>5</v>
      </c>
      <c r="E50" s="191">
        <f>IFERROR(INDEX(DataKs2DisadNo!$G:$G,MATCH($A50,DataKs2DisadNo!$D:$D,0)),"")</f>
        <v>3</v>
      </c>
      <c r="F50" s="231">
        <f>IFERROR(INDEX(DataKs2Main!$G:$G,MATCH($A50,DataKs2Main!$D:$D,0)),"")</f>
        <v>8</v>
      </c>
      <c r="G50" s="232">
        <f>IFERROR(ROUND(INDEX(DataKs2DisadYes!$K:$K,MATCH($A50,DataKs2DisadYes!$D:$D,0)),1),"")</f>
        <v>0</v>
      </c>
      <c r="H50" s="233">
        <f>IFERROR(ROUND(INDEX(DataKs2DisadNo!$K:$K,MATCH($A50,DataKs2DisadNo!$D:$D,0)),1),"")</f>
        <v>0</v>
      </c>
      <c r="I50" s="233">
        <f>IFERROR(ROUND(INDEX(DataKs2Main!$K:$K,MATCH($A50,DataKs2Main!$D:$D,0)),1),"")</f>
        <v>0</v>
      </c>
      <c r="J50" s="233">
        <f t="shared" si="0"/>
        <v>0</v>
      </c>
      <c r="K50" s="233">
        <f t="shared" si="1"/>
        <v>0</v>
      </c>
      <c r="L50" s="232">
        <f>IFERROR(ROUND(INDEX(DataKs2DisadYes!$P:$P,MATCH($A50,DataKs2DisadYes!$D:$D,0)),1),"")</f>
        <v>0</v>
      </c>
      <c r="M50" s="233">
        <f>IFERROR(ROUND(INDEX(DataKs2DisadNo!$P:$P,MATCH($A50,DataKs2DisadNo!$D:$D,0)),1),"")</f>
        <v>0</v>
      </c>
      <c r="N50" s="233">
        <f>IFERROR(ROUND(INDEX(DataKs2Main!$P:$P,MATCH($A50,DataKs2Main!$D:$D,0)),1),"")</f>
        <v>0</v>
      </c>
      <c r="O50" s="233">
        <f t="shared" si="2"/>
        <v>0</v>
      </c>
      <c r="P50" s="233">
        <f t="shared" si="3"/>
        <v>0</v>
      </c>
      <c r="Q50" s="232">
        <f>IFERROR(ROUND(INDEX(DataKs2DisadYes!$R:$R,MATCH($A50,DataKs2DisadYes!$D:$D,0)),1),"")</f>
        <v>0</v>
      </c>
      <c r="R50" s="233">
        <f>IFERROR(ROUND(INDEX(DataKs2DisadNo!$R:$R,MATCH($A50,DataKs2DisadNo!$D:$D,0)),1),"")</f>
        <v>0</v>
      </c>
      <c r="S50" s="233">
        <f>IFERROR(ROUND(INDEX(DataKs2Main!$R:$R,MATCH($A50,DataKs2Main!$D:$D,0)),1),"")</f>
        <v>0</v>
      </c>
      <c r="T50" s="233">
        <f t="shared" si="4"/>
        <v>0</v>
      </c>
      <c r="U50" s="233">
        <f t="shared" si="5"/>
        <v>0</v>
      </c>
      <c r="V50" s="232">
        <f>IFERROR(ROUND(INDEX(DataKs2DisadYes!$W:$W,MATCH($A50,DataKs2DisadYes!$D:$D,0)),1),"")</f>
        <v>0</v>
      </c>
      <c r="W50" s="233">
        <f>IFERROR(ROUND(INDEX(DataKs2DisadNo!$W:$W,MATCH($A50,DataKs2DisadNo!$D:$D,0)),1),"")</f>
        <v>0</v>
      </c>
      <c r="X50" s="233">
        <f>IFERROR(ROUND(INDEX(DataKs2Main!$W:$W,MATCH($A50,DataKs2Main!$D:$D,0)),1),"")</f>
        <v>0</v>
      </c>
      <c r="Y50" s="233">
        <f t="shared" si="6"/>
        <v>0</v>
      </c>
      <c r="Z50" s="234">
        <f t="shared" si="7"/>
        <v>0</v>
      </c>
    </row>
    <row r="51" spans="1:26">
      <c r="A51" s="179" t="s">
        <v>77</v>
      </c>
      <c r="B51" s="180">
        <v>7001</v>
      </c>
      <c r="C51" s="185">
        <v>45</v>
      </c>
      <c r="D51" s="230">
        <f>IFERROR(INDEX(DataKs2DisadYes!$G:$G,MATCH($A51,DataKs2DisadYes!$D:$D,0)),"")</f>
        <v>8</v>
      </c>
      <c r="E51" s="191">
        <f>IFERROR(INDEX(DataKs2DisadNo!$G:$G,MATCH($A51,DataKs2DisadNo!$D:$D,0)),"")</f>
        <v>7</v>
      </c>
      <c r="F51" s="231">
        <f>IFERROR(INDEX(DataKs2Main!$G:$G,MATCH($A51,DataKs2Main!$D:$D,0)),"")</f>
        <v>15</v>
      </c>
      <c r="G51" s="232">
        <f>IFERROR(ROUND(INDEX(DataKs2DisadYes!$K:$K,MATCH($A51,DataKs2DisadYes!$D:$D,0)),1),"")</f>
        <v>0</v>
      </c>
      <c r="H51" s="233">
        <f>IFERROR(ROUND(INDEX(DataKs2DisadNo!$K:$K,MATCH($A51,DataKs2DisadNo!$D:$D,0)),1),"")</f>
        <v>0</v>
      </c>
      <c r="I51" s="233">
        <f>IFERROR(ROUND(INDEX(DataKs2Main!$K:$K,MATCH($A51,DataKs2Main!$D:$D,0)),1),"")</f>
        <v>0</v>
      </c>
      <c r="J51" s="233">
        <f t="shared" si="0"/>
        <v>0</v>
      </c>
      <c r="K51" s="233">
        <f t="shared" si="1"/>
        <v>0</v>
      </c>
      <c r="L51" s="232">
        <f>IFERROR(ROUND(INDEX(DataKs2DisadYes!$P:$P,MATCH($A51,DataKs2DisadYes!$D:$D,0)),1),"")</f>
        <v>0</v>
      </c>
      <c r="M51" s="233">
        <f>IFERROR(ROUND(INDEX(DataKs2DisadNo!$P:$P,MATCH($A51,DataKs2DisadNo!$D:$D,0)),1),"")</f>
        <v>0</v>
      </c>
      <c r="N51" s="233">
        <f>IFERROR(ROUND(INDEX(DataKs2Main!$P:$P,MATCH($A51,DataKs2Main!$D:$D,0)),1),"")</f>
        <v>0</v>
      </c>
      <c r="O51" s="233">
        <f t="shared" si="2"/>
        <v>0</v>
      </c>
      <c r="P51" s="233">
        <f t="shared" si="3"/>
        <v>0</v>
      </c>
      <c r="Q51" s="232">
        <f>IFERROR(ROUND(INDEX(DataKs2DisadYes!$R:$R,MATCH($A51,DataKs2DisadYes!$D:$D,0)),1),"")</f>
        <v>0</v>
      </c>
      <c r="R51" s="233">
        <f>IFERROR(ROUND(INDEX(DataKs2DisadNo!$R:$R,MATCH($A51,DataKs2DisadNo!$D:$D,0)),1),"")</f>
        <v>0</v>
      </c>
      <c r="S51" s="233">
        <f>IFERROR(ROUND(INDEX(DataKs2Main!$R:$R,MATCH($A51,DataKs2Main!$D:$D,0)),1),"")</f>
        <v>0</v>
      </c>
      <c r="T51" s="233">
        <f t="shared" si="4"/>
        <v>0</v>
      </c>
      <c r="U51" s="233">
        <f t="shared" si="5"/>
        <v>0</v>
      </c>
      <c r="V51" s="232">
        <f>IFERROR(ROUND(INDEX(DataKs2DisadYes!$W:$W,MATCH($A51,DataKs2DisadYes!$D:$D,0)),1),"")</f>
        <v>0</v>
      </c>
      <c r="W51" s="233">
        <f>IFERROR(ROUND(INDEX(DataKs2DisadNo!$W:$W,MATCH($A51,DataKs2DisadNo!$D:$D,0)),1),"")</f>
        <v>0</v>
      </c>
      <c r="X51" s="233">
        <f>IFERROR(ROUND(INDEX(DataKs2Main!$W:$W,MATCH($A51,DataKs2Main!$D:$D,0)),1),"")</f>
        <v>0</v>
      </c>
      <c r="Y51" s="233">
        <f t="shared" si="6"/>
        <v>0</v>
      </c>
      <c r="Z51" s="234">
        <f t="shared" si="7"/>
        <v>0</v>
      </c>
    </row>
    <row r="52" spans="1:26" ht="13" thickBot="1">
      <c r="A52" s="192" t="s">
        <v>78</v>
      </c>
      <c r="B52" s="193">
        <v>7005</v>
      </c>
      <c r="C52" s="224">
        <v>46</v>
      </c>
      <c r="D52" s="235">
        <f>IFERROR(INDEX(DataKs2DisadYes!$G:$G,MATCH($A52,DataKs2DisadYes!$D:$D,0)),"")</f>
        <v>5</v>
      </c>
      <c r="E52" s="194">
        <f>IFERROR(INDEX(DataKs2DisadNo!$G:$G,MATCH($A52,DataKs2DisadNo!$D:$D,0)),"")</f>
        <v>8</v>
      </c>
      <c r="F52" s="224">
        <f>IFERROR(INDEX(DataKs2Main!$G:$G,MATCH($A52,DataKs2Main!$D:$D,0)),"")</f>
        <v>13</v>
      </c>
      <c r="G52" s="195">
        <f>IFERROR(ROUND(INDEX(DataKs2DisadYes!$K:$K,MATCH($A52,DataKs2DisadYes!$D:$D,0)),1),"")</f>
        <v>0</v>
      </c>
      <c r="H52" s="197">
        <f>IFERROR(ROUND(INDEX(DataKs2DisadNo!$K:$K,MATCH($A52,DataKs2DisadNo!$D:$D,0)),1),"")</f>
        <v>0</v>
      </c>
      <c r="I52" s="197">
        <f>IFERROR(ROUND(INDEX(DataKs2Main!$K:$K,MATCH($A52,DataKs2Main!$D:$D,0)),1),"")</f>
        <v>0</v>
      </c>
      <c r="J52" s="197">
        <f t="shared" si="0"/>
        <v>0</v>
      </c>
      <c r="K52" s="197">
        <f t="shared" si="1"/>
        <v>0</v>
      </c>
      <c r="L52" s="195">
        <f>IFERROR(ROUND(INDEX(DataKs2DisadYes!$P:$P,MATCH($A52,DataKs2DisadYes!$D:$D,0)),1),"")</f>
        <v>0</v>
      </c>
      <c r="M52" s="197">
        <f>IFERROR(ROUND(INDEX(DataKs2DisadNo!$P:$P,MATCH($A52,DataKs2DisadNo!$D:$D,0)),1),"")</f>
        <v>0</v>
      </c>
      <c r="N52" s="197">
        <f>IFERROR(ROUND(INDEX(DataKs2Main!$P:$P,MATCH($A52,DataKs2Main!$D:$D,0)),1),"")</f>
        <v>0</v>
      </c>
      <c r="O52" s="197">
        <f t="shared" si="2"/>
        <v>0</v>
      </c>
      <c r="P52" s="197">
        <f t="shared" si="3"/>
        <v>0</v>
      </c>
      <c r="Q52" s="34">
        <f>IFERROR(ROUND(INDEX(DataKs2DisadYes!$R:$R,MATCH($A52,DataKs2DisadYes!$D:$D,0)),1),"")</f>
        <v>0</v>
      </c>
      <c r="R52" s="35">
        <f>IFERROR(ROUND(INDEX(DataKs2DisadNo!$R:$R,MATCH($A52,DataKs2DisadNo!$D:$D,0)),1),"")</f>
        <v>0</v>
      </c>
      <c r="S52" s="35">
        <f>IFERROR(ROUND(INDEX(DataKs2Main!$R:$R,MATCH($A52,DataKs2Main!$D:$D,0)),1),"")</f>
        <v>0</v>
      </c>
      <c r="T52" s="197">
        <f t="shared" si="4"/>
        <v>0</v>
      </c>
      <c r="U52" s="197">
        <f t="shared" si="5"/>
        <v>0</v>
      </c>
      <c r="V52" s="34">
        <f>IFERROR(ROUND(INDEX(DataKs2DisadYes!$W:$W,MATCH($A52,DataKs2DisadYes!$D:$D,0)),1),"")</f>
        <v>0</v>
      </c>
      <c r="W52" s="35">
        <f>IFERROR(ROUND(INDEX(DataKs2DisadNo!$W:$W,MATCH($A52,DataKs2DisadNo!$D:$D,0)),1),"")</f>
        <v>0</v>
      </c>
      <c r="X52" s="35">
        <f>IFERROR(ROUND(INDEX(DataKs2Main!$W:$W,MATCH($A52,DataKs2Main!$D:$D,0)),1),"")</f>
        <v>0</v>
      </c>
      <c r="Y52" s="197">
        <f t="shared" si="6"/>
        <v>0</v>
      </c>
      <c r="Z52" s="198">
        <f t="shared" si="7"/>
        <v>0</v>
      </c>
    </row>
    <row r="53" spans="1:26" ht="5.15" customHeight="1" thickBot="1">
      <c r="H53" s="58"/>
    </row>
    <row r="54" spans="1:26">
      <c r="A54" s="205" t="s">
        <v>97</v>
      </c>
      <c r="B54" s="207"/>
      <c r="C54" s="452"/>
      <c r="D54" s="236">
        <f>IFERROR(INDEX(DataKs2DisadYes!$G:$G,MATCH("LA",DataKs2DisadYes!$D:$D,0)),"")</f>
        <v>1154</v>
      </c>
      <c r="E54" s="207">
        <f>IFERROR(INDEX(DataKs2DisadNo!$G:$G,MATCH("LA",DataKs2DisadNo!$D:$D,0)),"")</f>
        <v>2188</v>
      </c>
      <c r="F54" s="171">
        <f>IFERROR(INDEX(DataKs2Main!$G:$G,MATCH("LA",DataKs2Main!$D:$D,0)),"")</f>
        <v>3342</v>
      </c>
      <c r="G54" s="168">
        <f>IFERROR(ROUND(INDEX(DataKs2DisadYes!$K:$K,MATCH("LA",DataKs2DisadYes!$D:$D,0)),1),"")</f>
        <v>5.3</v>
      </c>
      <c r="H54" s="170">
        <f>IFERROR(ROUND(INDEX(DataKs2DisadNo!$K:$K,MATCH("LA",DataKs2DisadNo!$D:$D,0)),1),"")</f>
        <v>9.5</v>
      </c>
      <c r="I54" s="170">
        <f>IFERROR(ROUND(INDEX(DataKs2Main!$K:$K,MATCH("LA",DataKs2Main!$D:$D,0)),1),"")</f>
        <v>8</v>
      </c>
      <c r="J54" s="170">
        <f>IF(OR($G54="",$H54=""),"",$G54-$H54)</f>
        <v>-4.2</v>
      </c>
      <c r="K54" s="170">
        <f>IF(OR($G54="",$I54=""),"",$G54-$I54)</f>
        <v>-2.7</v>
      </c>
      <c r="L54" s="168">
        <f>IFERROR(ROUND(INDEX(DataKs2DisadYes!$P:$P,MATCH("LA",DataKs2DisadYes!$D:$D,0)),1),"")</f>
        <v>30.9</v>
      </c>
      <c r="M54" s="170">
        <f>IFERROR(ROUND(INDEX(DataKs2DisadNo!$P:$P,MATCH("LA",DataKs2DisadNo!$D:$D,0)),1),"")</f>
        <v>39.299999999999997</v>
      </c>
      <c r="N54" s="170">
        <f>IFERROR(ROUND(INDEX(DataKs2Main!$P:$P,MATCH("LA",DataKs2Main!$D:$D,0)),1),"")</f>
        <v>36.4</v>
      </c>
      <c r="O54" s="170">
        <f t="shared" ref="O54:O56" si="8">IF(OR($L54="",$M54=""),"",$L54-$M54)</f>
        <v>-8.3999999999999986</v>
      </c>
      <c r="P54" s="170">
        <f t="shared" ref="P54:P56" si="9">IF(OR($L54="",$N54=""),"",$L54-$N54)</f>
        <v>-5.5</v>
      </c>
      <c r="Q54" s="16">
        <f>IFERROR(ROUND(INDEX(DataKs2DisadYes!$R:$R,MATCH("LA",DataKs2DisadYes!$D:$D,0)),1),"")</f>
        <v>7.6</v>
      </c>
      <c r="R54" s="17">
        <f>IFERROR(ROUND(INDEX(DataKs2DisadNo!$R:$R,MATCH("LA",DataKs2DisadNo!$D:$D,0)),1),"")</f>
        <v>13.5</v>
      </c>
      <c r="S54" s="17">
        <f>IFERROR(ROUND(INDEX(DataKs2Main!$R:$R,MATCH("LA",DataKs2Main!$D:$D,0)),1),"")</f>
        <v>11.4</v>
      </c>
      <c r="T54" s="170">
        <f t="shared" ref="T54:T56" si="10">IF(OR($Q54="",$R54=""),"",$Q54-$R54)</f>
        <v>-5.9</v>
      </c>
      <c r="U54" s="170">
        <f t="shared" ref="U54:U56" si="11">IF(OR($Q54="",$S54=""),"",$Q54-$S54)</f>
        <v>-3.8000000000000007</v>
      </c>
      <c r="V54" s="16">
        <f>IFERROR(ROUND(INDEX(DataKs2DisadYes!$W:$W,MATCH("LA",DataKs2DisadYes!$D:$D,0)),1),"")</f>
        <v>24.4</v>
      </c>
      <c r="W54" s="17">
        <f>IFERROR(ROUND(INDEX(DataKs2DisadNo!$W:$W,MATCH("LA",DataKs2DisadNo!$D:$D,0)),1),"")</f>
        <v>37.4</v>
      </c>
      <c r="X54" s="17">
        <f>IFERROR(ROUND(INDEX(DataKs2Main!$W:$W,MATCH("LA",DataKs2Main!$D:$D,0)),1),"")</f>
        <v>32.9</v>
      </c>
      <c r="Y54" s="170">
        <f t="shared" ref="Y54:Y56" si="12">IF(OR($V54="",$W54=""),"",$V54-$W54)</f>
        <v>-13</v>
      </c>
      <c r="Z54" s="208">
        <f t="shared" ref="Z54:Z56" si="13">IF(OR($V54="",$X54=""),"",$V54-$X54)</f>
        <v>-8.5</v>
      </c>
    </row>
    <row r="55" spans="1:26">
      <c r="A55" s="179" t="s">
        <v>4</v>
      </c>
      <c r="B55" s="181"/>
      <c r="C55" s="450"/>
      <c r="D55" s="229"/>
      <c r="E55" s="181"/>
      <c r="F55" s="185"/>
      <c r="G55" s="182">
        <f>IFERROR(ROUND(INDEX(DataKs2DisadYes!$K:$K,MATCH("DfE Region - London",DataKs2DisadYes!$D:$D,0)),1),"")</f>
        <v>6.5</v>
      </c>
      <c r="H55" s="184">
        <f>IFERROR(ROUND(INDEX(DataKs2DisadNo!$K:$K,MATCH("DfE Region - London",DataKs2DisadNo!$D:$D,0)),1),"")</f>
        <v>15.7</v>
      </c>
      <c r="I55" s="184">
        <f>IFERROR(ROUND(INDEX(DataKs2Main!$K:$K,MATCH("DfE Region - London",DataKs2Main!$D:$D,0)),1),"")</f>
        <v>12.7</v>
      </c>
      <c r="J55" s="184">
        <f t="shared" ref="J55:J56" si="14">IF(OR($G55="",$H55=""),"",$G55-$H55)</f>
        <v>-9.1999999999999993</v>
      </c>
      <c r="K55" s="184">
        <f t="shared" ref="K55:K56" si="15">IF(OR($G55="",$I55=""),"",$G55-$I55)</f>
        <v>-6.1999999999999993</v>
      </c>
      <c r="L55" s="182">
        <f>IFERROR(ROUND(INDEX(DataKs2DisadYes!$P:$P,MATCH("DfE Region - London",DataKs2DisadYes!$D:$D,0)),1),"")</f>
        <v>28.5</v>
      </c>
      <c r="M55" s="184">
        <f>IFERROR(ROUND(INDEX(DataKs2DisadNo!$P:$P,MATCH("DfE Region - London",DataKs2DisadNo!$D:$D,0)),1),"")</f>
        <v>45</v>
      </c>
      <c r="N55" s="184">
        <f>IFERROR(ROUND(INDEX(DataKs2Main!$P:$P,MATCH("DfE Region - London",DataKs2Main!$D:$D,0)),1),"")</f>
        <v>39.700000000000003</v>
      </c>
      <c r="O55" s="184">
        <f t="shared" si="8"/>
        <v>-16.5</v>
      </c>
      <c r="P55" s="184">
        <f t="shared" si="9"/>
        <v>-11.200000000000003</v>
      </c>
      <c r="Q55" s="25">
        <f>IFERROR(ROUND(INDEX(DataKs2DisadYes!$R:$R,MATCH("DfE Region - London",DataKs2DisadYes!$D:$D,0)),1),"")</f>
        <v>11.4</v>
      </c>
      <c r="R55" s="26">
        <f>IFERROR(ROUND(INDEX(DataKs2DisadNo!$R:$R,MATCH("DfE Region - London",DataKs2DisadNo!$D:$D,0)),1),"")</f>
        <v>21.4</v>
      </c>
      <c r="S55" s="26">
        <f>IFERROR(ROUND(INDEX(DataKs2Main!$R:$R,MATCH("DfE Region - London",DataKs2Main!$D:$D,0)),1),"")</f>
        <v>18.100000000000001</v>
      </c>
      <c r="T55" s="184">
        <f t="shared" si="10"/>
        <v>-9.9999999999999982</v>
      </c>
      <c r="U55" s="184">
        <f t="shared" si="11"/>
        <v>-6.7000000000000011</v>
      </c>
      <c r="V55" s="25">
        <f>IFERROR(ROUND(INDEX(DataKs2DisadYes!$W:$W,MATCH("DfE Region - London",DataKs2DisadYes!$D:$D,0)),1),"")</f>
        <v>22.3</v>
      </c>
      <c r="W55" s="26">
        <f>IFERROR(ROUND(INDEX(DataKs2DisadNo!$W:$W,MATCH("DfE Region - London",DataKs2DisadNo!$D:$D,0)),1),"")</f>
        <v>40.6</v>
      </c>
      <c r="X55" s="26">
        <f>IFERROR(ROUND(INDEX(DataKs2Main!$W:$W,MATCH("DfE Region - London",DataKs2Main!$D:$D,0)),1),"")</f>
        <v>34.6</v>
      </c>
      <c r="Y55" s="184">
        <f t="shared" si="12"/>
        <v>-18.3</v>
      </c>
      <c r="Z55" s="212">
        <f t="shared" si="13"/>
        <v>-12.3</v>
      </c>
    </row>
    <row r="56" spans="1:26" ht="13" thickBot="1">
      <c r="A56" s="192" t="s">
        <v>98</v>
      </c>
      <c r="B56" s="194"/>
      <c r="C56" s="451"/>
      <c r="D56" s="235"/>
      <c r="E56" s="194"/>
      <c r="F56" s="224"/>
      <c r="G56" s="195">
        <f>IFERROR(ROUND(INDEX(DataKs2DisadYes!$K:$K,MATCH("NCER National",DataKs2DisadYes!$D:$D,0)),1),"")</f>
        <v>3.6</v>
      </c>
      <c r="H56" s="197">
        <f>IFERROR(ROUND(INDEX(DataKs2DisadNo!$K:$K,MATCH("NCER National",DataKs2DisadNo!$D:$D,0)),1),"")</f>
        <v>10.5</v>
      </c>
      <c r="I56" s="197">
        <f>IFERROR(ROUND(INDEX(DataKs2Main!$K:$K,MATCH("NCER National",DataKs2Main!$D:$D,0)),1),"")</f>
        <v>8.4</v>
      </c>
      <c r="J56" s="197">
        <f t="shared" si="14"/>
        <v>-6.9</v>
      </c>
      <c r="K56" s="197">
        <f t="shared" si="15"/>
        <v>-4.8000000000000007</v>
      </c>
      <c r="L56" s="195">
        <f>IFERROR(ROUND(INDEX(DataKs2DisadYes!$P:$P,MATCH("NCER National",DataKs2DisadYes!$D:$D,0)),1),"")</f>
        <v>21.3</v>
      </c>
      <c r="M56" s="197">
        <f>IFERROR(ROUND(INDEX(DataKs2DisadNo!$P:$P,MATCH("NCER National",DataKs2DisadNo!$D:$D,0)),1),"")</f>
        <v>38.700000000000003</v>
      </c>
      <c r="N56" s="197">
        <f>IFERROR(ROUND(INDEX(DataKs2Main!$P:$P,MATCH("NCER National",DataKs2Main!$D:$D,0)),1),"")</f>
        <v>33.299999999999997</v>
      </c>
      <c r="O56" s="197">
        <f t="shared" si="8"/>
        <v>-17.400000000000002</v>
      </c>
      <c r="P56" s="197">
        <f t="shared" si="9"/>
        <v>-11.999999999999996</v>
      </c>
      <c r="Q56" s="34">
        <f>IFERROR(ROUND(INDEX(DataKs2DisadYes!$R:$R,MATCH("NCER National",DataKs2DisadYes!$D:$D,0)),1),"")</f>
        <v>6.6</v>
      </c>
      <c r="R56" s="35">
        <f>IFERROR(ROUND(INDEX(DataKs2DisadNo!$R:$R,MATCH("NCER National",DataKs2DisadNo!$D:$D,0)),1),"")</f>
        <v>15.6</v>
      </c>
      <c r="S56" s="35">
        <f>IFERROR(ROUND(INDEX(DataKs2Main!$R:$R,MATCH("NCER National",DataKs2Main!$D:$D,0)),1),"")</f>
        <v>12.8</v>
      </c>
      <c r="T56" s="197">
        <f t="shared" si="10"/>
        <v>-9</v>
      </c>
      <c r="U56" s="197">
        <f t="shared" si="11"/>
        <v>-6.2000000000000011</v>
      </c>
      <c r="V56" s="34">
        <f>IFERROR(ROUND(INDEX(DataKs2DisadYes!$W:$W,MATCH("NCER National",DataKs2DisadYes!$D:$D,0)),1),"")</f>
        <v>15</v>
      </c>
      <c r="W56" s="35">
        <f>IFERROR(ROUND(INDEX(DataKs2DisadNo!$W:$W,MATCH("NCER National",DataKs2DisadNo!$D:$D,0)),1),"")</f>
        <v>31.3</v>
      </c>
      <c r="X56" s="35">
        <f>IFERROR(ROUND(INDEX(DataKs2Main!$W:$W,MATCH("NCER National",DataKs2Main!$D:$D,0)),1),"")</f>
        <v>26.3</v>
      </c>
      <c r="Y56" s="197">
        <f t="shared" si="12"/>
        <v>-16.3</v>
      </c>
      <c r="Z56" s="198">
        <f t="shared" si="13"/>
        <v>-11.3</v>
      </c>
    </row>
    <row r="57" spans="1:26" ht="13" thickBot="1"/>
    <row r="58" spans="1:26" ht="13">
      <c r="A58" s="216" t="s">
        <v>81</v>
      </c>
      <c r="B58" s="217"/>
      <c r="C58" s="217"/>
      <c r="D58" s="217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8"/>
    </row>
    <row r="59" spans="1:26">
      <c r="A59" s="219"/>
      <c r="Z59" s="220"/>
    </row>
    <row r="60" spans="1:26">
      <c r="A60" s="219" t="s">
        <v>99</v>
      </c>
      <c r="Z60" s="220"/>
    </row>
    <row r="61" spans="1:26">
      <c r="A61" s="237"/>
      <c r="B61" s="60" t="s">
        <v>115</v>
      </c>
      <c r="C61" s="60"/>
      <c r="D61" s="60"/>
      <c r="E61" s="60"/>
      <c r="Z61" s="220"/>
    </row>
    <row r="62" spans="1:26">
      <c r="A62" s="238"/>
      <c r="B62" s="60" t="s">
        <v>116</v>
      </c>
      <c r="C62" s="60"/>
      <c r="D62" s="60"/>
      <c r="E62" s="60"/>
      <c r="Z62" s="220"/>
    </row>
    <row r="63" spans="1:26" ht="13" thickBot="1">
      <c r="A63" s="221"/>
      <c r="B63" s="222"/>
      <c r="C63" s="222"/>
      <c r="D63" s="222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3"/>
    </row>
  </sheetData>
  <mergeCells count="16">
    <mergeCell ref="A3:A4"/>
    <mergeCell ref="B3:B4"/>
    <mergeCell ref="D3:F4"/>
    <mergeCell ref="G3:K3"/>
    <mergeCell ref="L3:P3"/>
    <mergeCell ref="C3:C4"/>
    <mergeCell ref="V3:Z3"/>
    <mergeCell ref="G4:I4"/>
    <mergeCell ref="J4:K4"/>
    <mergeCell ref="L4:N4"/>
    <mergeCell ref="O4:P4"/>
    <mergeCell ref="Q4:S4"/>
    <mergeCell ref="T4:U4"/>
    <mergeCell ref="V4:X4"/>
    <mergeCell ref="Y4:Z4"/>
    <mergeCell ref="Q3:U3"/>
  </mergeCells>
  <conditionalFormatting sqref="A7:Z52 A54:Z56">
    <cfRule type="cellIs" dxfId="11" priority="1" stopIfTrue="1" operator="equal">
      <formula>""</formula>
    </cfRule>
  </conditionalFormatting>
  <conditionalFormatting sqref="J7:K49 O7:P49 T7:U49 Y7:Z49 J54:K56 O54:P56 T54:U56 Y54:Z56">
    <cfRule type="cellIs" dxfId="10" priority="2" stopIfTrue="1" operator="lessThan">
      <formula>0</formula>
    </cfRule>
    <cfRule type="cellIs" dxfId="9" priority="3" stopIfTrue="1" operator="greater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53" orientation="landscape" r:id="rId1"/>
  <headerFooter>
    <oddFooter>&amp;L&amp;F&amp;C&amp;P of &amp;N&amp;R&amp;D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C88F4-224F-4A6E-8778-0F53B5B7CD37}">
  <sheetPr codeName="Sheet12"/>
  <dimension ref="A1:AM237"/>
  <sheetViews>
    <sheetView showGridLines="0" workbookViewId="0">
      <pane ySplit="8" topLeftCell="A9" activePane="bottomLeft" state="frozen"/>
      <selection sqref="A1:XFD1048576"/>
      <selection pane="bottomLeft" sqref="A1:XFD1048576"/>
    </sheetView>
  </sheetViews>
  <sheetFormatPr defaultColWidth="9.1796875" defaultRowHeight="14.5"/>
  <cols>
    <col min="1" max="1" width="0.26953125" style="314" customWidth="1"/>
    <col min="2" max="2" width="5.453125" style="314" customWidth="1"/>
    <col min="3" max="3" width="0.26953125" style="314" customWidth="1"/>
    <col min="4" max="4" width="0.7265625" style="314" customWidth="1"/>
    <col min="5" max="5" width="19.26953125" style="314" customWidth="1"/>
    <col min="6" max="6" width="20" style="314" customWidth="1"/>
    <col min="7" max="7" width="6.453125" style="314" customWidth="1"/>
    <col min="8" max="8" width="0.54296875" style="314" customWidth="1"/>
    <col min="9" max="9" width="0.26953125" style="314" customWidth="1"/>
    <col min="10" max="10" width="8.453125" style="314" customWidth="1"/>
    <col min="11" max="12" width="0.26953125" style="314" customWidth="1"/>
    <col min="13" max="13" width="0" style="314" hidden="1" customWidth="1"/>
    <col min="14" max="14" width="8.26953125" style="314" customWidth="1"/>
    <col min="15" max="15" width="0" style="314" hidden="1" customWidth="1"/>
    <col min="16" max="16" width="0.26953125" style="314" customWidth="1"/>
    <col min="17" max="17" width="6.453125" style="314" customWidth="1"/>
    <col min="18" max="18" width="0" style="314" hidden="1" customWidth="1"/>
    <col min="19" max="19" width="1" style="314" customWidth="1"/>
    <col min="20" max="20" width="5.54296875" style="314" customWidth="1"/>
    <col min="21" max="21" width="6.453125" style="314" customWidth="1"/>
    <col min="22" max="22" width="0.26953125" style="314" customWidth="1"/>
    <col min="23" max="23" width="8.453125" style="314" customWidth="1"/>
    <col min="24" max="24" width="0.26953125" style="314" customWidth="1"/>
    <col min="25" max="28" width="6.453125" style="314" customWidth="1"/>
    <col min="29" max="29" width="0.26953125" style="314" customWidth="1"/>
    <col min="30" max="30" width="8.453125" style="314" customWidth="1"/>
    <col min="31" max="32" width="0.26953125" style="314" customWidth="1"/>
    <col min="33" max="33" width="0" style="314" hidden="1" customWidth="1"/>
    <col min="34" max="34" width="8.26953125" style="314" customWidth="1"/>
    <col min="35" max="35" width="0" style="314" hidden="1" customWidth="1"/>
    <col min="36" max="36" width="0.26953125" style="314" customWidth="1"/>
    <col min="37" max="37" width="0" style="314" hidden="1" customWidth="1"/>
    <col min="38" max="38" width="8.1796875" style="314" customWidth="1"/>
    <col min="39" max="39" width="0" style="314" hidden="1" customWidth="1"/>
    <col min="40" max="16384" width="9.1796875" style="314"/>
  </cols>
  <sheetData>
    <row r="1" spans="1:39" ht="2.5" customHeight="1" thickBot="1"/>
    <row r="2" spans="1:39" ht="3" customHeight="1" thickTop="1">
      <c r="A2" s="315"/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315"/>
      <c r="T2" s="315"/>
      <c r="U2" s="315"/>
      <c r="V2" s="315"/>
      <c r="W2" s="315"/>
      <c r="X2" s="315"/>
      <c r="Y2" s="315"/>
      <c r="Z2" s="315"/>
      <c r="AA2" s="315"/>
      <c r="AB2" s="315"/>
      <c r="AC2" s="315"/>
      <c r="AD2" s="315"/>
      <c r="AE2" s="315"/>
      <c r="AF2" s="315"/>
      <c r="AG2" s="315"/>
      <c r="AH2" s="315"/>
      <c r="AI2" s="315"/>
      <c r="AJ2" s="315"/>
      <c r="AK2" s="315"/>
      <c r="AL2" s="315"/>
      <c r="AM2" s="315"/>
    </row>
    <row r="3" spans="1:39" ht="2.5" customHeight="1">
      <c r="T3" s="523" t="s">
        <v>248</v>
      </c>
      <c r="U3" s="508"/>
      <c r="V3" s="508"/>
      <c r="W3" s="508"/>
      <c r="X3" s="508"/>
      <c r="Y3" s="508"/>
      <c r="Z3" s="508"/>
      <c r="AA3" s="508"/>
      <c r="AB3" s="508"/>
      <c r="AC3" s="508"/>
      <c r="AD3" s="508"/>
      <c r="AE3" s="508"/>
      <c r="AF3" s="508"/>
      <c r="AG3" s="508"/>
      <c r="AH3" s="508"/>
      <c r="AI3" s="508"/>
      <c r="AJ3" s="508"/>
      <c r="AK3" s="508"/>
      <c r="AL3" s="508"/>
    </row>
    <row r="4" spans="1:39" ht="28.4" customHeight="1">
      <c r="E4" s="524" t="s">
        <v>485</v>
      </c>
      <c r="F4" s="508"/>
      <c r="G4" s="508"/>
      <c r="H4" s="508"/>
      <c r="I4" s="508"/>
      <c r="J4" s="508"/>
      <c r="K4" s="508"/>
      <c r="L4" s="508"/>
      <c r="M4" s="508"/>
      <c r="N4" s="508"/>
      <c r="O4" s="508"/>
      <c r="P4" s="508"/>
      <c r="Q4" s="508"/>
      <c r="T4" s="508"/>
      <c r="U4" s="508"/>
      <c r="V4" s="508"/>
      <c r="W4" s="508"/>
      <c r="X4" s="508"/>
      <c r="Y4" s="508"/>
      <c r="Z4" s="508"/>
      <c r="AA4" s="508"/>
      <c r="AB4" s="508"/>
      <c r="AC4" s="508"/>
      <c r="AD4" s="508"/>
      <c r="AE4" s="508"/>
      <c r="AF4" s="508"/>
      <c r="AG4" s="508"/>
      <c r="AH4" s="508"/>
      <c r="AI4" s="508"/>
      <c r="AJ4" s="508"/>
      <c r="AK4" s="508"/>
      <c r="AL4" s="508"/>
    </row>
    <row r="5" spans="1:39" ht="0" hidden="1" customHeight="1">
      <c r="T5" s="508"/>
      <c r="U5" s="508"/>
      <c r="V5" s="508"/>
      <c r="W5" s="508"/>
      <c r="X5" s="508"/>
      <c r="Y5" s="508"/>
      <c r="Z5" s="508"/>
      <c r="AA5" s="508"/>
      <c r="AB5" s="508"/>
      <c r="AC5" s="508"/>
      <c r="AD5" s="508"/>
      <c r="AE5" s="508"/>
      <c r="AF5" s="508"/>
      <c r="AG5" s="508"/>
      <c r="AH5" s="508"/>
      <c r="AI5" s="508"/>
      <c r="AJ5" s="508"/>
      <c r="AK5" s="508"/>
      <c r="AL5" s="508"/>
    </row>
    <row r="6" spans="1:39" ht="2.5" customHeight="1">
      <c r="T6" s="508"/>
      <c r="U6" s="508"/>
      <c r="V6" s="508"/>
      <c r="W6" s="508"/>
      <c r="X6" s="508"/>
      <c r="Y6" s="508"/>
      <c r="Z6" s="508"/>
      <c r="AA6" s="508"/>
      <c r="AB6" s="508"/>
      <c r="AC6" s="508"/>
      <c r="AD6" s="508"/>
      <c r="AE6" s="508"/>
      <c r="AF6" s="508"/>
      <c r="AG6" s="508"/>
      <c r="AH6" s="508"/>
      <c r="AI6" s="508"/>
      <c r="AJ6" s="508"/>
      <c r="AK6" s="508"/>
      <c r="AL6" s="508"/>
    </row>
    <row r="7" spans="1:39" ht="3.75" customHeight="1"/>
    <row r="8" spans="1:39" ht="3.4" customHeight="1">
      <c r="A8" s="316"/>
      <c r="B8" s="316"/>
      <c r="C8" s="316"/>
      <c r="D8" s="316"/>
      <c r="E8" s="316"/>
      <c r="F8" s="316"/>
      <c r="G8" s="316"/>
      <c r="H8" s="316"/>
      <c r="I8" s="316"/>
      <c r="J8" s="316"/>
      <c r="K8" s="316"/>
      <c r="L8" s="316"/>
      <c r="M8" s="316"/>
      <c r="N8" s="316"/>
      <c r="O8" s="316"/>
      <c r="P8" s="316"/>
      <c r="Q8" s="316"/>
      <c r="R8" s="316"/>
      <c r="S8" s="316"/>
      <c r="T8" s="316"/>
      <c r="U8" s="316"/>
      <c r="V8" s="316"/>
      <c r="W8" s="316"/>
      <c r="X8" s="316"/>
      <c r="Y8" s="316"/>
      <c r="Z8" s="316"/>
      <c r="AA8" s="316"/>
      <c r="AB8" s="316"/>
      <c r="AC8" s="316"/>
      <c r="AD8" s="316"/>
      <c r="AE8" s="316"/>
      <c r="AF8" s="316"/>
      <c r="AG8" s="316"/>
      <c r="AH8" s="316"/>
      <c r="AI8" s="316"/>
      <c r="AJ8" s="316"/>
      <c r="AK8" s="316"/>
      <c r="AL8" s="316"/>
      <c r="AM8" s="316"/>
    </row>
    <row r="9" spans="1:39">
      <c r="A9" s="511" t="s">
        <v>105</v>
      </c>
      <c r="B9" s="508"/>
      <c r="C9" s="508"/>
      <c r="D9" s="511" t="s">
        <v>105</v>
      </c>
      <c r="E9" s="508"/>
      <c r="F9" s="325" t="s">
        <v>105</v>
      </c>
      <c r="G9" s="325" t="s">
        <v>105</v>
      </c>
      <c r="H9" s="325" t="s">
        <v>105</v>
      </c>
      <c r="I9" s="511" t="s">
        <v>105</v>
      </c>
      <c r="J9" s="508"/>
      <c r="K9" s="508"/>
      <c r="L9" s="511" t="s">
        <v>105</v>
      </c>
      <c r="M9" s="508"/>
      <c r="N9" s="508"/>
      <c r="O9" s="508"/>
      <c r="P9" s="508"/>
      <c r="Q9" s="525" t="s">
        <v>486</v>
      </c>
      <c r="R9" s="508"/>
      <c r="S9" s="508"/>
      <c r="T9" s="508"/>
      <c r="U9" s="508"/>
      <c r="V9" s="508"/>
      <c r="W9" s="508"/>
      <c r="X9" s="508"/>
      <c r="Y9" s="508"/>
      <c r="Z9" s="508"/>
      <c r="AA9" s="508"/>
      <c r="AB9" s="508"/>
      <c r="AC9" s="508"/>
      <c r="AD9" s="508"/>
      <c r="AE9" s="508"/>
      <c r="AF9" s="508"/>
      <c r="AG9" s="508"/>
      <c r="AH9" s="508"/>
      <c r="AI9" s="508"/>
      <c r="AJ9" s="508"/>
    </row>
    <row r="10" spans="1:39">
      <c r="A10" s="511" t="s">
        <v>105</v>
      </c>
      <c r="B10" s="508"/>
      <c r="C10" s="508"/>
      <c r="D10" s="511" t="s">
        <v>105</v>
      </c>
      <c r="E10" s="508"/>
      <c r="F10" s="325" t="s">
        <v>105</v>
      </c>
      <c r="G10" s="325" t="s">
        <v>105</v>
      </c>
      <c r="H10" s="325" t="s">
        <v>105</v>
      </c>
      <c r="I10" s="520" t="s">
        <v>105</v>
      </c>
      <c r="J10" s="508"/>
      <c r="K10" s="508"/>
      <c r="L10" s="521" t="s">
        <v>105</v>
      </c>
      <c r="M10" s="508"/>
      <c r="N10" s="508"/>
      <c r="O10" s="508"/>
      <c r="P10" s="508"/>
      <c r="Q10" s="285" t="s">
        <v>105</v>
      </c>
      <c r="S10" s="522" t="s">
        <v>105</v>
      </c>
      <c r="T10" s="508"/>
      <c r="U10" s="285" t="s">
        <v>105</v>
      </c>
      <c r="V10" s="522" t="s">
        <v>105</v>
      </c>
      <c r="W10" s="508"/>
      <c r="X10" s="508"/>
      <c r="Y10" s="286" t="s">
        <v>105</v>
      </c>
      <c r="Z10" s="286" t="s">
        <v>105</v>
      </c>
      <c r="AA10" s="286" t="s">
        <v>105</v>
      </c>
      <c r="AB10" s="286" t="s">
        <v>105</v>
      </c>
      <c r="AC10" s="526" t="s">
        <v>105</v>
      </c>
      <c r="AD10" s="508"/>
      <c r="AE10" s="508"/>
      <c r="AF10" s="527" t="s">
        <v>105</v>
      </c>
      <c r="AG10" s="508"/>
      <c r="AH10" s="508"/>
      <c r="AI10" s="508"/>
      <c r="AJ10" s="508"/>
    </row>
    <row r="11" spans="1:39" ht="25">
      <c r="A11" s="513" t="s">
        <v>997</v>
      </c>
      <c r="B11" s="508"/>
      <c r="C11" s="508"/>
      <c r="D11" s="513" t="s">
        <v>247</v>
      </c>
      <c r="E11" s="508"/>
      <c r="F11" s="508"/>
      <c r="G11" s="318" t="s">
        <v>487</v>
      </c>
      <c r="H11" s="318" t="s">
        <v>105</v>
      </c>
      <c r="I11" s="514" t="s">
        <v>998</v>
      </c>
      <c r="J11" s="508"/>
      <c r="K11" s="508"/>
      <c r="L11" s="515" t="s">
        <v>999</v>
      </c>
      <c r="M11" s="508"/>
      <c r="N11" s="508"/>
      <c r="O11" s="508"/>
      <c r="P11" s="508"/>
      <c r="Q11" s="287" t="s">
        <v>1000</v>
      </c>
      <c r="S11" s="516" t="s">
        <v>1001</v>
      </c>
      <c r="T11" s="508"/>
      <c r="U11" s="287" t="s">
        <v>1002</v>
      </c>
      <c r="V11" s="517" t="s">
        <v>488</v>
      </c>
      <c r="W11" s="508"/>
      <c r="X11" s="508"/>
      <c r="Y11" s="287" t="s">
        <v>1003</v>
      </c>
      <c r="Z11" s="287" t="s">
        <v>1004</v>
      </c>
      <c r="AA11" s="319" t="s">
        <v>489</v>
      </c>
      <c r="AB11" s="319" t="s">
        <v>490</v>
      </c>
      <c r="AC11" s="518" t="s">
        <v>1005</v>
      </c>
      <c r="AD11" s="508"/>
      <c r="AE11" s="508"/>
      <c r="AF11" s="519" t="s">
        <v>1006</v>
      </c>
      <c r="AG11" s="508"/>
      <c r="AH11" s="508"/>
      <c r="AI11" s="508"/>
      <c r="AJ11" s="508"/>
    </row>
    <row r="12" spans="1:39">
      <c r="A12" s="511" t="s">
        <v>105</v>
      </c>
      <c r="B12" s="508"/>
      <c r="C12" s="508"/>
      <c r="D12" s="511" t="s">
        <v>105</v>
      </c>
      <c r="E12" s="508"/>
      <c r="F12" s="325" t="s">
        <v>105</v>
      </c>
      <c r="G12" s="325" t="s">
        <v>105</v>
      </c>
      <c r="H12" s="325" t="s">
        <v>105</v>
      </c>
      <c r="I12" s="511" t="s">
        <v>105</v>
      </c>
      <c r="J12" s="508"/>
      <c r="K12" s="508"/>
      <c r="L12" s="511" t="s">
        <v>105</v>
      </c>
      <c r="M12" s="508"/>
      <c r="N12" s="508"/>
      <c r="O12" s="508"/>
      <c r="P12" s="508"/>
      <c r="Q12" s="317" t="s">
        <v>105</v>
      </c>
      <c r="S12" s="512" t="s">
        <v>105</v>
      </c>
      <c r="T12" s="508"/>
      <c r="U12" s="317" t="s">
        <v>105</v>
      </c>
      <c r="V12" s="512" t="s">
        <v>105</v>
      </c>
      <c r="W12" s="508"/>
      <c r="X12" s="508"/>
      <c r="Y12" s="317" t="s">
        <v>105</v>
      </c>
      <c r="Z12" s="317" t="s">
        <v>105</v>
      </c>
      <c r="AA12" s="317" t="s">
        <v>105</v>
      </c>
      <c r="AB12" s="317" t="s">
        <v>105</v>
      </c>
      <c r="AC12" s="512" t="s">
        <v>105</v>
      </c>
      <c r="AD12" s="508"/>
      <c r="AE12" s="508"/>
      <c r="AF12" s="512" t="s">
        <v>105</v>
      </c>
      <c r="AG12" s="508"/>
      <c r="AH12" s="508"/>
      <c r="AI12" s="508"/>
      <c r="AJ12" s="508"/>
    </row>
    <row r="13" spans="1:39">
      <c r="A13" s="507" t="s">
        <v>259</v>
      </c>
      <c r="B13" s="508"/>
      <c r="C13" s="508"/>
      <c r="D13" s="507" t="s">
        <v>260</v>
      </c>
      <c r="E13" s="508"/>
      <c r="F13" s="508"/>
      <c r="G13" s="501" t="s">
        <v>1012</v>
      </c>
      <c r="H13" s="501" t="s">
        <v>105</v>
      </c>
      <c r="I13" s="388"/>
      <c r="J13" s="389" t="s">
        <v>494</v>
      </c>
      <c r="K13" s="388"/>
      <c r="L13" s="390"/>
      <c r="M13" s="390"/>
      <c r="N13" s="510" t="s">
        <v>491</v>
      </c>
      <c r="O13" s="506"/>
      <c r="P13" s="390"/>
      <c r="Q13" s="501" t="s">
        <v>701</v>
      </c>
      <c r="S13" s="501" t="s">
        <v>505</v>
      </c>
      <c r="T13" s="508"/>
      <c r="U13" s="501" t="s">
        <v>702</v>
      </c>
      <c r="V13" s="326"/>
      <c r="W13" s="391" t="s">
        <v>1007</v>
      </c>
      <c r="X13" s="326"/>
      <c r="Y13" s="501" t="s">
        <v>1008</v>
      </c>
      <c r="Z13" s="501" t="s">
        <v>703</v>
      </c>
      <c r="AA13" s="501" t="s">
        <v>377</v>
      </c>
      <c r="AB13" s="501" t="s">
        <v>641</v>
      </c>
      <c r="AC13" s="392"/>
      <c r="AD13" s="393" t="s">
        <v>623</v>
      </c>
      <c r="AE13" s="392"/>
      <c r="AF13" s="394"/>
      <c r="AG13" s="394"/>
      <c r="AH13" s="504" t="s">
        <v>581</v>
      </c>
      <c r="AI13" s="505"/>
      <c r="AJ13" s="394"/>
    </row>
    <row r="14" spans="1:39">
      <c r="A14" s="502"/>
      <c r="B14" s="508"/>
      <c r="C14" s="508"/>
      <c r="D14" s="502"/>
      <c r="E14" s="508"/>
      <c r="F14" s="508"/>
      <c r="G14" s="502"/>
      <c r="H14" s="502"/>
      <c r="I14" s="388"/>
      <c r="J14" s="388"/>
      <c r="K14" s="388"/>
      <c r="L14" s="390"/>
      <c r="M14" s="390"/>
      <c r="N14" s="390"/>
      <c r="O14" s="390"/>
      <c r="P14" s="390"/>
      <c r="Q14" s="502"/>
      <c r="S14" s="502"/>
      <c r="T14" s="508"/>
      <c r="U14" s="502"/>
      <c r="V14" s="326"/>
      <c r="W14" s="326"/>
      <c r="X14" s="326"/>
      <c r="Y14" s="502"/>
      <c r="Z14" s="502"/>
      <c r="AA14" s="502"/>
      <c r="AB14" s="502"/>
      <c r="AC14" s="392"/>
      <c r="AD14" s="392"/>
      <c r="AE14" s="392"/>
      <c r="AF14" s="394"/>
      <c r="AG14" s="394"/>
      <c r="AH14" s="394"/>
      <c r="AI14" s="394"/>
      <c r="AJ14" s="394"/>
    </row>
    <row r="15" spans="1:39" ht="8.5" customHeight="1">
      <c r="A15" s="502"/>
      <c r="B15" s="508"/>
      <c r="C15" s="508"/>
      <c r="D15" s="502"/>
      <c r="E15" s="508"/>
      <c r="F15" s="508"/>
      <c r="G15" s="502"/>
      <c r="H15" s="502"/>
      <c r="I15" s="388"/>
      <c r="J15" s="388"/>
      <c r="K15" s="388"/>
      <c r="L15" s="390"/>
      <c r="M15" s="506"/>
      <c r="N15" s="506"/>
      <c r="O15" s="390"/>
      <c r="P15" s="390"/>
      <c r="Q15" s="502"/>
      <c r="S15" s="502"/>
      <c r="T15" s="508"/>
      <c r="U15" s="502"/>
      <c r="V15" s="326"/>
      <c r="W15" s="326"/>
      <c r="X15" s="326"/>
      <c r="Y15" s="502"/>
      <c r="Z15" s="502"/>
      <c r="AA15" s="502"/>
      <c r="AB15" s="502"/>
      <c r="AC15" s="392"/>
      <c r="AD15" s="392"/>
      <c r="AE15" s="392"/>
      <c r="AF15" s="394"/>
      <c r="AG15" s="505"/>
      <c r="AH15" s="505"/>
      <c r="AI15" s="394"/>
      <c r="AJ15" s="394"/>
    </row>
    <row r="16" spans="1:39">
      <c r="A16" s="503"/>
      <c r="B16" s="509"/>
      <c r="C16" s="509"/>
      <c r="D16" s="503"/>
      <c r="E16" s="509"/>
      <c r="F16" s="509"/>
      <c r="G16" s="503"/>
      <c r="H16" s="503"/>
      <c r="I16" s="395"/>
      <c r="J16" s="395"/>
      <c r="K16" s="395"/>
      <c r="L16" s="396"/>
      <c r="M16" s="396"/>
      <c r="N16" s="396"/>
      <c r="O16" s="396"/>
      <c r="P16" s="396"/>
      <c r="Q16" s="503"/>
      <c r="S16" s="503"/>
      <c r="T16" s="509"/>
      <c r="U16" s="503"/>
      <c r="V16" s="332"/>
      <c r="W16" s="332"/>
      <c r="X16" s="332"/>
      <c r="Y16" s="503"/>
      <c r="Z16" s="503"/>
      <c r="AA16" s="503"/>
      <c r="AB16" s="503"/>
      <c r="AC16" s="397"/>
      <c r="AD16" s="397"/>
      <c r="AE16" s="397"/>
      <c r="AF16" s="398"/>
      <c r="AG16" s="398"/>
      <c r="AH16" s="398"/>
      <c r="AI16" s="398"/>
      <c r="AJ16" s="398"/>
    </row>
    <row r="17" spans="1:36">
      <c r="A17" s="511" t="s">
        <v>105</v>
      </c>
      <c r="B17" s="508"/>
      <c r="C17" s="508"/>
      <c r="D17" s="511" t="s">
        <v>105</v>
      </c>
      <c r="E17" s="508"/>
      <c r="F17" s="325" t="s">
        <v>105</v>
      </c>
      <c r="G17" s="325" t="s">
        <v>105</v>
      </c>
      <c r="H17" s="325" t="s">
        <v>105</v>
      </c>
      <c r="I17" s="511" t="s">
        <v>105</v>
      </c>
      <c r="J17" s="508"/>
      <c r="K17" s="508"/>
      <c r="L17" s="511" t="s">
        <v>105</v>
      </c>
      <c r="M17" s="508"/>
      <c r="N17" s="508"/>
      <c r="O17" s="508"/>
      <c r="P17" s="508"/>
      <c r="Q17" s="325" t="s">
        <v>105</v>
      </c>
      <c r="S17" s="511" t="s">
        <v>105</v>
      </c>
      <c r="T17" s="508"/>
      <c r="U17" s="325" t="s">
        <v>105</v>
      </c>
      <c r="V17" s="511" t="s">
        <v>105</v>
      </c>
      <c r="W17" s="508"/>
      <c r="X17" s="508"/>
      <c r="Y17" s="325" t="s">
        <v>105</v>
      </c>
      <c r="Z17" s="325" t="s">
        <v>105</v>
      </c>
      <c r="AA17" s="325" t="s">
        <v>105</v>
      </c>
      <c r="AB17" s="325" t="s">
        <v>105</v>
      </c>
      <c r="AC17" s="511" t="s">
        <v>105</v>
      </c>
      <c r="AD17" s="508"/>
      <c r="AE17" s="508"/>
      <c r="AF17" s="511" t="s">
        <v>105</v>
      </c>
      <c r="AG17" s="508"/>
      <c r="AH17" s="508"/>
      <c r="AI17" s="508"/>
      <c r="AJ17" s="508"/>
    </row>
    <row r="18" spans="1:36">
      <c r="A18" s="507" t="s">
        <v>259</v>
      </c>
      <c r="B18" s="508"/>
      <c r="C18" s="508"/>
      <c r="D18" s="507" t="s">
        <v>267</v>
      </c>
      <c r="E18" s="508"/>
      <c r="F18" s="508"/>
      <c r="G18" s="501" t="s">
        <v>1013</v>
      </c>
      <c r="H18" s="501" t="s">
        <v>105</v>
      </c>
      <c r="I18" s="388"/>
      <c r="J18" s="389" t="s">
        <v>746</v>
      </c>
      <c r="K18" s="388"/>
      <c r="L18" s="390"/>
      <c r="M18" s="390"/>
      <c r="N18" s="510" t="s">
        <v>496</v>
      </c>
      <c r="O18" s="506"/>
      <c r="P18" s="390"/>
      <c r="Q18" s="501" t="s">
        <v>1014</v>
      </c>
      <c r="S18" s="501" t="s">
        <v>1015</v>
      </c>
      <c r="T18" s="508"/>
      <c r="U18" s="501" t="s">
        <v>705</v>
      </c>
      <c r="V18" s="326"/>
      <c r="W18" s="391" t="s">
        <v>708</v>
      </c>
      <c r="X18" s="326"/>
      <c r="Y18" s="501" t="s">
        <v>326</v>
      </c>
      <c r="Z18" s="501" t="s">
        <v>745</v>
      </c>
      <c r="AA18" s="501" t="s">
        <v>377</v>
      </c>
      <c r="AB18" s="501" t="s">
        <v>476</v>
      </c>
      <c r="AC18" s="392"/>
      <c r="AD18" s="393" t="s">
        <v>493</v>
      </c>
      <c r="AE18" s="392"/>
      <c r="AF18" s="394"/>
      <c r="AG18" s="394"/>
      <c r="AH18" s="504" t="s">
        <v>410</v>
      </c>
      <c r="AI18" s="505"/>
      <c r="AJ18" s="394"/>
    </row>
    <row r="19" spans="1:36">
      <c r="A19" s="502"/>
      <c r="B19" s="508"/>
      <c r="C19" s="508"/>
      <c r="D19" s="502"/>
      <c r="E19" s="508"/>
      <c r="F19" s="508"/>
      <c r="G19" s="502"/>
      <c r="H19" s="502"/>
      <c r="I19" s="388"/>
      <c r="J19" s="388"/>
      <c r="K19" s="388"/>
      <c r="L19" s="390"/>
      <c r="M19" s="390"/>
      <c r="N19" s="390"/>
      <c r="O19" s="390"/>
      <c r="P19" s="390"/>
      <c r="Q19" s="502"/>
      <c r="S19" s="502"/>
      <c r="T19" s="508"/>
      <c r="U19" s="502"/>
      <c r="V19" s="326"/>
      <c r="W19" s="326"/>
      <c r="X19" s="326"/>
      <c r="Y19" s="502"/>
      <c r="Z19" s="502"/>
      <c r="AA19" s="502"/>
      <c r="AB19" s="502"/>
      <c r="AC19" s="392"/>
      <c r="AD19" s="392"/>
      <c r="AE19" s="392"/>
      <c r="AF19" s="394"/>
      <c r="AG19" s="394"/>
      <c r="AH19" s="394"/>
      <c r="AI19" s="394"/>
      <c r="AJ19" s="394"/>
    </row>
    <row r="20" spans="1:36" ht="8.5" customHeight="1">
      <c r="A20" s="502"/>
      <c r="B20" s="508"/>
      <c r="C20" s="508"/>
      <c r="D20" s="502"/>
      <c r="E20" s="508"/>
      <c r="F20" s="508"/>
      <c r="G20" s="502"/>
      <c r="H20" s="502"/>
      <c r="I20" s="388"/>
      <c r="J20" s="388"/>
      <c r="K20" s="388"/>
      <c r="L20" s="390"/>
      <c r="M20" s="506"/>
      <c r="N20" s="506"/>
      <c r="O20" s="390"/>
      <c r="P20" s="390"/>
      <c r="Q20" s="502"/>
      <c r="S20" s="502"/>
      <c r="T20" s="508"/>
      <c r="U20" s="502"/>
      <c r="V20" s="326"/>
      <c r="W20" s="326"/>
      <c r="X20" s="326"/>
      <c r="Y20" s="502"/>
      <c r="Z20" s="502"/>
      <c r="AA20" s="502"/>
      <c r="AB20" s="502"/>
      <c r="AC20" s="392"/>
      <c r="AD20" s="392"/>
      <c r="AE20" s="392"/>
      <c r="AF20" s="394"/>
      <c r="AG20" s="505"/>
      <c r="AH20" s="505"/>
      <c r="AI20" s="394"/>
      <c r="AJ20" s="394"/>
    </row>
    <row r="21" spans="1:36">
      <c r="A21" s="503"/>
      <c r="B21" s="509"/>
      <c r="C21" s="509"/>
      <c r="D21" s="503"/>
      <c r="E21" s="509"/>
      <c r="F21" s="509"/>
      <c r="G21" s="503"/>
      <c r="H21" s="503"/>
      <c r="I21" s="395"/>
      <c r="J21" s="395"/>
      <c r="K21" s="395"/>
      <c r="L21" s="396"/>
      <c r="M21" s="396"/>
      <c r="N21" s="396"/>
      <c r="O21" s="396"/>
      <c r="P21" s="396"/>
      <c r="Q21" s="503"/>
      <c r="S21" s="503"/>
      <c r="T21" s="509"/>
      <c r="U21" s="503"/>
      <c r="V21" s="332"/>
      <c r="W21" s="332"/>
      <c r="X21" s="332"/>
      <c r="Y21" s="503"/>
      <c r="Z21" s="503"/>
      <c r="AA21" s="503"/>
      <c r="AB21" s="503"/>
      <c r="AC21" s="397"/>
      <c r="AD21" s="397"/>
      <c r="AE21" s="397"/>
      <c r="AF21" s="398"/>
      <c r="AG21" s="398"/>
      <c r="AH21" s="398"/>
      <c r="AI21" s="398"/>
      <c r="AJ21" s="398"/>
    </row>
    <row r="22" spans="1:36">
      <c r="A22" s="511" t="s">
        <v>105</v>
      </c>
      <c r="B22" s="508"/>
      <c r="C22" s="508"/>
      <c r="D22" s="511" t="s">
        <v>105</v>
      </c>
      <c r="E22" s="508"/>
      <c r="F22" s="325" t="s">
        <v>105</v>
      </c>
      <c r="G22" s="325" t="s">
        <v>105</v>
      </c>
      <c r="H22" s="325" t="s">
        <v>105</v>
      </c>
      <c r="I22" s="511" t="s">
        <v>105</v>
      </c>
      <c r="J22" s="508"/>
      <c r="K22" s="508"/>
      <c r="L22" s="511" t="s">
        <v>105</v>
      </c>
      <c r="M22" s="508"/>
      <c r="N22" s="508"/>
      <c r="O22" s="508"/>
      <c r="P22" s="508"/>
      <c r="Q22" s="325" t="s">
        <v>105</v>
      </c>
      <c r="S22" s="511" t="s">
        <v>105</v>
      </c>
      <c r="T22" s="508"/>
      <c r="U22" s="325" t="s">
        <v>105</v>
      </c>
      <c r="V22" s="511" t="s">
        <v>105</v>
      </c>
      <c r="W22" s="508"/>
      <c r="X22" s="508"/>
      <c r="Y22" s="325" t="s">
        <v>105</v>
      </c>
      <c r="Z22" s="325" t="s">
        <v>105</v>
      </c>
      <c r="AA22" s="325" t="s">
        <v>105</v>
      </c>
      <c r="AB22" s="325" t="s">
        <v>105</v>
      </c>
      <c r="AC22" s="511" t="s">
        <v>105</v>
      </c>
      <c r="AD22" s="508"/>
      <c r="AE22" s="508"/>
      <c r="AF22" s="511" t="s">
        <v>105</v>
      </c>
      <c r="AG22" s="508"/>
      <c r="AH22" s="508"/>
      <c r="AI22" s="508"/>
      <c r="AJ22" s="508"/>
    </row>
    <row r="23" spans="1:36">
      <c r="A23" s="507" t="s">
        <v>259</v>
      </c>
      <c r="B23" s="508"/>
      <c r="C23" s="508"/>
      <c r="D23" s="507" t="s">
        <v>501</v>
      </c>
      <c r="E23" s="508"/>
      <c r="F23" s="508"/>
      <c r="G23" s="501" t="s">
        <v>1016</v>
      </c>
      <c r="H23" s="501" t="s">
        <v>105</v>
      </c>
      <c r="I23" s="388"/>
      <c r="J23" s="389" t="s">
        <v>707</v>
      </c>
      <c r="K23" s="388"/>
      <c r="L23" s="390"/>
      <c r="M23" s="390"/>
      <c r="N23" s="510" t="s">
        <v>607</v>
      </c>
      <c r="O23" s="506"/>
      <c r="P23" s="390"/>
      <c r="Q23" s="501" t="s">
        <v>511</v>
      </c>
      <c r="S23" s="501" t="s">
        <v>1017</v>
      </c>
      <c r="T23" s="508"/>
      <c r="U23" s="501" t="s">
        <v>600</v>
      </c>
      <c r="V23" s="326"/>
      <c r="W23" s="391" t="s">
        <v>362</v>
      </c>
      <c r="X23" s="326"/>
      <c r="Y23" s="501" t="s">
        <v>644</v>
      </c>
      <c r="Z23" s="501" t="s">
        <v>662</v>
      </c>
      <c r="AA23" s="501" t="s">
        <v>588</v>
      </c>
      <c r="AB23" s="501" t="s">
        <v>1017</v>
      </c>
      <c r="AC23" s="392"/>
      <c r="AD23" s="393" t="s">
        <v>512</v>
      </c>
      <c r="AE23" s="392"/>
      <c r="AF23" s="394"/>
      <c r="AG23" s="394"/>
      <c r="AH23" s="504" t="s">
        <v>709</v>
      </c>
      <c r="AI23" s="505"/>
      <c r="AJ23" s="394"/>
    </row>
    <row r="24" spans="1:36">
      <c r="A24" s="502"/>
      <c r="B24" s="508"/>
      <c r="C24" s="508"/>
      <c r="D24" s="502"/>
      <c r="E24" s="508"/>
      <c r="F24" s="508"/>
      <c r="G24" s="502"/>
      <c r="H24" s="502"/>
      <c r="I24" s="388"/>
      <c r="J24" s="388"/>
      <c r="K24" s="388"/>
      <c r="L24" s="390"/>
      <c r="M24" s="390"/>
      <c r="N24" s="390"/>
      <c r="O24" s="390"/>
      <c r="P24" s="390"/>
      <c r="Q24" s="502"/>
      <c r="S24" s="502"/>
      <c r="T24" s="508"/>
      <c r="U24" s="502"/>
      <c r="V24" s="326"/>
      <c r="W24" s="326"/>
      <c r="X24" s="326"/>
      <c r="Y24" s="502"/>
      <c r="Z24" s="502"/>
      <c r="AA24" s="502"/>
      <c r="AB24" s="502"/>
      <c r="AC24" s="392"/>
      <c r="AD24" s="392"/>
      <c r="AE24" s="392"/>
      <c r="AF24" s="394"/>
      <c r="AG24" s="394"/>
      <c r="AH24" s="394"/>
      <c r="AI24" s="394"/>
      <c r="AJ24" s="394"/>
    </row>
    <row r="25" spans="1:36" ht="8.5" customHeight="1">
      <c r="A25" s="502"/>
      <c r="B25" s="508"/>
      <c r="C25" s="508"/>
      <c r="D25" s="502"/>
      <c r="E25" s="508"/>
      <c r="F25" s="508"/>
      <c r="G25" s="502"/>
      <c r="H25" s="502"/>
      <c r="I25" s="388"/>
      <c r="J25" s="388"/>
      <c r="K25" s="388"/>
      <c r="L25" s="390"/>
      <c r="M25" s="506"/>
      <c r="N25" s="506"/>
      <c r="O25" s="390"/>
      <c r="P25" s="390"/>
      <c r="Q25" s="502"/>
      <c r="S25" s="502"/>
      <c r="T25" s="508"/>
      <c r="U25" s="502"/>
      <c r="V25" s="326"/>
      <c r="W25" s="326"/>
      <c r="X25" s="326"/>
      <c r="Y25" s="502"/>
      <c r="Z25" s="502"/>
      <c r="AA25" s="502"/>
      <c r="AB25" s="502"/>
      <c r="AC25" s="392"/>
      <c r="AD25" s="392"/>
      <c r="AE25" s="392"/>
      <c r="AF25" s="394"/>
      <c r="AG25" s="505"/>
      <c r="AH25" s="505"/>
      <c r="AI25" s="394"/>
      <c r="AJ25" s="394"/>
    </row>
    <row r="26" spans="1:36">
      <c r="A26" s="503"/>
      <c r="B26" s="509"/>
      <c r="C26" s="509"/>
      <c r="D26" s="503"/>
      <c r="E26" s="509"/>
      <c r="F26" s="509"/>
      <c r="G26" s="503"/>
      <c r="H26" s="503"/>
      <c r="I26" s="395"/>
      <c r="J26" s="395"/>
      <c r="K26" s="395"/>
      <c r="L26" s="396"/>
      <c r="M26" s="396"/>
      <c r="N26" s="396"/>
      <c r="O26" s="396"/>
      <c r="P26" s="396"/>
      <c r="Q26" s="503"/>
      <c r="S26" s="503"/>
      <c r="T26" s="509"/>
      <c r="U26" s="503"/>
      <c r="V26" s="332"/>
      <c r="W26" s="332"/>
      <c r="X26" s="332"/>
      <c r="Y26" s="503"/>
      <c r="Z26" s="503"/>
      <c r="AA26" s="503"/>
      <c r="AB26" s="503"/>
      <c r="AC26" s="397"/>
      <c r="AD26" s="397"/>
      <c r="AE26" s="397"/>
      <c r="AF26" s="398"/>
      <c r="AG26" s="398"/>
      <c r="AH26" s="398"/>
      <c r="AI26" s="398"/>
      <c r="AJ26" s="398"/>
    </row>
    <row r="27" spans="1:36">
      <c r="A27" s="511" t="s">
        <v>105</v>
      </c>
      <c r="B27" s="508"/>
      <c r="C27" s="508"/>
      <c r="D27" s="511" t="s">
        <v>105</v>
      </c>
      <c r="E27" s="508"/>
      <c r="F27" s="325" t="s">
        <v>105</v>
      </c>
      <c r="G27" s="325" t="s">
        <v>105</v>
      </c>
      <c r="H27" s="325" t="s">
        <v>105</v>
      </c>
      <c r="I27" s="511" t="s">
        <v>105</v>
      </c>
      <c r="J27" s="508"/>
      <c r="K27" s="508"/>
      <c r="L27" s="511" t="s">
        <v>105</v>
      </c>
      <c r="M27" s="508"/>
      <c r="N27" s="508"/>
      <c r="O27" s="508"/>
      <c r="P27" s="508"/>
      <c r="Q27" s="325" t="s">
        <v>105</v>
      </c>
      <c r="S27" s="511" t="s">
        <v>105</v>
      </c>
      <c r="T27" s="508"/>
      <c r="U27" s="325" t="s">
        <v>105</v>
      </c>
      <c r="V27" s="511" t="s">
        <v>105</v>
      </c>
      <c r="W27" s="508"/>
      <c r="X27" s="508"/>
      <c r="Y27" s="325" t="s">
        <v>105</v>
      </c>
      <c r="Z27" s="325" t="s">
        <v>105</v>
      </c>
      <c r="AA27" s="325" t="s">
        <v>105</v>
      </c>
      <c r="AB27" s="325" t="s">
        <v>105</v>
      </c>
      <c r="AC27" s="511" t="s">
        <v>105</v>
      </c>
      <c r="AD27" s="508"/>
      <c r="AE27" s="508"/>
      <c r="AF27" s="511" t="s">
        <v>105</v>
      </c>
      <c r="AG27" s="508"/>
      <c r="AH27" s="508"/>
      <c r="AI27" s="508"/>
      <c r="AJ27" s="508"/>
    </row>
    <row r="28" spans="1:36">
      <c r="A28" s="507" t="s">
        <v>259</v>
      </c>
      <c r="B28" s="508"/>
      <c r="C28" s="508"/>
      <c r="D28" s="507" t="s">
        <v>274</v>
      </c>
      <c r="E28" s="508"/>
      <c r="F28" s="508"/>
      <c r="G28" s="501" t="s">
        <v>1018</v>
      </c>
      <c r="H28" s="501" t="s">
        <v>105</v>
      </c>
      <c r="I28" s="388"/>
      <c r="J28" s="389" t="s">
        <v>614</v>
      </c>
      <c r="K28" s="388"/>
      <c r="L28" s="390"/>
      <c r="M28" s="390"/>
      <c r="N28" s="510" t="s">
        <v>649</v>
      </c>
      <c r="O28" s="506"/>
      <c r="P28" s="390"/>
      <c r="Q28" s="501" t="s">
        <v>538</v>
      </c>
      <c r="S28" s="501" t="s">
        <v>600</v>
      </c>
      <c r="T28" s="508"/>
      <c r="U28" s="501" t="s">
        <v>747</v>
      </c>
      <c r="V28" s="326"/>
      <c r="W28" s="391" t="s">
        <v>748</v>
      </c>
      <c r="X28" s="326"/>
      <c r="Y28" s="501" t="s">
        <v>410</v>
      </c>
      <c r="Z28" s="501" t="s">
        <v>749</v>
      </c>
      <c r="AA28" s="501" t="s">
        <v>317</v>
      </c>
      <c r="AB28" s="501" t="s">
        <v>371</v>
      </c>
      <c r="AC28" s="392"/>
      <c r="AD28" s="393" t="s">
        <v>1019</v>
      </c>
      <c r="AE28" s="392"/>
      <c r="AF28" s="394"/>
      <c r="AG28" s="394"/>
      <c r="AH28" s="504" t="s">
        <v>1020</v>
      </c>
      <c r="AI28" s="505"/>
      <c r="AJ28" s="394"/>
    </row>
    <row r="29" spans="1:36">
      <c r="A29" s="502"/>
      <c r="B29" s="508"/>
      <c r="C29" s="508"/>
      <c r="D29" s="502"/>
      <c r="E29" s="508"/>
      <c r="F29" s="508"/>
      <c r="G29" s="502"/>
      <c r="H29" s="502"/>
      <c r="I29" s="388"/>
      <c r="J29" s="388"/>
      <c r="K29" s="388"/>
      <c r="L29" s="390"/>
      <c r="M29" s="390"/>
      <c r="N29" s="390"/>
      <c r="O29" s="390"/>
      <c r="P29" s="390"/>
      <c r="Q29" s="502"/>
      <c r="S29" s="502"/>
      <c r="T29" s="508"/>
      <c r="U29" s="502"/>
      <c r="V29" s="326"/>
      <c r="W29" s="326"/>
      <c r="X29" s="326"/>
      <c r="Y29" s="502"/>
      <c r="Z29" s="502"/>
      <c r="AA29" s="502"/>
      <c r="AB29" s="502"/>
      <c r="AC29" s="392"/>
      <c r="AD29" s="392"/>
      <c r="AE29" s="392"/>
      <c r="AF29" s="394"/>
      <c r="AG29" s="394"/>
      <c r="AH29" s="394"/>
      <c r="AI29" s="394"/>
      <c r="AJ29" s="394"/>
    </row>
    <row r="30" spans="1:36" ht="8.5" customHeight="1">
      <c r="A30" s="502"/>
      <c r="B30" s="508"/>
      <c r="C30" s="508"/>
      <c r="D30" s="502"/>
      <c r="E30" s="508"/>
      <c r="F30" s="508"/>
      <c r="G30" s="502"/>
      <c r="H30" s="502"/>
      <c r="I30" s="388"/>
      <c r="J30" s="388"/>
      <c r="K30" s="388"/>
      <c r="L30" s="390"/>
      <c r="M30" s="506"/>
      <c r="N30" s="506"/>
      <c r="O30" s="390"/>
      <c r="P30" s="390"/>
      <c r="Q30" s="502"/>
      <c r="S30" s="502"/>
      <c r="T30" s="508"/>
      <c r="U30" s="502"/>
      <c r="V30" s="326"/>
      <c r="W30" s="326"/>
      <c r="X30" s="326"/>
      <c r="Y30" s="502"/>
      <c r="Z30" s="502"/>
      <c r="AA30" s="502"/>
      <c r="AB30" s="502"/>
      <c r="AC30" s="392"/>
      <c r="AD30" s="392"/>
      <c r="AE30" s="392"/>
      <c r="AF30" s="394"/>
      <c r="AG30" s="505"/>
      <c r="AH30" s="505"/>
      <c r="AI30" s="394"/>
      <c r="AJ30" s="394"/>
    </row>
    <row r="31" spans="1:36">
      <c r="A31" s="503"/>
      <c r="B31" s="509"/>
      <c r="C31" s="509"/>
      <c r="D31" s="503"/>
      <c r="E31" s="509"/>
      <c r="F31" s="509"/>
      <c r="G31" s="503"/>
      <c r="H31" s="503"/>
      <c r="I31" s="395"/>
      <c r="J31" s="395"/>
      <c r="K31" s="395"/>
      <c r="L31" s="396"/>
      <c r="M31" s="396"/>
      <c r="N31" s="396"/>
      <c r="O31" s="396"/>
      <c r="P31" s="396"/>
      <c r="Q31" s="503"/>
      <c r="S31" s="503"/>
      <c r="T31" s="509"/>
      <c r="U31" s="503"/>
      <c r="V31" s="332"/>
      <c r="W31" s="332"/>
      <c r="X31" s="332"/>
      <c r="Y31" s="503"/>
      <c r="Z31" s="503"/>
      <c r="AA31" s="503"/>
      <c r="AB31" s="503"/>
      <c r="AC31" s="397"/>
      <c r="AD31" s="397"/>
      <c r="AE31" s="397"/>
      <c r="AF31" s="398"/>
      <c r="AG31" s="398"/>
      <c r="AH31" s="398"/>
      <c r="AI31" s="398"/>
      <c r="AJ31" s="398"/>
    </row>
    <row r="32" spans="1:36">
      <c r="A32" s="511" t="s">
        <v>105</v>
      </c>
      <c r="B32" s="508"/>
      <c r="C32" s="508"/>
      <c r="D32" s="511" t="s">
        <v>105</v>
      </c>
      <c r="E32" s="508"/>
      <c r="F32" s="325" t="s">
        <v>105</v>
      </c>
      <c r="G32" s="325" t="s">
        <v>105</v>
      </c>
      <c r="H32" s="325" t="s">
        <v>105</v>
      </c>
      <c r="I32" s="511" t="s">
        <v>105</v>
      </c>
      <c r="J32" s="508"/>
      <c r="K32" s="508"/>
      <c r="L32" s="511" t="s">
        <v>105</v>
      </c>
      <c r="M32" s="508"/>
      <c r="N32" s="508"/>
      <c r="O32" s="508"/>
      <c r="P32" s="508"/>
      <c r="Q32" s="325" t="s">
        <v>105</v>
      </c>
      <c r="S32" s="511" t="s">
        <v>105</v>
      </c>
      <c r="T32" s="508"/>
      <c r="U32" s="325" t="s">
        <v>105</v>
      </c>
      <c r="V32" s="511" t="s">
        <v>105</v>
      </c>
      <c r="W32" s="508"/>
      <c r="X32" s="508"/>
      <c r="Y32" s="325" t="s">
        <v>105</v>
      </c>
      <c r="Z32" s="325" t="s">
        <v>105</v>
      </c>
      <c r="AA32" s="325" t="s">
        <v>105</v>
      </c>
      <c r="AB32" s="325" t="s">
        <v>105</v>
      </c>
      <c r="AC32" s="511" t="s">
        <v>105</v>
      </c>
      <c r="AD32" s="508"/>
      <c r="AE32" s="508"/>
      <c r="AF32" s="511" t="s">
        <v>105</v>
      </c>
      <c r="AG32" s="508"/>
      <c r="AH32" s="508"/>
      <c r="AI32" s="508"/>
      <c r="AJ32" s="508"/>
    </row>
    <row r="33" spans="1:36">
      <c r="A33" s="507" t="s">
        <v>1021</v>
      </c>
      <c r="B33" s="508"/>
      <c r="C33" s="508"/>
      <c r="D33" s="507" t="s">
        <v>1022</v>
      </c>
      <c r="E33" s="508"/>
      <c r="F33" s="508"/>
      <c r="G33" s="501" t="s">
        <v>1023</v>
      </c>
      <c r="H33" s="501" t="s">
        <v>105</v>
      </c>
      <c r="I33" s="388"/>
      <c r="J33" s="389" t="s">
        <v>271</v>
      </c>
      <c r="K33" s="388"/>
      <c r="L33" s="390"/>
      <c r="M33" s="390"/>
      <c r="N33" s="510" t="s">
        <v>536</v>
      </c>
      <c r="O33" s="506"/>
      <c r="P33" s="390"/>
      <c r="Q33" s="501" t="s">
        <v>589</v>
      </c>
      <c r="S33" s="501" t="s">
        <v>589</v>
      </c>
      <c r="T33" s="508"/>
      <c r="U33" s="501" t="s">
        <v>589</v>
      </c>
      <c r="V33" s="326"/>
      <c r="W33" s="391" t="s">
        <v>589</v>
      </c>
      <c r="X33" s="326"/>
      <c r="Y33" s="501" t="s">
        <v>271</v>
      </c>
      <c r="Z33" s="501" t="s">
        <v>589</v>
      </c>
      <c r="AA33" s="501" t="s">
        <v>589</v>
      </c>
      <c r="AB33" s="501" t="s">
        <v>589</v>
      </c>
      <c r="AC33" s="392"/>
      <c r="AD33" s="393" t="s">
        <v>271</v>
      </c>
      <c r="AE33" s="392"/>
      <c r="AF33" s="394"/>
      <c r="AG33" s="394"/>
      <c r="AH33" s="504" t="s">
        <v>271</v>
      </c>
      <c r="AI33" s="505"/>
      <c r="AJ33" s="394"/>
    </row>
    <row r="34" spans="1:36">
      <c r="A34" s="502"/>
      <c r="B34" s="508"/>
      <c r="C34" s="508"/>
      <c r="D34" s="502"/>
      <c r="E34" s="508"/>
      <c r="F34" s="508"/>
      <c r="G34" s="502"/>
      <c r="H34" s="502"/>
      <c r="I34" s="388"/>
      <c r="J34" s="388"/>
      <c r="K34" s="388"/>
      <c r="L34" s="390"/>
      <c r="M34" s="390"/>
      <c r="N34" s="390"/>
      <c r="O34" s="390"/>
      <c r="P34" s="390"/>
      <c r="Q34" s="502"/>
      <c r="S34" s="502"/>
      <c r="T34" s="508"/>
      <c r="U34" s="502"/>
      <c r="V34" s="326"/>
      <c r="W34" s="326"/>
      <c r="X34" s="326"/>
      <c r="Y34" s="502"/>
      <c r="Z34" s="502"/>
      <c r="AA34" s="502"/>
      <c r="AB34" s="502"/>
      <c r="AC34" s="392"/>
      <c r="AD34" s="392"/>
      <c r="AE34" s="392"/>
      <c r="AF34" s="394"/>
      <c r="AG34" s="394"/>
      <c r="AH34" s="394"/>
      <c r="AI34" s="394"/>
      <c r="AJ34" s="394"/>
    </row>
    <row r="35" spans="1:36" ht="8.5" customHeight="1">
      <c r="A35" s="502"/>
      <c r="B35" s="508"/>
      <c r="C35" s="508"/>
      <c r="D35" s="502"/>
      <c r="E35" s="508"/>
      <c r="F35" s="508"/>
      <c r="G35" s="502"/>
      <c r="H35" s="502"/>
      <c r="I35" s="388"/>
      <c r="J35" s="388"/>
      <c r="K35" s="388"/>
      <c r="L35" s="390"/>
      <c r="M35" s="506"/>
      <c r="N35" s="506"/>
      <c r="O35" s="390"/>
      <c r="P35" s="390"/>
      <c r="Q35" s="502"/>
      <c r="S35" s="502"/>
      <c r="T35" s="508"/>
      <c r="U35" s="502"/>
      <c r="V35" s="326"/>
      <c r="W35" s="326"/>
      <c r="X35" s="326"/>
      <c r="Y35" s="502"/>
      <c r="Z35" s="502"/>
      <c r="AA35" s="502"/>
      <c r="AB35" s="502"/>
      <c r="AC35" s="392"/>
      <c r="AD35" s="392"/>
      <c r="AE35" s="392"/>
      <c r="AF35" s="394"/>
      <c r="AG35" s="505"/>
      <c r="AH35" s="505"/>
      <c r="AI35" s="394"/>
      <c r="AJ35" s="394"/>
    </row>
    <row r="36" spans="1:36">
      <c r="A36" s="503"/>
      <c r="B36" s="509"/>
      <c r="C36" s="509"/>
      <c r="D36" s="503"/>
      <c r="E36" s="509"/>
      <c r="F36" s="509"/>
      <c r="G36" s="503"/>
      <c r="H36" s="503"/>
      <c r="I36" s="395"/>
      <c r="J36" s="395"/>
      <c r="K36" s="395"/>
      <c r="L36" s="396"/>
      <c r="M36" s="396"/>
      <c r="N36" s="396"/>
      <c r="O36" s="396"/>
      <c r="P36" s="396"/>
      <c r="Q36" s="503"/>
      <c r="S36" s="503"/>
      <c r="T36" s="509"/>
      <c r="U36" s="503"/>
      <c r="V36" s="332"/>
      <c r="W36" s="332"/>
      <c r="X36" s="332"/>
      <c r="Y36" s="503"/>
      <c r="Z36" s="503"/>
      <c r="AA36" s="503"/>
      <c r="AB36" s="503"/>
      <c r="AC36" s="397"/>
      <c r="AD36" s="397"/>
      <c r="AE36" s="397"/>
      <c r="AF36" s="398"/>
      <c r="AG36" s="398"/>
      <c r="AH36" s="398"/>
      <c r="AI36" s="398"/>
      <c r="AJ36" s="398"/>
    </row>
    <row r="37" spans="1:36">
      <c r="A37" s="507" t="s">
        <v>279</v>
      </c>
      <c r="B37" s="508"/>
      <c r="C37" s="508"/>
      <c r="D37" s="507" t="s">
        <v>34</v>
      </c>
      <c r="E37" s="508"/>
      <c r="F37" s="508"/>
      <c r="G37" s="501" t="s">
        <v>513</v>
      </c>
      <c r="H37" s="501" t="s">
        <v>105</v>
      </c>
      <c r="I37" s="388"/>
      <c r="J37" s="389" t="s">
        <v>495</v>
      </c>
      <c r="K37" s="388"/>
      <c r="L37" s="390"/>
      <c r="M37" s="390"/>
      <c r="N37" s="510" t="s">
        <v>514</v>
      </c>
      <c r="O37" s="506"/>
      <c r="P37" s="390"/>
      <c r="Q37" s="501" t="s">
        <v>371</v>
      </c>
      <c r="S37" s="501" t="s">
        <v>515</v>
      </c>
      <c r="T37" s="508"/>
      <c r="U37" s="501" t="s">
        <v>516</v>
      </c>
      <c r="V37" s="326"/>
      <c r="W37" s="391" t="s">
        <v>293</v>
      </c>
      <c r="X37" s="326"/>
      <c r="Y37" s="501" t="s">
        <v>326</v>
      </c>
      <c r="Z37" s="501" t="s">
        <v>428</v>
      </c>
      <c r="AA37" s="501" t="s">
        <v>293</v>
      </c>
      <c r="AB37" s="501" t="s">
        <v>517</v>
      </c>
      <c r="AC37" s="392"/>
      <c r="AD37" s="393" t="s">
        <v>518</v>
      </c>
      <c r="AE37" s="392"/>
      <c r="AF37" s="394"/>
      <c r="AG37" s="394"/>
      <c r="AH37" s="504" t="s">
        <v>518</v>
      </c>
      <c r="AI37" s="505"/>
      <c r="AJ37" s="394"/>
    </row>
    <row r="38" spans="1:36">
      <c r="A38" s="502"/>
      <c r="B38" s="508"/>
      <c r="C38" s="508"/>
      <c r="D38" s="502"/>
      <c r="E38" s="508"/>
      <c r="F38" s="508"/>
      <c r="G38" s="502"/>
      <c r="H38" s="502"/>
      <c r="I38" s="388"/>
      <c r="J38" s="388"/>
      <c r="K38" s="388"/>
      <c r="L38" s="390"/>
      <c r="M38" s="390"/>
      <c r="N38" s="390"/>
      <c r="O38" s="390"/>
      <c r="P38" s="390"/>
      <c r="Q38" s="502"/>
      <c r="S38" s="502"/>
      <c r="T38" s="508"/>
      <c r="U38" s="502"/>
      <c r="V38" s="326"/>
      <c r="W38" s="326"/>
      <c r="X38" s="326"/>
      <c r="Y38" s="502"/>
      <c r="Z38" s="502"/>
      <c r="AA38" s="502"/>
      <c r="AB38" s="502"/>
      <c r="AC38" s="392"/>
      <c r="AD38" s="392"/>
      <c r="AE38" s="392"/>
      <c r="AF38" s="394"/>
      <c r="AG38" s="394"/>
      <c r="AH38" s="394"/>
      <c r="AI38" s="394"/>
      <c r="AJ38" s="394"/>
    </row>
    <row r="39" spans="1:36" ht="8.5" customHeight="1">
      <c r="A39" s="502"/>
      <c r="B39" s="508"/>
      <c r="C39" s="508"/>
      <c r="D39" s="502"/>
      <c r="E39" s="508"/>
      <c r="F39" s="508"/>
      <c r="G39" s="502"/>
      <c r="H39" s="502"/>
      <c r="I39" s="388"/>
      <c r="J39" s="388"/>
      <c r="K39" s="388"/>
      <c r="L39" s="390"/>
      <c r="M39" s="506"/>
      <c r="N39" s="506"/>
      <c r="O39" s="390"/>
      <c r="P39" s="390"/>
      <c r="Q39" s="502"/>
      <c r="S39" s="502"/>
      <c r="T39" s="508"/>
      <c r="U39" s="502"/>
      <c r="V39" s="326"/>
      <c r="W39" s="326"/>
      <c r="X39" s="326"/>
      <c r="Y39" s="502"/>
      <c r="Z39" s="502"/>
      <c r="AA39" s="502"/>
      <c r="AB39" s="502"/>
      <c r="AC39" s="392"/>
      <c r="AD39" s="392"/>
      <c r="AE39" s="392"/>
      <c r="AF39" s="394"/>
      <c r="AG39" s="505"/>
      <c r="AH39" s="505"/>
      <c r="AI39" s="394"/>
      <c r="AJ39" s="394"/>
    </row>
    <row r="40" spans="1:36">
      <c r="A40" s="503"/>
      <c r="B40" s="509"/>
      <c r="C40" s="509"/>
      <c r="D40" s="503"/>
      <c r="E40" s="509"/>
      <c r="F40" s="509"/>
      <c r="G40" s="503"/>
      <c r="H40" s="503"/>
      <c r="I40" s="395"/>
      <c r="J40" s="395"/>
      <c r="K40" s="395"/>
      <c r="L40" s="396"/>
      <c r="M40" s="396"/>
      <c r="N40" s="396"/>
      <c r="O40" s="396"/>
      <c r="P40" s="396"/>
      <c r="Q40" s="503"/>
      <c r="S40" s="503"/>
      <c r="T40" s="509"/>
      <c r="U40" s="503"/>
      <c r="V40" s="332"/>
      <c r="W40" s="332"/>
      <c r="X40" s="332"/>
      <c r="Y40" s="503"/>
      <c r="Z40" s="503"/>
      <c r="AA40" s="503"/>
      <c r="AB40" s="503"/>
      <c r="AC40" s="397"/>
      <c r="AD40" s="397"/>
      <c r="AE40" s="397"/>
      <c r="AF40" s="398"/>
      <c r="AG40" s="398"/>
      <c r="AH40" s="398"/>
      <c r="AI40" s="398"/>
      <c r="AJ40" s="398"/>
    </row>
    <row r="41" spans="1:36">
      <c r="A41" s="507" t="s">
        <v>287</v>
      </c>
      <c r="B41" s="508"/>
      <c r="C41" s="508"/>
      <c r="D41" s="507" t="s">
        <v>35</v>
      </c>
      <c r="E41" s="508"/>
      <c r="F41" s="508"/>
      <c r="G41" s="501" t="s">
        <v>519</v>
      </c>
      <c r="H41" s="501" t="s">
        <v>105</v>
      </c>
      <c r="I41" s="388"/>
      <c r="J41" s="389" t="s">
        <v>520</v>
      </c>
      <c r="K41" s="388"/>
      <c r="L41" s="390"/>
      <c r="M41" s="390"/>
      <c r="N41" s="510" t="s">
        <v>521</v>
      </c>
      <c r="O41" s="506"/>
      <c r="P41" s="390"/>
      <c r="Q41" s="501" t="s">
        <v>494</v>
      </c>
      <c r="S41" s="501" t="s">
        <v>522</v>
      </c>
      <c r="T41" s="508"/>
      <c r="U41" s="501" t="s">
        <v>362</v>
      </c>
      <c r="V41" s="326"/>
      <c r="W41" s="391" t="s">
        <v>523</v>
      </c>
      <c r="X41" s="326"/>
      <c r="Y41" s="501" t="s">
        <v>524</v>
      </c>
      <c r="Z41" s="501" t="s">
        <v>518</v>
      </c>
      <c r="AA41" s="501" t="s">
        <v>523</v>
      </c>
      <c r="AB41" s="501" t="s">
        <v>522</v>
      </c>
      <c r="AC41" s="392"/>
      <c r="AD41" s="393" t="s">
        <v>520</v>
      </c>
      <c r="AE41" s="392"/>
      <c r="AF41" s="394"/>
      <c r="AG41" s="394"/>
      <c r="AH41" s="504" t="s">
        <v>520</v>
      </c>
      <c r="AI41" s="505"/>
      <c r="AJ41" s="394"/>
    </row>
    <row r="42" spans="1:36">
      <c r="A42" s="502"/>
      <c r="B42" s="508"/>
      <c r="C42" s="508"/>
      <c r="D42" s="502"/>
      <c r="E42" s="508"/>
      <c r="F42" s="508"/>
      <c r="G42" s="502"/>
      <c r="H42" s="502"/>
      <c r="I42" s="388"/>
      <c r="J42" s="388"/>
      <c r="K42" s="388"/>
      <c r="L42" s="390"/>
      <c r="M42" s="390"/>
      <c r="N42" s="390"/>
      <c r="O42" s="390"/>
      <c r="P42" s="390"/>
      <c r="Q42" s="502"/>
      <c r="S42" s="502"/>
      <c r="T42" s="508"/>
      <c r="U42" s="502"/>
      <c r="V42" s="326"/>
      <c r="W42" s="326"/>
      <c r="X42" s="326"/>
      <c r="Y42" s="502"/>
      <c r="Z42" s="502"/>
      <c r="AA42" s="502"/>
      <c r="AB42" s="502"/>
      <c r="AC42" s="392"/>
      <c r="AD42" s="392"/>
      <c r="AE42" s="392"/>
      <c r="AF42" s="394"/>
      <c r="AG42" s="394"/>
      <c r="AH42" s="394"/>
      <c r="AI42" s="394"/>
      <c r="AJ42" s="394"/>
    </row>
    <row r="43" spans="1:36" ht="8.5" customHeight="1">
      <c r="A43" s="502"/>
      <c r="B43" s="508"/>
      <c r="C43" s="508"/>
      <c r="D43" s="502"/>
      <c r="E43" s="508"/>
      <c r="F43" s="508"/>
      <c r="G43" s="502"/>
      <c r="H43" s="502"/>
      <c r="I43" s="388"/>
      <c r="J43" s="388"/>
      <c r="K43" s="388"/>
      <c r="L43" s="390"/>
      <c r="M43" s="506"/>
      <c r="N43" s="506"/>
      <c r="O43" s="390"/>
      <c r="P43" s="390"/>
      <c r="Q43" s="502"/>
      <c r="S43" s="502"/>
      <c r="T43" s="508"/>
      <c r="U43" s="502"/>
      <c r="V43" s="326"/>
      <c r="W43" s="326"/>
      <c r="X43" s="326"/>
      <c r="Y43" s="502"/>
      <c r="Z43" s="502"/>
      <c r="AA43" s="502"/>
      <c r="AB43" s="502"/>
      <c r="AC43" s="392"/>
      <c r="AD43" s="392"/>
      <c r="AE43" s="392"/>
      <c r="AF43" s="394"/>
      <c r="AG43" s="505"/>
      <c r="AH43" s="505"/>
      <c r="AI43" s="394"/>
      <c r="AJ43" s="394"/>
    </row>
    <row r="44" spans="1:36">
      <c r="A44" s="503"/>
      <c r="B44" s="509"/>
      <c r="C44" s="509"/>
      <c r="D44" s="503"/>
      <c r="E44" s="509"/>
      <c r="F44" s="509"/>
      <c r="G44" s="503"/>
      <c r="H44" s="503"/>
      <c r="I44" s="395"/>
      <c r="J44" s="395"/>
      <c r="K44" s="395"/>
      <c r="L44" s="396"/>
      <c r="M44" s="396"/>
      <c r="N44" s="396"/>
      <c r="O44" s="396"/>
      <c r="P44" s="396"/>
      <c r="Q44" s="503"/>
      <c r="S44" s="503"/>
      <c r="T44" s="509"/>
      <c r="U44" s="503"/>
      <c r="V44" s="332"/>
      <c r="W44" s="332"/>
      <c r="X44" s="332"/>
      <c r="Y44" s="503"/>
      <c r="Z44" s="503"/>
      <c r="AA44" s="503"/>
      <c r="AB44" s="503"/>
      <c r="AC44" s="397"/>
      <c r="AD44" s="397"/>
      <c r="AE44" s="397"/>
      <c r="AF44" s="398"/>
      <c r="AG44" s="398"/>
      <c r="AH44" s="398"/>
      <c r="AI44" s="398"/>
      <c r="AJ44" s="398"/>
    </row>
    <row r="45" spans="1:36">
      <c r="A45" s="507" t="s">
        <v>1024</v>
      </c>
      <c r="B45" s="508"/>
      <c r="C45" s="508"/>
      <c r="D45" s="507" t="s">
        <v>1025</v>
      </c>
      <c r="E45" s="508"/>
      <c r="F45" s="508"/>
      <c r="G45" s="501" t="s">
        <v>1026</v>
      </c>
      <c r="H45" s="501" t="s">
        <v>105</v>
      </c>
      <c r="I45" s="388"/>
      <c r="J45" s="389" t="s">
        <v>271</v>
      </c>
      <c r="K45" s="388"/>
      <c r="L45" s="390"/>
      <c r="M45" s="390"/>
      <c r="N45" s="510" t="s">
        <v>737</v>
      </c>
      <c r="O45" s="506"/>
      <c r="P45" s="390"/>
      <c r="Q45" s="501" t="s">
        <v>271</v>
      </c>
      <c r="S45" s="501" t="s">
        <v>271</v>
      </c>
      <c r="T45" s="508"/>
      <c r="U45" s="501" t="s">
        <v>271</v>
      </c>
      <c r="V45" s="326"/>
      <c r="W45" s="391" t="s">
        <v>271</v>
      </c>
      <c r="X45" s="326"/>
      <c r="Y45" s="501" t="s">
        <v>271</v>
      </c>
      <c r="Z45" s="501" t="s">
        <v>271</v>
      </c>
      <c r="AA45" s="501" t="s">
        <v>271</v>
      </c>
      <c r="AB45" s="501" t="s">
        <v>271</v>
      </c>
      <c r="AC45" s="392"/>
      <c r="AD45" s="393" t="s">
        <v>271</v>
      </c>
      <c r="AE45" s="392"/>
      <c r="AF45" s="394"/>
      <c r="AG45" s="394"/>
      <c r="AH45" s="504" t="s">
        <v>271</v>
      </c>
      <c r="AI45" s="505"/>
      <c r="AJ45" s="394"/>
    </row>
    <row r="46" spans="1:36">
      <c r="A46" s="502"/>
      <c r="B46" s="508"/>
      <c r="C46" s="508"/>
      <c r="D46" s="502"/>
      <c r="E46" s="508"/>
      <c r="F46" s="508"/>
      <c r="G46" s="502"/>
      <c r="H46" s="502"/>
      <c r="I46" s="388"/>
      <c r="J46" s="388"/>
      <c r="K46" s="388"/>
      <c r="L46" s="390"/>
      <c r="M46" s="390"/>
      <c r="N46" s="390"/>
      <c r="O46" s="390"/>
      <c r="P46" s="390"/>
      <c r="Q46" s="502"/>
      <c r="S46" s="502"/>
      <c r="T46" s="508"/>
      <c r="U46" s="502"/>
      <c r="V46" s="326"/>
      <c r="W46" s="326"/>
      <c r="X46" s="326"/>
      <c r="Y46" s="502"/>
      <c r="Z46" s="502"/>
      <c r="AA46" s="502"/>
      <c r="AB46" s="502"/>
      <c r="AC46" s="392"/>
      <c r="AD46" s="392"/>
      <c r="AE46" s="392"/>
      <c r="AF46" s="394"/>
      <c r="AG46" s="394"/>
      <c r="AH46" s="394"/>
      <c r="AI46" s="394"/>
      <c r="AJ46" s="394"/>
    </row>
    <row r="47" spans="1:36" ht="8.5" customHeight="1">
      <c r="A47" s="502"/>
      <c r="B47" s="508"/>
      <c r="C47" s="508"/>
      <c r="D47" s="502"/>
      <c r="E47" s="508"/>
      <c r="F47" s="508"/>
      <c r="G47" s="502"/>
      <c r="H47" s="502"/>
      <c r="I47" s="388"/>
      <c r="J47" s="388"/>
      <c r="K47" s="388"/>
      <c r="L47" s="390"/>
      <c r="M47" s="506"/>
      <c r="N47" s="506"/>
      <c r="O47" s="390"/>
      <c r="P47" s="390"/>
      <c r="Q47" s="502"/>
      <c r="S47" s="502"/>
      <c r="T47" s="508"/>
      <c r="U47" s="502"/>
      <c r="V47" s="326"/>
      <c r="W47" s="326"/>
      <c r="X47" s="326"/>
      <c r="Y47" s="502"/>
      <c r="Z47" s="502"/>
      <c r="AA47" s="502"/>
      <c r="AB47" s="502"/>
      <c r="AC47" s="392"/>
      <c r="AD47" s="392"/>
      <c r="AE47" s="392"/>
      <c r="AF47" s="394"/>
      <c r="AG47" s="505"/>
      <c r="AH47" s="505"/>
      <c r="AI47" s="394"/>
      <c r="AJ47" s="394"/>
    </row>
    <row r="48" spans="1:36">
      <c r="A48" s="503"/>
      <c r="B48" s="509"/>
      <c r="C48" s="509"/>
      <c r="D48" s="503"/>
      <c r="E48" s="509"/>
      <c r="F48" s="509"/>
      <c r="G48" s="503"/>
      <c r="H48" s="503"/>
      <c r="I48" s="395"/>
      <c r="J48" s="395"/>
      <c r="K48" s="395"/>
      <c r="L48" s="396"/>
      <c r="M48" s="396"/>
      <c r="N48" s="396"/>
      <c r="O48" s="396"/>
      <c r="P48" s="396"/>
      <c r="Q48" s="503"/>
      <c r="S48" s="503"/>
      <c r="T48" s="509"/>
      <c r="U48" s="503"/>
      <c r="V48" s="332"/>
      <c r="W48" s="332"/>
      <c r="X48" s="332"/>
      <c r="Y48" s="503"/>
      <c r="Z48" s="503"/>
      <c r="AA48" s="503"/>
      <c r="AB48" s="503"/>
      <c r="AC48" s="397"/>
      <c r="AD48" s="397"/>
      <c r="AE48" s="397"/>
      <c r="AF48" s="398"/>
      <c r="AG48" s="398"/>
      <c r="AH48" s="398"/>
      <c r="AI48" s="398"/>
      <c r="AJ48" s="398"/>
    </row>
    <row r="49" spans="1:36">
      <c r="A49" s="507" t="s">
        <v>294</v>
      </c>
      <c r="B49" s="508"/>
      <c r="C49" s="508"/>
      <c r="D49" s="507" t="s">
        <v>36</v>
      </c>
      <c r="E49" s="508"/>
      <c r="F49" s="508"/>
      <c r="G49" s="501" t="s">
        <v>525</v>
      </c>
      <c r="H49" s="501" t="s">
        <v>105</v>
      </c>
      <c r="I49" s="388"/>
      <c r="J49" s="389" t="s">
        <v>526</v>
      </c>
      <c r="K49" s="388"/>
      <c r="L49" s="390"/>
      <c r="M49" s="390"/>
      <c r="N49" s="510" t="s">
        <v>506</v>
      </c>
      <c r="O49" s="506"/>
      <c r="P49" s="390"/>
      <c r="Q49" s="501" t="s">
        <v>405</v>
      </c>
      <c r="S49" s="501" t="s">
        <v>527</v>
      </c>
      <c r="T49" s="508"/>
      <c r="U49" s="501" t="s">
        <v>528</v>
      </c>
      <c r="V49" s="326"/>
      <c r="W49" s="391" t="s">
        <v>529</v>
      </c>
      <c r="X49" s="326"/>
      <c r="Y49" s="501" t="s">
        <v>526</v>
      </c>
      <c r="Z49" s="501" t="s">
        <v>530</v>
      </c>
      <c r="AA49" s="501" t="s">
        <v>529</v>
      </c>
      <c r="AB49" s="501" t="s">
        <v>497</v>
      </c>
      <c r="AC49" s="392"/>
      <c r="AD49" s="393" t="s">
        <v>526</v>
      </c>
      <c r="AE49" s="392"/>
      <c r="AF49" s="394"/>
      <c r="AG49" s="394"/>
      <c r="AH49" s="504" t="s">
        <v>526</v>
      </c>
      <c r="AI49" s="505"/>
      <c r="AJ49" s="394"/>
    </row>
    <row r="50" spans="1:36">
      <c r="A50" s="502"/>
      <c r="B50" s="508"/>
      <c r="C50" s="508"/>
      <c r="D50" s="502"/>
      <c r="E50" s="508"/>
      <c r="F50" s="508"/>
      <c r="G50" s="502"/>
      <c r="H50" s="502"/>
      <c r="I50" s="388"/>
      <c r="J50" s="388"/>
      <c r="K50" s="388"/>
      <c r="L50" s="390"/>
      <c r="M50" s="390"/>
      <c r="N50" s="390"/>
      <c r="O50" s="390"/>
      <c r="P50" s="390"/>
      <c r="Q50" s="502"/>
      <c r="S50" s="502"/>
      <c r="T50" s="508"/>
      <c r="U50" s="502"/>
      <c r="V50" s="326"/>
      <c r="W50" s="326"/>
      <c r="X50" s="326"/>
      <c r="Y50" s="502"/>
      <c r="Z50" s="502"/>
      <c r="AA50" s="502"/>
      <c r="AB50" s="502"/>
      <c r="AC50" s="392"/>
      <c r="AD50" s="392"/>
      <c r="AE50" s="392"/>
      <c r="AF50" s="394"/>
      <c r="AG50" s="394"/>
      <c r="AH50" s="394"/>
      <c r="AI50" s="394"/>
      <c r="AJ50" s="394"/>
    </row>
    <row r="51" spans="1:36" ht="8.5" customHeight="1">
      <c r="A51" s="502"/>
      <c r="B51" s="508"/>
      <c r="C51" s="508"/>
      <c r="D51" s="502"/>
      <c r="E51" s="508"/>
      <c r="F51" s="508"/>
      <c r="G51" s="502"/>
      <c r="H51" s="502"/>
      <c r="I51" s="388"/>
      <c r="J51" s="388"/>
      <c r="K51" s="388"/>
      <c r="L51" s="390"/>
      <c r="M51" s="506"/>
      <c r="N51" s="506"/>
      <c r="O51" s="390"/>
      <c r="P51" s="390"/>
      <c r="Q51" s="502"/>
      <c r="S51" s="502"/>
      <c r="T51" s="508"/>
      <c r="U51" s="502"/>
      <c r="V51" s="326"/>
      <c r="W51" s="326"/>
      <c r="X51" s="326"/>
      <c r="Y51" s="502"/>
      <c r="Z51" s="502"/>
      <c r="AA51" s="502"/>
      <c r="AB51" s="502"/>
      <c r="AC51" s="392"/>
      <c r="AD51" s="392"/>
      <c r="AE51" s="392"/>
      <c r="AF51" s="394"/>
      <c r="AG51" s="505"/>
      <c r="AH51" s="505"/>
      <c r="AI51" s="394"/>
      <c r="AJ51" s="394"/>
    </row>
    <row r="52" spans="1:36">
      <c r="A52" s="503"/>
      <c r="B52" s="509"/>
      <c r="C52" s="509"/>
      <c r="D52" s="503"/>
      <c r="E52" s="509"/>
      <c r="F52" s="509"/>
      <c r="G52" s="503"/>
      <c r="H52" s="503"/>
      <c r="I52" s="395"/>
      <c r="J52" s="395"/>
      <c r="K52" s="395"/>
      <c r="L52" s="396"/>
      <c r="M52" s="396"/>
      <c r="N52" s="396"/>
      <c r="O52" s="396"/>
      <c r="P52" s="396"/>
      <c r="Q52" s="503"/>
      <c r="S52" s="503"/>
      <c r="T52" s="509"/>
      <c r="U52" s="503"/>
      <c r="V52" s="332"/>
      <c r="W52" s="332"/>
      <c r="X52" s="332"/>
      <c r="Y52" s="503"/>
      <c r="Z52" s="503"/>
      <c r="AA52" s="503"/>
      <c r="AB52" s="503"/>
      <c r="AC52" s="397"/>
      <c r="AD52" s="397"/>
      <c r="AE52" s="397"/>
      <c r="AF52" s="398"/>
      <c r="AG52" s="398"/>
      <c r="AH52" s="398"/>
      <c r="AI52" s="398"/>
      <c r="AJ52" s="398"/>
    </row>
    <row r="53" spans="1:36">
      <c r="A53" s="507" t="s">
        <v>301</v>
      </c>
      <c r="B53" s="508"/>
      <c r="C53" s="508"/>
      <c r="D53" s="507" t="s">
        <v>37</v>
      </c>
      <c r="E53" s="508"/>
      <c r="F53" s="508"/>
      <c r="G53" s="501" t="s">
        <v>531</v>
      </c>
      <c r="H53" s="501" t="s">
        <v>105</v>
      </c>
      <c r="I53" s="388"/>
      <c r="J53" s="389" t="s">
        <v>362</v>
      </c>
      <c r="K53" s="388"/>
      <c r="L53" s="390"/>
      <c r="M53" s="390"/>
      <c r="N53" s="510" t="s">
        <v>532</v>
      </c>
      <c r="O53" s="506"/>
      <c r="P53" s="390"/>
      <c r="Q53" s="501" t="s">
        <v>533</v>
      </c>
      <c r="S53" s="501" t="s">
        <v>371</v>
      </c>
      <c r="T53" s="508"/>
      <c r="U53" s="501" t="s">
        <v>534</v>
      </c>
      <c r="V53" s="326"/>
      <c r="W53" s="391" t="s">
        <v>522</v>
      </c>
      <c r="X53" s="326"/>
      <c r="Y53" s="501" t="s">
        <v>522</v>
      </c>
      <c r="Z53" s="501" t="s">
        <v>522</v>
      </c>
      <c r="AA53" s="501" t="s">
        <v>534</v>
      </c>
      <c r="AB53" s="501" t="s">
        <v>371</v>
      </c>
      <c r="AC53" s="392"/>
      <c r="AD53" s="393" t="s">
        <v>522</v>
      </c>
      <c r="AE53" s="392"/>
      <c r="AF53" s="394"/>
      <c r="AG53" s="394"/>
      <c r="AH53" s="504" t="s">
        <v>362</v>
      </c>
      <c r="AI53" s="505"/>
      <c r="AJ53" s="394"/>
    </row>
    <row r="54" spans="1:36">
      <c r="A54" s="502"/>
      <c r="B54" s="508"/>
      <c r="C54" s="508"/>
      <c r="D54" s="502"/>
      <c r="E54" s="508"/>
      <c r="F54" s="508"/>
      <c r="G54" s="502"/>
      <c r="H54" s="502"/>
      <c r="I54" s="388"/>
      <c r="J54" s="388"/>
      <c r="K54" s="388"/>
      <c r="L54" s="390"/>
      <c r="M54" s="390"/>
      <c r="N54" s="390"/>
      <c r="O54" s="390"/>
      <c r="P54" s="390"/>
      <c r="Q54" s="502"/>
      <c r="S54" s="502"/>
      <c r="T54" s="508"/>
      <c r="U54" s="502"/>
      <c r="V54" s="326"/>
      <c r="W54" s="326"/>
      <c r="X54" s="326"/>
      <c r="Y54" s="502"/>
      <c r="Z54" s="502"/>
      <c r="AA54" s="502"/>
      <c r="AB54" s="502"/>
      <c r="AC54" s="392"/>
      <c r="AD54" s="392"/>
      <c r="AE54" s="392"/>
      <c r="AF54" s="394"/>
      <c r="AG54" s="394"/>
      <c r="AH54" s="394"/>
      <c r="AI54" s="394"/>
      <c r="AJ54" s="394"/>
    </row>
    <row r="55" spans="1:36" ht="8.5" customHeight="1">
      <c r="A55" s="502"/>
      <c r="B55" s="508"/>
      <c r="C55" s="508"/>
      <c r="D55" s="502"/>
      <c r="E55" s="508"/>
      <c r="F55" s="508"/>
      <c r="G55" s="502"/>
      <c r="H55" s="502"/>
      <c r="I55" s="388"/>
      <c r="J55" s="388"/>
      <c r="K55" s="388"/>
      <c r="L55" s="390"/>
      <c r="M55" s="506"/>
      <c r="N55" s="506"/>
      <c r="O55" s="390"/>
      <c r="P55" s="390"/>
      <c r="Q55" s="502"/>
      <c r="S55" s="502"/>
      <c r="T55" s="508"/>
      <c r="U55" s="502"/>
      <c r="V55" s="326"/>
      <c r="W55" s="326"/>
      <c r="X55" s="326"/>
      <c r="Y55" s="502"/>
      <c r="Z55" s="502"/>
      <c r="AA55" s="502"/>
      <c r="AB55" s="502"/>
      <c r="AC55" s="392"/>
      <c r="AD55" s="392"/>
      <c r="AE55" s="392"/>
      <c r="AF55" s="394"/>
      <c r="AG55" s="505"/>
      <c r="AH55" s="505"/>
      <c r="AI55" s="394"/>
      <c r="AJ55" s="394"/>
    </row>
    <row r="56" spans="1:36">
      <c r="A56" s="503"/>
      <c r="B56" s="509"/>
      <c r="C56" s="509"/>
      <c r="D56" s="503"/>
      <c r="E56" s="509"/>
      <c r="F56" s="509"/>
      <c r="G56" s="503"/>
      <c r="H56" s="503"/>
      <c r="I56" s="395"/>
      <c r="J56" s="395"/>
      <c r="K56" s="395"/>
      <c r="L56" s="396"/>
      <c r="M56" s="396"/>
      <c r="N56" s="396"/>
      <c r="O56" s="396"/>
      <c r="P56" s="396"/>
      <c r="Q56" s="503"/>
      <c r="S56" s="503"/>
      <c r="T56" s="509"/>
      <c r="U56" s="503"/>
      <c r="V56" s="332"/>
      <c r="W56" s="332"/>
      <c r="X56" s="332"/>
      <c r="Y56" s="503"/>
      <c r="Z56" s="503"/>
      <c r="AA56" s="503"/>
      <c r="AB56" s="503"/>
      <c r="AC56" s="397"/>
      <c r="AD56" s="397"/>
      <c r="AE56" s="397"/>
      <c r="AF56" s="398"/>
      <c r="AG56" s="398"/>
      <c r="AH56" s="398"/>
      <c r="AI56" s="398"/>
      <c r="AJ56" s="398"/>
    </row>
    <row r="57" spans="1:36">
      <c r="A57" s="507" t="s">
        <v>535</v>
      </c>
      <c r="B57" s="508"/>
      <c r="C57" s="508"/>
      <c r="D57" s="507" t="s">
        <v>38</v>
      </c>
      <c r="E57" s="508"/>
      <c r="F57" s="508"/>
      <c r="G57" s="501" t="s">
        <v>519</v>
      </c>
      <c r="H57" s="501" t="s">
        <v>105</v>
      </c>
      <c r="I57" s="388"/>
      <c r="J57" s="389" t="s">
        <v>522</v>
      </c>
      <c r="K57" s="388"/>
      <c r="L57" s="390"/>
      <c r="M57" s="390"/>
      <c r="N57" s="510" t="s">
        <v>536</v>
      </c>
      <c r="O57" s="506"/>
      <c r="P57" s="390"/>
      <c r="Q57" s="501" t="s">
        <v>371</v>
      </c>
      <c r="S57" s="501" t="s">
        <v>534</v>
      </c>
      <c r="T57" s="508"/>
      <c r="U57" s="501" t="s">
        <v>534</v>
      </c>
      <c r="V57" s="326"/>
      <c r="W57" s="391" t="s">
        <v>537</v>
      </c>
      <c r="X57" s="326"/>
      <c r="Y57" s="501" t="s">
        <v>538</v>
      </c>
      <c r="Z57" s="501" t="s">
        <v>371</v>
      </c>
      <c r="AA57" s="501" t="s">
        <v>539</v>
      </c>
      <c r="AB57" s="501" t="s">
        <v>534</v>
      </c>
      <c r="AC57" s="392"/>
      <c r="AD57" s="393" t="s">
        <v>522</v>
      </c>
      <c r="AE57" s="392"/>
      <c r="AF57" s="394"/>
      <c r="AG57" s="394"/>
      <c r="AH57" s="504" t="s">
        <v>522</v>
      </c>
      <c r="AI57" s="505"/>
      <c r="AJ57" s="394"/>
    </row>
    <row r="58" spans="1:36">
      <c r="A58" s="502"/>
      <c r="B58" s="508"/>
      <c r="C58" s="508"/>
      <c r="D58" s="502"/>
      <c r="E58" s="508"/>
      <c r="F58" s="508"/>
      <c r="G58" s="502"/>
      <c r="H58" s="502"/>
      <c r="I58" s="388"/>
      <c r="J58" s="388"/>
      <c r="K58" s="388"/>
      <c r="L58" s="390"/>
      <c r="M58" s="390"/>
      <c r="N58" s="390"/>
      <c r="O58" s="390"/>
      <c r="P58" s="390"/>
      <c r="Q58" s="502"/>
      <c r="S58" s="502"/>
      <c r="T58" s="508"/>
      <c r="U58" s="502"/>
      <c r="V58" s="326"/>
      <c r="W58" s="326"/>
      <c r="X58" s="326"/>
      <c r="Y58" s="502"/>
      <c r="Z58" s="502"/>
      <c r="AA58" s="502"/>
      <c r="AB58" s="502"/>
      <c r="AC58" s="392"/>
      <c r="AD58" s="392"/>
      <c r="AE58" s="392"/>
      <c r="AF58" s="394"/>
      <c r="AG58" s="394"/>
      <c r="AH58" s="394"/>
      <c r="AI58" s="394"/>
      <c r="AJ58" s="394"/>
    </row>
    <row r="59" spans="1:36" ht="8.5" customHeight="1">
      <c r="A59" s="502"/>
      <c r="B59" s="508"/>
      <c r="C59" s="508"/>
      <c r="D59" s="502"/>
      <c r="E59" s="508"/>
      <c r="F59" s="508"/>
      <c r="G59" s="502"/>
      <c r="H59" s="502"/>
      <c r="I59" s="388"/>
      <c r="J59" s="388"/>
      <c r="K59" s="388"/>
      <c r="L59" s="390"/>
      <c r="M59" s="506"/>
      <c r="N59" s="506"/>
      <c r="O59" s="390"/>
      <c r="P59" s="390"/>
      <c r="Q59" s="502"/>
      <c r="S59" s="502"/>
      <c r="T59" s="508"/>
      <c r="U59" s="502"/>
      <c r="V59" s="326"/>
      <c r="W59" s="326"/>
      <c r="X59" s="326"/>
      <c r="Y59" s="502"/>
      <c r="Z59" s="502"/>
      <c r="AA59" s="502"/>
      <c r="AB59" s="502"/>
      <c r="AC59" s="392"/>
      <c r="AD59" s="392"/>
      <c r="AE59" s="392"/>
      <c r="AF59" s="394"/>
      <c r="AG59" s="505"/>
      <c r="AH59" s="505"/>
      <c r="AI59" s="394"/>
      <c r="AJ59" s="394"/>
    </row>
    <row r="60" spans="1:36">
      <c r="A60" s="503"/>
      <c r="B60" s="509"/>
      <c r="C60" s="509"/>
      <c r="D60" s="503"/>
      <c r="E60" s="509"/>
      <c r="F60" s="509"/>
      <c r="G60" s="503"/>
      <c r="H60" s="503"/>
      <c r="I60" s="395"/>
      <c r="J60" s="395"/>
      <c r="K60" s="395"/>
      <c r="L60" s="396"/>
      <c r="M60" s="396"/>
      <c r="N60" s="396"/>
      <c r="O60" s="396"/>
      <c r="P60" s="396"/>
      <c r="Q60" s="503"/>
      <c r="S60" s="503"/>
      <c r="T60" s="509"/>
      <c r="U60" s="503"/>
      <c r="V60" s="332"/>
      <c r="W60" s="332"/>
      <c r="X60" s="332"/>
      <c r="Y60" s="503"/>
      <c r="Z60" s="503"/>
      <c r="AA60" s="503"/>
      <c r="AB60" s="503"/>
      <c r="AC60" s="397"/>
      <c r="AD60" s="397"/>
      <c r="AE60" s="397"/>
      <c r="AF60" s="398"/>
      <c r="AG60" s="398"/>
      <c r="AH60" s="398"/>
      <c r="AI60" s="398"/>
      <c r="AJ60" s="398"/>
    </row>
    <row r="61" spans="1:36">
      <c r="A61" s="507" t="s">
        <v>308</v>
      </c>
      <c r="B61" s="508"/>
      <c r="C61" s="508"/>
      <c r="D61" s="507" t="s">
        <v>39</v>
      </c>
      <c r="E61" s="508"/>
      <c r="F61" s="508"/>
      <c r="G61" s="501" t="s">
        <v>540</v>
      </c>
      <c r="H61" s="501" t="s">
        <v>105</v>
      </c>
      <c r="I61" s="388"/>
      <c r="J61" s="389" t="s">
        <v>541</v>
      </c>
      <c r="K61" s="388"/>
      <c r="L61" s="390"/>
      <c r="M61" s="390"/>
      <c r="N61" s="510" t="s">
        <v>542</v>
      </c>
      <c r="O61" s="506"/>
      <c r="P61" s="390"/>
      <c r="Q61" s="501" t="s">
        <v>482</v>
      </c>
      <c r="S61" s="501" t="s">
        <v>498</v>
      </c>
      <c r="T61" s="508"/>
      <c r="U61" s="501" t="s">
        <v>543</v>
      </c>
      <c r="V61" s="326"/>
      <c r="W61" s="391" t="s">
        <v>482</v>
      </c>
      <c r="X61" s="326"/>
      <c r="Y61" s="501" t="s">
        <v>541</v>
      </c>
      <c r="Z61" s="501" t="s">
        <v>538</v>
      </c>
      <c r="AA61" s="501" t="s">
        <v>498</v>
      </c>
      <c r="AB61" s="501" t="s">
        <v>544</v>
      </c>
      <c r="AC61" s="392"/>
      <c r="AD61" s="393" t="s">
        <v>541</v>
      </c>
      <c r="AE61" s="392"/>
      <c r="AF61" s="394"/>
      <c r="AG61" s="394"/>
      <c r="AH61" s="504" t="s">
        <v>541</v>
      </c>
      <c r="AI61" s="505"/>
      <c r="AJ61" s="394"/>
    </row>
    <row r="62" spans="1:36">
      <c r="A62" s="502"/>
      <c r="B62" s="508"/>
      <c r="C62" s="508"/>
      <c r="D62" s="502"/>
      <c r="E62" s="508"/>
      <c r="F62" s="508"/>
      <c r="G62" s="502"/>
      <c r="H62" s="502"/>
      <c r="I62" s="388"/>
      <c r="J62" s="388"/>
      <c r="K62" s="388"/>
      <c r="L62" s="390"/>
      <c r="M62" s="390"/>
      <c r="N62" s="390"/>
      <c r="O62" s="390"/>
      <c r="P62" s="390"/>
      <c r="Q62" s="502"/>
      <c r="S62" s="502"/>
      <c r="T62" s="508"/>
      <c r="U62" s="502"/>
      <c r="V62" s="326"/>
      <c r="W62" s="326"/>
      <c r="X62" s="326"/>
      <c r="Y62" s="502"/>
      <c r="Z62" s="502"/>
      <c r="AA62" s="502"/>
      <c r="AB62" s="502"/>
      <c r="AC62" s="392"/>
      <c r="AD62" s="392"/>
      <c r="AE62" s="392"/>
      <c r="AF62" s="394"/>
      <c r="AG62" s="394"/>
      <c r="AH62" s="394"/>
      <c r="AI62" s="394"/>
      <c r="AJ62" s="394"/>
    </row>
    <row r="63" spans="1:36" ht="8.5" customHeight="1">
      <c r="A63" s="502"/>
      <c r="B63" s="508"/>
      <c r="C63" s="508"/>
      <c r="D63" s="502"/>
      <c r="E63" s="508"/>
      <c r="F63" s="508"/>
      <c r="G63" s="502"/>
      <c r="H63" s="502"/>
      <c r="I63" s="388"/>
      <c r="J63" s="388"/>
      <c r="K63" s="388"/>
      <c r="L63" s="390"/>
      <c r="M63" s="506"/>
      <c r="N63" s="506"/>
      <c r="O63" s="390"/>
      <c r="P63" s="390"/>
      <c r="Q63" s="502"/>
      <c r="S63" s="502"/>
      <c r="T63" s="508"/>
      <c r="U63" s="502"/>
      <c r="V63" s="326"/>
      <c r="W63" s="326"/>
      <c r="X63" s="326"/>
      <c r="Y63" s="502"/>
      <c r="Z63" s="502"/>
      <c r="AA63" s="502"/>
      <c r="AB63" s="502"/>
      <c r="AC63" s="392"/>
      <c r="AD63" s="392"/>
      <c r="AE63" s="392"/>
      <c r="AF63" s="394"/>
      <c r="AG63" s="505"/>
      <c r="AH63" s="505"/>
      <c r="AI63" s="394"/>
      <c r="AJ63" s="394"/>
    </row>
    <row r="64" spans="1:36">
      <c r="A64" s="503"/>
      <c r="B64" s="509"/>
      <c r="C64" s="509"/>
      <c r="D64" s="503"/>
      <c r="E64" s="509"/>
      <c r="F64" s="509"/>
      <c r="G64" s="503"/>
      <c r="H64" s="503"/>
      <c r="I64" s="395"/>
      <c r="J64" s="395"/>
      <c r="K64" s="395"/>
      <c r="L64" s="396"/>
      <c r="M64" s="396"/>
      <c r="N64" s="396"/>
      <c r="O64" s="396"/>
      <c r="P64" s="396"/>
      <c r="Q64" s="503"/>
      <c r="S64" s="503"/>
      <c r="T64" s="509"/>
      <c r="U64" s="503"/>
      <c r="V64" s="332"/>
      <c r="W64" s="332"/>
      <c r="X64" s="332"/>
      <c r="Y64" s="503"/>
      <c r="Z64" s="503"/>
      <c r="AA64" s="503"/>
      <c r="AB64" s="503"/>
      <c r="AC64" s="397"/>
      <c r="AD64" s="397"/>
      <c r="AE64" s="397"/>
      <c r="AF64" s="398"/>
      <c r="AG64" s="398"/>
      <c r="AH64" s="398"/>
      <c r="AI64" s="398"/>
      <c r="AJ64" s="398"/>
    </row>
    <row r="65" spans="1:36">
      <c r="A65" s="507" t="s">
        <v>318</v>
      </c>
      <c r="B65" s="508"/>
      <c r="C65" s="508"/>
      <c r="D65" s="507" t="s">
        <v>40</v>
      </c>
      <c r="E65" s="508"/>
      <c r="F65" s="508"/>
      <c r="G65" s="501" t="s">
        <v>519</v>
      </c>
      <c r="H65" s="501" t="s">
        <v>105</v>
      </c>
      <c r="I65" s="388"/>
      <c r="J65" s="389" t="s">
        <v>369</v>
      </c>
      <c r="K65" s="388"/>
      <c r="L65" s="390"/>
      <c r="M65" s="390"/>
      <c r="N65" s="510" t="s">
        <v>545</v>
      </c>
      <c r="O65" s="506"/>
      <c r="P65" s="390"/>
      <c r="Q65" s="501" t="s">
        <v>371</v>
      </c>
      <c r="S65" s="501" t="s">
        <v>546</v>
      </c>
      <c r="T65" s="508"/>
      <c r="U65" s="501" t="s">
        <v>547</v>
      </c>
      <c r="V65" s="326"/>
      <c r="W65" s="391" t="s">
        <v>533</v>
      </c>
      <c r="X65" s="326"/>
      <c r="Y65" s="501" t="s">
        <v>369</v>
      </c>
      <c r="Z65" s="501" t="s">
        <v>538</v>
      </c>
      <c r="AA65" s="501" t="s">
        <v>371</v>
      </c>
      <c r="AB65" s="501" t="s">
        <v>548</v>
      </c>
      <c r="AC65" s="392"/>
      <c r="AD65" s="393" t="s">
        <v>369</v>
      </c>
      <c r="AE65" s="392"/>
      <c r="AF65" s="394"/>
      <c r="AG65" s="394"/>
      <c r="AH65" s="504" t="s">
        <v>369</v>
      </c>
      <c r="AI65" s="505"/>
      <c r="AJ65" s="394"/>
    </row>
    <row r="66" spans="1:36">
      <c r="A66" s="502"/>
      <c r="B66" s="508"/>
      <c r="C66" s="508"/>
      <c r="D66" s="502"/>
      <c r="E66" s="508"/>
      <c r="F66" s="508"/>
      <c r="G66" s="502"/>
      <c r="H66" s="502"/>
      <c r="I66" s="388"/>
      <c r="J66" s="388"/>
      <c r="K66" s="388"/>
      <c r="L66" s="390"/>
      <c r="M66" s="390"/>
      <c r="N66" s="390"/>
      <c r="O66" s="390"/>
      <c r="P66" s="390"/>
      <c r="Q66" s="502"/>
      <c r="S66" s="502"/>
      <c r="T66" s="508"/>
      <c r="U66" s="502"/>
      <c r="V66" s="326"/>
      <c r="W66" s="326"/>
      <c r="X66" s="326"/>
      <c r="Y66" s="502"/>
      <c r="Z66" s="502"/>
      <c r="AA66" s="502"/>
      <c r="AB66" s="502"/>
      <c r="AC66" s="392"/>
      <c r="AD66" s="392"/>
      <c r="AE66" s="392"/>
      <c r="AF66" s="394"/>
      <c r="AG66" s="394"/>
      <c r="AH66" s="394"/>
      <c r="AI66" s="394"/>
      <c r="AJ66" s="394"/>
    </row>
    <row r="67" spans="1:36" ht="8.5" customHeight="1">
      <c r="A67" s="502"/>
      <c r="B67" s="508"/>
      <c r="C67" s="508"/>
      <c r="D67" s="502"/>
      <c r="E67" s="508"/>
      <c r="F67" s="508"/>
      <c r="G67" s="502"/>
      <c r="H67" s="502"/>
      <c r="I67" s="388"/>
      <c r="J67" s="388"/>
      <c r="K67" s="388"/>
      <c r="L67" s="390"/>
      <c r="M67" s="506"/>
      <c r="N67" s="506"/>
      <c r="O67" s="390"/>
      <c r="P67" s="390"/>
      <c r="Q67" s="502"/>
      <c r="S67" s="502"/>
      <c r="T67" s="508"/>
      <c r="U67" s="502"/>
      <c r="V67" s="326"/>
      <c r="W67" s="326"/>
      <c r="X67" s="326"/>
      <c r="Y67" s="502"/>
      <c r="Z67" s="502"/>
      <c r="AA67" s="502"/>
      <c r="AB67" s="502"/>
      <c r="AC67" s="392"/>
      <c r="AD67" s="392"/>
      <c r="AE67" s="392"/>
      <c r="AF67" s="394"/>
      <c r="AG67" s="505"/>
      <c r="AH67" s="505"/>
      <c r="AI67" s="394"/>
      <c r="AJ67" s="394"/>
    </row>
    <row r="68" spans="1:36">
      <c r="A68" s="503"/>
      <c r="B68" s="509"/>
      <c r="C68" s="509"/>
      <c r="D68" s="503"/>
      <c r="E68" s="509"/>
      <c r="F68" s="509"/>
      <c r="G68" s="503"/>
      <c r="H68" s="503"/>
      <c r="I68" s="395"/>
      <c r="J68" s="395"/>
      <c r="K68" s="395"/>
      <c r="L68" s="396"/>
      <c r="M68" s="396"/>
      <c r="N68" s="396"/>
      <c r="O68" s="396"/>
      <c r="P68" s="396"/>
      <c r="Q68" s="503"/>
      <c r="S68" s="503"/>
      <c r="T68" s="509"/>
      <c r="U68" s="503"/>
      <c r="V68" s="332"/>
      <c r="W68" s="332"/>
      <c r="X68" s="332"/>
      <c r="Y68" s="503"/>
      <c r="Z68" s="503"/>
      <c r="AA68" s="503"/>
      <c r="AB68" s="503"/>
      <c r="AC68" s="397"/>
      <c r="AD68" s="397"/>
      <c r="AE68" s="397"/>
      <c r="AF68" s="398"/>
      <c r="AG68" s="398"/>
      <c r="AH68" s="398"/>
      <c r="AI68" s="398"/>
      <c r="AJ68" s="398"/>
    </row>
    <row r="69" spans="1:36">
      <c r="A69" s="507" t="s">
        <v>549</v>
      </c>
      <c r="B69" s="508"/>
      <c r="C69" s="508"/>
      <c r="D69" s="507" t="s">
        <v>41</v>
      </c>
      <c r="E69" s="508"/>
      <c r="F69" s="508"/>
      <c r="G69" s="501" t="s">
        <v>550</v>
      </c>
      <c r="H69" s="501" t="s">
        <v>105</v>
      </c>
      <c r="I69" s="388"/>
      <c r="J69" s="389" t="s">
        <v>504</v>
      </c>
      <c r="K69" s="388"/>
      <c r="L69" s="390"/>
      <c r="M69" s="390"/>
      <c r="N69" s="510" t="s">
        <v>551</v>
      </c>
      <c r="O69" s="506"/>
      <c r="P69" s="390"/>
      <c r="Q69" s="501" t="s">
        <v>552</v>
      </c>
      <c r="S69" s="501" t="s">
        <v>353</v>
      </c>
      <c r="T69" s="508"/>
      <c r="U69" s="501" t="s">
        <v>553</v>
      </c>
      <c r="V69" s="326"/>
      <c r="W69" s="391" t="s">
        <v>293</v>
      </c>
      <c r="X69" s="326"/>
      <c r="Y69" s="501" t="s">
        <v>554</v>
      </c>
      <c r="Z69" s="501" t="s">
        <v>555</v>
      </c>
      <c r="AA69" s="501" t="s">
        <v>556</v>
      </c>
      <c r="AB69" s="501" t="s">
        <v>557</v>
      </c>
      <c r="AC69" s="392"/>
      <c r="AD69" s="393" t="s">
        <v>558</v>
      </c>
      <c r="AE69" s="392"/>
      <c r="AF69" s="394"/>
      <c r="AG69" s="394"/>
      <c r="AH69" s="504" t="s">
        <v>558</v>
      </c>
      <c r="AI69" s="505"/>
      <c r="AJ69" s="394"/>
    </row>
    <row r="70" spans="1:36">
      <c r="A70" s="502"/>
      <c r="B70" s="508"/>
      <c r="C70" s="508"/>
      <c r="D70" s="502"/>
      <c r="E70" s="508"/>
      <c r="F70" s="508"/>
      <c r="G70" s="502"/>
      <c r="H70" s="502"/>
      <c r="I70" s="388"/>
      <c r="J70" s="388"/>
      <c r="K70" s="388"/>
      <c r="L70" s="390"/>
      <c r="M70" s="390"/>
      <c r="N70" s="390"/>
      <c r="O70" s="390"/>
      <c r="P70" s="390"/>
      <c r="Q70" s="502"/>
      <c r="S70" s="502"/>
      <c r="T70" s="508"/>
      <c r="U70" s="502"/>
      <c r="V70" s="326"/>
      <c r="W70" s="326"/>
      <c r="X70" s="326"/>
      <c r="Y70" s="502"/>
      <c r="Z70" s="502"/>
      <c r="AA70" s="502"/>
      <c r="AB70" s="502"/>
      <c r="AC70" s="392"/>
      <c r="AD70" s="392"/>
      <c r="AE70" s="392"/>
      <c r="AF70" s="394"/>
      <c r="AG70" s="394"/>
      <c r="AH70" s="394"/>
      <c r="AI70" s="394"/>
      <c r="AJ70" s="394"/>
    </row>
    <row r="71" spans="1:36" ht="8.5" customHeight="1">
      <c r="A71" s="502"/>
      <c r="B71" s="508"/>
      <c r="C71" s="508"/>
      <c r="D71" s="502"/>
      <c r="E71" s="508"/>
      <c r="F71" s="508"/>
      <c r="G71" s="502"/>
      <c r="H71" s="502"/>
      <c r="I71" s="388"/>
      <c r="J71" s="388"/>
      <c r="K71" s="388"/>
      <c r="L71" s="390"/>
      <c r="M71" s="506"/>
      <c r="N71" s="506"/>
      <c r="O71" s="390"/>
      <c r="P71" s="390"/>
      <c r="Q71" s="502"/>
      <c r="S71" s="502"/>
      <c r="T71" s="508"/>
      <c r="U71" s="502"/>
      <c r="V71" s="326"/>
      <c r="W71" s="326"/>
      <c r="X71" s="326"/>
      <c r="Y71" s="502"/>
      <c r="Z71" s="502"/>
      <c r="AA71" s="502"/>
      <c r="AB71" s="502"/>
      <c r="AC71" s="392"/>
      <c r="AD71" s="392"/>
      <c r="AE71" s="392"/>
      <c r="AF71" s="394"/>
      <c r="AG71" s="505"/>
      <c r="AH71" s="505"/>
      <c r="AI71" s="394"/>
      <c r="AJ71" s="394"/>
    </row>
    <row r="72" spans="1:36">
      <c r="A72" s="503"/>
      <c r="B72" s="509"/>
      <c r="C72" s="509"/>
      <c r="D72" s="503"/>
      <c r="E72" s="509"/>
      <c r="F72" s="509"/>
      <c r="G72" s="503"/>
      <c r="H72" s="503"/>
      <c r="I72" s="395"/>
      <c r="J72" s="395"/>
      <c r="K72" s="395"/>
      <c r="L72" s="396"/>
      <c r="M72" s="396"/>
      <c r="N72" s="396"/>
      <c r="O72" s="396"/>
      <c r="P72" s="396"/>
      <c r="Q72" s="503"/>
      <c r="S72" s="503"/>
      <c r="T72" s="509"/>
      <c r="U72" s="503"/>
      <c r="V72" s="332"/>
      <c r="W72" s="332"/>
      <c r="X72" s="332"/>
      <c r="Y72" s="503"/>
      <c r="Z72" s="503"/>
      <c r="AA72" s="503"/>
      <c r="AB72" s="503"/>
      <c r="AC72" s="397"/>
      <c r="AD72" s="397"/>
      <c r="AE72" s="397"/>
      <c r="AF72" s="398"/>
      <c r="AG72" s="398"/>
      <c r="AH72" s="398"/>
      <c r="AI72" s="398"/>
      <c r="AJ72" s="398"/>
    </row>
    <row r="73" spans="1:36">
      <c r="A73" s="507" t="s">
        <v>327</v>
      </c>
      <c r="B73" s="508"/>
      <c r="C73" s="508"/>
      <c r="D73" s="507" t="s">
        <v>42</v>
      </c>
      <c r="E73" s="508"/>
      <c r="F73" s="508"/>
      <c r="G73" s="501" t="s">
        <v>328</v>
      </c>
      <c r="H73" s="501" t="s">
        <v>105</v>
      </c>
      <c r="I73" s="388"/>
      <c r="J73" s="389" t="s">
        <v>559</v>
      </c>
      <c r="K73" s="388"/>
      <c r="L73" s="390"/>
      <c r="M73" s="390"/>
      <c r="N73" s="510" t="s">
        <v>536</v>
      </c>
      <c r="O73" s="506"/>
      <c r="P73" s="390"/>
      <c r="Q73" s="501" t="s">
        <v>560</v>
      </c>
      <c r="S73" s="501" t="s">
        <v>561</v>
      </c>
      <c r="T73" s="508"/>
      <c r="U73" s="501" t="s">
        <v>560</v>
      </c>
      <c r="V73" s="326"/>
      <c r="W73" s="391" t="s">
        <v>562</v>
      </c>
      <c r="X73" s="326"/>
      <c r="Y73" s="501" t="s">
        <v>369</v>
      </c>
      <c r="Z73" s="501" t="s">
        <v>334</v>
      </c>
      <c r="AA73" s="501" t="s">
        <v>300</v>
      </c>
      <c r="AB73" s="501" t="s">
        <v>557</v>
      </c>
      <c r="AC73" s="392"/>
      <c r="AD73" s="393" t="s">
        <v>563</v>
      </c>
      <c r="AE73" s="392"/>
      <c r="AF73" s="394"/>
      <c r="AG73" s="394"/>
      <c r="AH73" s="504" t="s">
        <v>559</v>
      </c>
      <c r="AI73" s="505"/>
      <c r="AJ73" s="394"/>
    </row>
    <row r="74" spans="1:36">
      <c r="A74" s="502"/>
      <c r="B74" s="508"/>
      <c r="C74" s="508"/>
      <c r="D74" s="502"/>
      <c r="E74" s="508"/>
      <c r="F74" s="508"/>
      <c r="G74" s="502"/>
      <c r="H74" s="502"/>
      <c r="I74" s="388"/>
      <c r="J74" s="388"/>
      <c r="K74" s="388"/>
      <c r="L74" s="390"/>
      <c r="M74" s="390"/>
      <c r="N74" s="390"/>
      <c r="O74" s="390"/>
      <c r="P74" s="390"/>
      <c r="Q74" s="502"/>
      <c r="S74" s="502"/>
      <c r="T74" s="508"/>
      <c r="U74" s="502"/>
      <c r="V74" s="326"/>
      <c r="W74" s="326"/>
      <c r="X74" s="326"/>
      <c r="Y74" s="502"/>
      <c r="Z74" s="502"/>
      <c r="AA74" s="502"/>
      <c r="AB74" s="502"/>
      <c r="AC74" s="392"/>
      <c r="AD74" s="392"/>
      <c r="AE74" s="392"/>
      <c r="AF74" s="394"/>
      <c r="AG74" s="394"/>
      <c r="AH74" s="394"/>
      <c r="AI74" s="394"/>
      <c r="AJ74" s="394"/>
    </row>
    <row r="75" spans="1:36" ht="8.5" customHeight="1">
      <c r="A75" s="502"/>
      <c r="B75" s="508"/>
      <c r="C75" s="508"/>
      <c r="D75" s="502"/>
      <c r="E75" s="508"/>
      <c r="F75" s="508"/>
      <c r="G75" s="502"/>
      <c r="H75" s="502"/>
      <c r="I75" s="388"/>
      <c r="J75" s="388"/>
      <c r="K75" s="388"/>
      <c r="L75" s="390"/>
      <c r="M75" s="506"/>
      <c r="N75" s="506"/>
      <c r="O75" s="390"/>
      <c r="P75" s="390"/>
      <c r="Q75" s="502"/>
      <c r="S75" s="502"/>
      <c r="T75" s="508"/>
      <c r="U75" s="502"/>
      <c r="V75" s="326"/>
      <c r="W75" s="326"/>
      <c r="X75" s="326"/>
      <c r="Y75" s="502"/>
      <c r="Z75" s="502"/>
      <c r="AA75" s="502"/>
      <c r="AB75" s="502"/>
      <c r="AC75" s="392"/>
      <c r="AD75" s="392"/>
      <c r="AE75" s="392"/>
      <c r="AF75" s="394"/>
      <c r="AG75" s="505"/>
      <c r="AH75" s="505"/>
      <c r="AI75" s="394"/>
      <c r="AJ75" s="394"/>
    </row>
    <row r="76" spans="1:36">
      <c r="A76" s="503"/>
      <c r="B76" s="509"/>
      <c r="C76" s="509"/>
      <c r="D76" s="503"/>
      <c r="E76" s="509"/>
      <c r="F76" s="509"/>
      <c r="G76" s="503"/>
      <c r="H76" s="503"/>
      <c r="I76" s="395"/>
      <c r="J76" s="395"/>
      <c r="K76" s="395"/>
      <c r="L76" s="396"/>
      <c r="M76" s="396"/>
      <c r="N76" s="396"/>
      <c r="O76" s="396"/>
      <c r="P76" s="396"/>
      <c r="Q76" s="503"/>
      <c r="S76" s="503"/>
      <c r="T76" s="509"/>
      <c r="U76" s="503"/>
      <c r="V76" s="332"/>
      <c r="W76" s="332"/>
      <c r="X76" s="332"/>
      <c r="Y76" s="503"/>
      <c r="Z76" s="503"/>
      <c r="AA76" s="503"/>
      <c r="AB76" s="503"/>
      <c r="AC76" s="397"/>
      <c r="AD76" s="397"/>
      <c r="AE76" s="397"/>
      <c r="AF76" s="398"/>
      <c r="AG76" s="398"/>
      <c r="AH76" s="398"/>
      <c r="AI76" s="398"/>
      <c r="AJ76" s="398"/>
    </row>
    <row r="77" spans="1:36">
      <c r="A77" s="507" t="s">
        <v>335</v>
      </c>
      <c r="B77" s="508"/>
      <c r="C77" s="508"/>
      <c r="D77" s="507" t="s">
        <v>43</v>
      </c>
      <c r="E77" s="508"/>
      <c r="F77" s="508"/>
      <c r="G77" s="501" t="s">
        <v>336</v>
      </c>
      <c r="H77" s="501" t="s">
        <v>105</v>
      </c>
      <c r="I77" s="388"/>
      <c r="J77" s="389" t="s">
        <v>564</v>
      </c>
      <c r="K77" s="388"/>
      <c r="L77" s="390"/>
      <c r="M77" s="390"/>
      <c r="N77" s="510" t="s">
        <v>503</v>
      </c>
      <c r="O77" s="506"/>
      <c r="P77" s="390"/>
      <c r="Q77" s="501" t="s">
        <v>565</v>
      </c>
      <c r="S77" s="501" t="s">
        <v>286</v>
      </c>
      <c r="T77" s="508"/>
      <c r="U77" s="501" t="s">
        <v>565</v>
      </c>
      <c r="V77" s="326"/>
      <c r="W77" s="391" t="s">
        <v>385</v>
      </c>
      <c r="X77" s="326"/>
      <c r="Y77" s="501" t="s">
        <v>518</v>
      </c>
      <c r="Z77" s="501" t="s">
        <v>566</v>
      </c>
      <c r="AA77" s="501" t="s">
        <v>286</v>
      </c>
      <c r="AB77" s="501" t="s">
        <v>286</v>
      </c>
      <c r="AC77" s="392"/>
      <c r="AD77" s="393" t="s">
        <v>567</v>
      </c>
      <c r="AE77" s="392"/>
      <c r="AF77" s="394"/>
      <c r="AG77" s="394"/>
      <c r="AH77" s="504" t="s">
        <v>564</v>
      </c>
      <c r="AI77" s="505"/>
      <c r="AJ77" s="394"/>
    </row>
    <row r="78" spans="1:36">
      <c r="A78" s="502"/>
      <c r="B78" s="508"/>
      <c r="C78" s="508"/>
      <c r="D78" s="502"/>
      <c r="E78" s="508"/>
      <c r="F78" s="508"/>
      <c r="G78" s="502"/>
      <c r="H78" s="502"/>
      <c r="I78" s="388"/>
      <c r="J78" s="388"/>
      <c r="K78" s="388"/>
      <c r="L78" s="390"/>
      <c r="M78" s="390"/>
      <c r="N78" s="390"/>
      <c r="O78" s="390"/>
      <c r="P78" s="390"/>
      <c r="Q78" s="502"/>
      <c r="S78" s="502"/>
      <c r="T78" s="508"/>
      <c r="U78" s="502"/>
      <c r="V78" s="326"/>
      <c r="W78" s="326"/>
      <c r="X78" s="326"/>
      <c r="Y78" s="502"/>
      <c r="Z78" s="502"/>
      <c r="AA78" s="502"/>
      <c r="AB78" s="502"/>
      <c r="AC78" s="392"/>
      <c r="AD78" s="392"/>
      <c r="AE78" s="392"/>
      <c r="AF78" s="394"/>
      <c r="AG78" s="394"/>
      <c r="AH78" s="394"/>
      <c r="AI78" s="394"/>
      <c r="AJ78" s="394"/>
    </row>
    <row r="79" spans="1:36" ht="8.5" customHeight="1">
      <c r="A79" s="502"/>
      <c r="B79" s="508"/>
      <c r="C79" s="508"/>
      <c r="D79" s="502"/>
      <c r="E79" s="508"/>
      <c r="F79" s="508"/>
      <c r="G79" s="502"/>
      <c r="H79" s="502"/>
      <c r="I79" s="388"/>
      <c r="J79" s="388"/>
      <c r="K79" s="388"/>
      <c r="L79" s="390"/>
      <c r="M79" s="506"/>
      <c r="N79" s="506"/>
      <c r="O79" s="390"/>
      <c r="P79" s="390"/>
      <c r="Q79" s="502"/>
      <c r="S79" s="502"/>
      <c r="T79" s="508"/>
      <c r="U79" s="502"/>
      <c r="V79" s="326"/>
      <c r="W79" s="326"/>
      <c r="X79" s="326"/>
      <c r="Y79" s="502"/>
      <c r="Z79" s="502"/>
      <c r="AA79" s="502"/>
      <c r="AB79" s="502"/>
      <c r="AC79" s="392"/>
      <c r="AD79" s="392"/>
      <c r="AE79" s="392"/>
      <c r="AF79" s="394"/>
      <c r="AG79" s="505"/>
      <c r="AH79" s="505"/>
      <c r="AI79" s="394"/>
      <c r="AJ79" s="394"/>
    </row>
    <row r="80" spans="1:36">
      <c r="A80" s="503"/>
      <c r="B80" s="509"/>
      <c r="C80" s="509"/>
      <c r="D80" s="503"/>
      <c r="E80" s="509"/>
      <c r="F80" s="509"/>
      <c r="G80" s="503"/>
      <c r="H80" s="503"/>
      <c r="I80" s="395"/>
      <c r="J80" s="395"/>
      <c r="K80" s="395"/>
      <c r="L80" s="396"/>
      <c r="M80" s="396"/>
      <c r="N80" s="396"/>
      <c r="O80" s="396"/>
      <c r="P80" s="396"/>
      <c r="Q80" s="503"/>
      <c r="S80" s="503"/>
      <c r="T80" s="509"/>
      <c r="U80" s="503"/>
      <c r="V80" s="332"/>
      <c r="W80" s="332"/>
      <c r="X80" s="332"/>
      <c r="Y80" s="503"/>
      <c r="Z80" s="503"/>
      <c r="AA80" s="503"/>
      <c r="AB80" s="503"/>
      <c r="AC80" s="397"/>
      <c r="AD80" s="397"/>
      <c r="AE80" s="397"/>
      <c r="AF80" s="398"/>
      <c r="AG80" s="398"/>
      <c r="AH80" s="398"/>
      <c r="AI80" s="398"/>
      <c r="AJ80" s="398"/>
    </row>
    <row r="81" spans="1:36">
      <c r="A81" s="507" t="s">
        <v>340</v>
      </c>
      <c r="B81" s="508"/>
      <c r="C81" s="508"/>
      <c r="D81" s="507" t="s">
        <v>44</v>
      </c>
      <c r="E81" s="508"/>
      <c r="F81" s="508"/>
      <c r="G81" s="501" t="s">
        <v>568</v>
      </c>
      <c r="H81" s="501" t="s">
        <v>105</v>
      </c>
      <c r="I81" s="388"/>
      <c r="J81" s="389" t="s">
        <v>569</v>
      </c>
      <c r="K81" s="388"/>
      <c r="L81" s="390"/>
      <c r="M81" s="390"/>
      <c r="N81" s="510" t="s">
        <v>570</v>
      </c>
      <c r="O81" s="506"/>
      <c r="P81" s="390"/>
      <c r="Q81" s="501" t="s">
        <v>317</v>
      </c>
      <c r="S81" s="501" t="s">
        <v>571</v>
      </c>
      <c r="T81" s="508"/>
      <c r="U81" s="501" t="s">
        <v>571</v>
      </c>
      <c r="V81" s="326"/>
      <c r="W81" s="391" t="s">
        <v>558</v>
      </c>
      <c r="X81" s="326"/>
      <c r="Y81" s="501" t="s">
        <v>564</v>
      </c>
      <c r="Z81" s="501" t="s">
        <v>572</v>
      </c>
      <c r="AA81" s="501" t="s">
        <v>573</v>
      </c>
      <c r="AB81" s="501" t="s">
        <v>574</v>
      </c>
      <c r="AC81" s="392"/>
      <c r="AD81" s="393" t="s">
        <v>564</v>
      </c>
      <c r="AE81" s="392"/>
      <c r="AF81" s="394"/>
      <c r="AG81" s="394"/>
      <c r="AH81" s="504" t="s">
        <v>569</v>
      </c>
      <c r="AI81" s="505"/>
      <c r="AJ81" s="394"/>
    </row>
    <row r="82" spans="1:36">
      <c r="A82" s="502"/>
      <c r="B82" s="508"/>
      <c r="C82" s="508"/>
      <c r="D82" s="502"/>
      <c r="E82" s="508"/>
      <c r="F82" s="508"/>
      <c r="G82" s="502"/>
      <c r="H82" s="502"/>
      <c r="I82" s="388"/>
      <c r="J82" s="388"/>
      <c r="K82" s="388"/>
      <c r="L82" s="390"/>
      <c r="M82" s="390"/>
      <c r="N82" s="390"/>
      <c r="O82" s="390"/>
      <c r="P82" s="390"/>
      <c r="Q82" s="502"/>
      <c r="S82" s="502"/>
      <c r="T82" s="508"/>
      <c r="U82" s="502"/>
      <c r="V82" s="326"/>
      <c r="W82" s="326"/>
      <c r="X82" s="326"/>
      <c r="Y82" s="502"/>
      <c r="Z82" s="502"/>
      <c r="AA82" s="502"/>
      <c r="AB82" s="502"/>
      <c r="AC82" s="392"/>
      <c r="AD82" s="392"/>
      <c r="AE82" s="392"/>
      <c r="AF82" s="394"/>
      <c r="AG82" s="394"/>
      <c r="AH82" s="394"/>
      <c r="AI82" s="394"/>
      <c r="AJ82" s="394"/>
    </row>
    <row r="83" spans="1:36" ht="8.5" customHeight="1">
      <c r="A83" s="502"/>
      <c r="B83" s="508"/>
      <c r="C83" s="508"/>
      <c r="D83" s="502"/>
      <c r="E83" s="508"/>
      <c r="F83" s="508"/>
      <c r="G83" s="502"/>
      <c r="H83" s="502"/>
      <c r="I83" s="388"/>
      <c r="J83" s="388"/>
      <c r="K83" s="388"/>
      <c r="L83" s="390"/>
      <c r="M83" s="506"/>
      <c r="N83" s="506"/>
      <c r="O83" s="390"/>
      <c r="P83" s="390"/>
      <c r="Q83" s="502"/>
      <c r="S83" s="502"/>
      <c r="T83" s="508"/>
      <c r="U83" s="502"/>
      <c r="V83" s="326"/>
      <c r="W83" s="326"/>
      <c r="X83" s="326"/>
      <c r="Y83" s="502"/>
      <c r="Z83" s="502"/>
      <c r="AA83" s="502"/>
      <c r="AB83" s="502"/>
      <c r="AC83" s="392"/>
      <c r="AD83" s="392"/>
      <c r="AE83" s="392"/>
      <c r="AF83" s="394"/>
      <c r="AG83" s="505"/>
      <c r="AH83" s="505"/>
      <c r="AI83" s="394"/>
      <c r="AJ83" s="394"/>
    </row>
    <row r="84" spans="1:36">
      <c r="A84" s="503"/>
      <c r="B84" s="509"/>
      <c r="C84" s="509"/>
      <c r="D84" s="503"/>
      <c r="E84" s="509"/>
      <c r="F84" s="509"/>
      <c r="G84" s="503"/>
      <c r="H84" s="503"/>
      <c r="I84" s="395"/>
      <c r="J84" s="395"/>
      <c r="K84" s="395"/>
      <c r="L84" s="396"/>
      <c r="M84" s="396"/>
      <c r="N84" s="396"/>
      <c r="O84" s="396"/>
      <c r="P84" s="396"/>
      <c r="Q84" s="503"/>
      <c r="S84" s="503"/>
      <c r="T84" s="509"/>
      <c r="U84" s="503"/>
      <c r="V84" s="332"/>
      <c r="W84" s="332"/>
      <c r="X84" s="332"/>
      <c r="Y84" s="503"/>
      <c r="Z84" s="503"/>
      <c r="AA84" s="503"/>
      <c r="AB84" s="503"/>
      <c r="AC84" s="397"/>
      <c r="AD84" s="397"/>
      <c r="AE84" s="397"/>
      <c r="AF84" s="398"/>
      <c r="AG84" s="398"/>
      <c r="AH84" s="398"/>
      <c r="AI84" s="398"/>
      <c r="AJ84" s="398"/>
    </row>
    <row r="85" spans="1:36">
      <c r="A85" s="507" t="s">
        <v>347</v>
      </c>
      <c r="B85" s="508"/>
      <c r="C85" s="508"/>
      <c r="D85" s="507" t="s">
        <v>45</v>
      </c>
      <c r="E85" s="508"/>
      <c r="F85" s="508"/>
      <c r="G85" s="501" t="s">
        <v>387</v>
      </c>
      <c r="H85" s="501" t="s">
        <v>105</v>
      </c>
      <c r="I85" s="388"/>
      <c r="J85" s="389" t="s">
        <v>543</v>
      </c>
      <c r="K85" s="388"/>
      <c r="L85" s="390"/>
      <c r="M85" s="390"/>
      <c r="N85" s="510" t="s">
        <v>575</v>
      </c>
      <c r="O85" s="506"/>
      <c r="P85" s="390"/>
      <c r="Q85" s="501" t="s">
        <v>300</v>
      </c>
      <c r="S85" s="501" t="s">
        <v>300</v>
      </c>
      <c r="T85" s="508"/>
      <c r="U85" s="501" t="s">
        <v>576</v>
      </c>
      <c r="V85" s="326"/>
      <c r="W85" s="391" t="s">
        <v>300</v>
      </c>
      <c r="X85" s="326"/>
      <c r="Y85" s="501" t="s">
        <v>543</v>
      </c>
      <c r="Z85" s="501" t="s">
        <v>300</v>
      </c>
      <c r="AA85" s="501" t="s">
        <v>300</v>
      </c>
      <c r="AB85" s="501" t="s">
        <v>300</v>
      </c>
      <c r="AC85" s="392"/>
      <c r="AD85" s="393" t="s">
        <v>543</v>
      </c>
      <c r="AE85" s="392"/>
      <c r="AF85" s="394"/>
      <c r="AG85" s="394"/>
      <c r="AH85" s="504" t="s">
        <v>543</v>
      </c>
      <c r="AI85" s="505"/>
      <c r="AJ85" s="394"/>
    </row>
    <row r="86" spans="1:36">
      <c r="A86" s="502"/>
      <c r="B86" s="508"/>
      <c r="C86" s="508"/>
      <c r="D86" s="502"/>
      <c r="E86" s="508"/>
      <c r="F86" s="508"/>
      <c r="G86" s="502"/>
      <c r="H86" s="502"/>
      <c r="I86" s="388"/>
      <c r="J86" s="388"/>
      <c r="K86" s="388"/>
      <c r="L86" s="390"/>
      <c r="M86" s="390"/>
      <c r="N86" s="390"/>
      <c r="O86" s="390"/>
      <c r="P86" s="390"/>
      <c r="Q86" s="502"/>
      <c r="S86" s="502"/>
      <c r="T86" s="508"/>
      <c r="U86" s="502"/>
      <c r="V86" s="326"/>
      <c r="W86" s="326"/>
      <c r="X86" s="326"/>
      <c r="Y86" s="502"/>
      <c r="Z86" s="502"/>
      <c r="AA86" s="502"/>
      <c r="AB86" s="502"/>
      <c r="AC86" s="392"/>
      <c r="AD86" s="392"/>
      <c r="AE86" s="392"/>
      <c r="AF86" s="394"/>
      <c r="AG86" s="394"/>
      <c r="AH86" s="394"/>
      <c r="AI86" s="394"/>
      <c r="AJ86" s="394"/>
    </row>
    <row r="87" spans="1:36" ht="8.5" customHeight="1">
      <c r="A87" s="502"/>
      <c r="B87" s="508"/>
      <c r="C87" s="508"/>
      <c r="D87" s="502"/>
      <c r="E87" s="508"/>
      <c r="F87" s="508"/>
      <c r="G87" s="502"/>
      <c r="H87" s="502"/>
      <c r="I87" s="388"/>
      <c r="J87" s="388"/>
      <c r="K87" s="388"/>
      <c r="L87" s="390"/>
      <c r="M87" s="506"/>
      <c r="N87" s="506"/>
      <c r="O87" s="390"/>
      <c r="P87" s="390"/>
      <c r="Q87" s="502"/>
      <c r="S87" s="502"/>
      <c r="T87" s="508"/>
      <c r="U87" s="502"/>
      <c r="V87" s="326"/>
      <c r="W87" s="326"/>
      <c r="X87" s="326"/>
      <c r="Y87" s="502"/>
      <c r="Z87" s="502"/>
      <c r="AA87" s="502"/>
      <c r="AB87" s="502"/>
      <c r="AC87" s="392"/>
      <c r="AD87" s="392"/>
      <c r="AE87" s="392"/>
      <c r="AF87" s="394"/>
      <c r="AG87" s="505"/>
      <c r="AH87" s="505"/>
      <c r="AI87" s="394"/>
      <c r="AJ87" s="394"/>
    </row>
    <row r="88" spans="1:36">
      <c r="A88" s="503"/>
      <c r="B88" s="509"/>
      <c r="C88" s="509"/>
      <c r="D88" s="503"/>
      <c r="E88" s="509"/>
      <c r="F88" s="509"/>
      <c r="G88" s="503"/>
      <c r="H88" s="503"/>
      <c r="I88" s="395"/>
      <c r="J88" s="395"/>
      <c r="K88" s="395"/>
      <c r="L88" s="396"/>
      <c r="M88" s="396"/>
      <c r="N88" s="396"/>
      <c r="O88" s="396"/>
      <c r="P88" s="396"/>
      <c r="Q88" s="503"/>
      <c r="S88" s="503"/>
      <c r="T88" s="509"/>
      <c r="U88" s="503"/>
      <c r="V88" s="332"/>
      <c r="W88" s="332"/>
      <c r="X88" s="332"/>
      <c r="Y88" s="503"/>
      <c r="Z88" s="503"/>
      <c r="AA88" s="503"/>
      <c r="AB88" s="503"/>
      <c r="AC88" s="397"/>
      <c r="AD88" s="397"/>
      <c r="AE88" s="397"/>
      <c r="AF88" s="398"/>
      <c r="AG88" s="398"/>
      <c r="AH88" s="398"/>
      <c r="AI88" s="398"/>
      <c r="AJ88" s="398"/>
    </row>
    <row r="89" spans="1:36">
      <c r="A89" s="507" t="s">
        <v>354</v>
      </c>
      <c r="B89" s="508"/>
      <c r="C89" s="508"/>
      <c r="D89" s="507" t="s">
        <v>46</v>
      </c>
      <c r="E89" s="508"/>
      <c r="F89" s="508"/>
      <c r="G89" s="501" t="s">
        <v>577</v>
      </c>
      <c r="H89" s="501" t="s">
        <v>105</v>
      </c>
      <c r="I89" s="388"/>
      <c r="J89" s="389" t="s">
        <v>578</v>
      </c>
      <c r="K89" s="388"/>
      <c r="L89" s="390"/>
      <c r="M89" s="390"/>
      <c r="N89" s="510" t="s">
        <v>570</v>
      </c>
      <c r="O89" s="506"/>
      <c r="P89" s="390"/>
      <c r="Q89" s="501" t="s">
        <v>579</v>
      </c>
      <c r="S89" s="501" t="s">
        <v>505</v>
      </c>
      <c r="T89" s="508"/>
      <c r="U89" s="501" t="s">
        <v>505</v>
      </c>
      <c r="V89" s="326"/>
      <c r="W89" s="391" t="s">
        <v>510</v>
      </c>
      <c r="X89" s="326"/>
      <c r="Y89" s="501" t="s">
        <v>580</v>
      </c>
      <c r="Z89" s="501" t="s">
        <v>581</v>
      </c>
      <c r="AA89" s="501" t="s">
        <v>582</v>
      </c>
      <c r="AB89" s="501" t="s">
        <v>579</v>
      </c>
      <c r="AC89" s="392"/>
      <c r="AD89" s="393" t="s">
        <v>583</v>
      </c>
      <c r="AE89" s="392"/>
      <c r="AF89" s="394"/>
      <c r="AG89" s="394"/>
      <c r="AH89" s="504" t="s">
        <v>583</v>
      </c>
      <c r="AI89" s="505"/>
      <c r="AJ89" s="394"/>
    </row>
    <row r="90" spans="1:36">
      <c r="A90" s="502"/>
      <c r="B90" s="508"/>
      <c r="C90" s="508"/>
      <c r="D90" s="502"/>
      <c r="E90" s="508"/>
      <c r="F90" s="508"/>
      <c r="G90" s="502"/>
      <c r="H90" s="502"/>
      <c r="I90" s="388"/>
      <c r="J90" s="388"/>
      <c r="K90" s="388"/>
      <c r="L90" s="390"/>
      <c r="M90" s="390"/>
      <c r="N90" s="390"/>
      <c r="O90" s="390"/>
      <c r="P90" s="390"/>
      <c r="Q90" s="502"/>
      <c r="S90" s="502"/>
      <c r="T90" s="508"/>
      <c r="U90" s="502"/>
      <c r="V90" s="326"/>
      <c r="W90" s="326"/>
      <c r="X90" s="326"/>
      <c r="Y90" s="502"/>
      <c r="Z90" s="502"/>
      <c r="AA90" s="502"/>
      <c r="AB90" s="502"/>
      <c r="AC90" s="392"/>
      <c r="AD90" s="392"/>
      <c r="AE90" s="392"/>
      <c r="AF90" s="394"/>
      <c r="AG90" s="394"/>
      <c r="AH90" s="394"/>
      <c r="AI90" s="394"/>
      <c r="AJ90" s="394"/>
    </row>
    <row r="91" spans="1:36" ht="8.5" customHeight="1">
      <c r="A91" s="502"/>
      <c r="B91" s="508"/>
      <c r="C91" s="508"/>
      <c r="D91" s="502"/>
      <c r="E91" s="508"/>
      <c r="F91" s="508"/>
      <c r="G91" s="502"/>
      <c r="H91" s="502"/>
      <c r="I91" s="388"/>
      <c r="J91" s="388"/>
      <c r="K91" s="388"/>
      <c r="L91" s="390"/>
      <c r="M91" s="506"/>
      <c r="N91" s="506"/>
      <c r="O91" s="390"/>
      <c r="P91" s="390"/>
      <c r="Q91" s="502"/>
      <c r="S91" s="502"/>
      <c r="T91" s="508"/>
      <c r="U91" s="502"/>
      <c r="V91" s="326"/>
      <c r="W91" s="326"/>
      <c r="X91" s="326"/>
      <c r="Y91" s="502"/>
      <c r="Z91" s="502"/>
      <c r="AA91" s="502"/>
      <c r="AB91" s="502"/>
      <c r="AC91" s="392"/>
      <c r="AD91" s="392"/>
      <c r="AE91" s="392"/>
      <c r="AF91" s="394"/>
      <c r="AG91" s="505"/>
      <c r="AH91" s="505"/>
      <c r="AI91" s="394"/>
      <c r="AJ91" s="394"/>
    </row>
    <row r="92" spans="1:36">
      <c r="A92" s="503"/>
      <c r="B92" s="509"/>
      <c r="C92" s="509"/>
      <c r="D92" s="503"/>
      <c r="E92" s="509"/>
      <c r="F92" s="509"/>
      <c r="G92" s="503"/>
      <c r="H92" s="503"/>
      <c r="I92" s="395"/>
      <c r="J92" s="395"/>
      <c r="K92" s="395"/>
      <c r="L92" s="396"/>
      <c r="M92" s="396"/>
      <c r="N92" s="396"/>
      <c r="O92" s="396"/>
      <c r="P92" s="396"/>
      <c r="Q92" s="503"/>
      <c r="S92" s="503"/>
      <c r="T92" s="509"/>
      <c r="U92" s="503"/>
      <c r="V92" s="332"/>
      <c r="W92" s="332"/>
      <c r="X92" s="332"/>
      <c r="Y92" s="503"/>
      <c r="Z92" s="503"/>
      <c r="AA92" s="503"/>
      <c r="AB92" s="503"/>
      <c r="AC92" s="397"/>
      <c r="AD92" s="397"/>
      <c r="AE92" s="397"/>
      <c r="AF92" s="398"/>
      <c r="AG92" s="398"/>
      <c r="AH92" s="398"/>
      <c r="AI92" s="398"/>
      <c r="AJ92" s="398"/>
    </row>
    <row r="93" spans="1:36">
      <c r="A93" s="507" t="s">
        <v>584</v>
      </c>
      <c r="B93" s="508"/>
      <c r="C93" s="508"/>
      <c r="D93" s="507" t="s">
        <v>245</v>
      </c>
      <c r="E93" s="508"/>
      <c r="F93" s="508"/>
      <c r="G93" s="501" t="s">
        <v>585</v>
      </c>
      <c r="H93" s="501" t="s">
        <v>105</v>
      </c>
      <c r="I93" s="388"/>
      <c r="J93" s="389" t="s">
        <v>586</v>
      </c>
      <c r="K93" s="388"/>
      <c r="L93" s="390"/>
      <c r="M93" s="390"/>
      <c r="N93" s="510" t="s">
        <v>587</v>
      </c>
      <c r="O93" s="506"/>
      <c r="P93" s="390"/>
      <c r="Q93" s="501" t="s">
        <v>557</v>
      </c>
      <c r="S93" s="501" t="s">
        <v>552</v>
      </c>
      <c r="T93" s="508"/>
      <c r="U93" s="501" t="s">
        <v>557</v>
      </c>
      <c r="V93" s="326"/>
      <c r="W93" s="391" t="s">
        <v>552</v>
      </c>
      <c r="X93" s="326"/>
      <c r="Y93" s="501" t="s">
        <v>552</v>
      </c>
      <c r="Z93" s="501" t="s">
        <v>586</v>
      </c>
      <c r="AA93" s="501" t="s">
        <v>588</v>
      </c>
      <c r="AB93" s="501" t="s">
        <v>589</v>
      </c>
      <c r="AC93" s="392"/>
      <c r="AD93" s="393" t="s">
        <v>586</v>
      </c>
      <c r="AE93" s="392"/>
      <c r="AF93" s="394"/>
      <c r="AG93" s="394"/>
      <c r="AH93" s="504" t="s">
        <v>586</v>
      </c>
      <c r="AI93" s="505"/>
      <c r="AJ93" s="394"/>
    </row>
    <row r="94" spans="1:36">
      <c r="A94" s="502"/>
      <c r="B94" s="508"/>
      <c r="C94" s="508"/>
      <c r="D94" s="502"/>
      <c r="E94" s="508"/>
      <c r="F94" s="508"/>
      <c r="G94" s="502"/>
      <c r="H94" s="502"/>
      <c r="I94" s="388"/>
      <c r="J94" s="388"/>
      <c r="K94" s="388"/>
      <c r="L94" s="390"/>
      <c r="M94" s="390"/>
      <c r="N94" s="390"/>
      <c r="O94" s="390"/>
      <c r="P94" s="390"/>
      <c r="Q94" s="502"/>
      <c r="S94" s="502"/>
      <c r="T94" s="508"/>
      <c r="U94" s="502"/>
      <c r="V94" s="326"/>
      <c r="W94" s="326"/>
      <c r="X94" s="326"/>
      <c r="Y94" s="502"/>
      <c r="Z94" s="502"/>
      <c r="AA94" s="502"/>
      <c r="AB94" s="502"/>
      <c r="AC94" s="392"/>
      <c r="AD94" s="392"/>
      <c r="AE94" s="392"/>
      <c r="AF94" s="394"/>
      <c r="AG94" s="394"/>
      <c r="AH94" s="394"/>
      <c r="AI94" s="394"/>
      <c r="AJ94" s="394"/>
    </row>
    <row r="95" spans="1:36" ht="8.5" customHeight="1">
      <c r="A95" s="502"/>
      <c r="B95" s="508"/>
      <c r="C95" s="508"/>
      <c r="D95" s="502"/>
      <c r="E95" s="508"/>
      <c r="F95" s="508"/>
      <c r="G95" s="502"/>
      <c r="H95" s="502"/>
      <c r="I95" s="388"/>
      <c r="J95" s="388"/>
      <c r="K95" s="388"/>
      <c r="L95" s="390"/>
      <c r="M95" s="506"/>
      <c r="N95" s="506"/>
      <c r="O95" s="390"/>
      <c r="P95" s="390"/>
      <c r="Q95" s="502"/>
      <c r="S95" s="502"/>
      <c r="T95" s="508"/>
      <c r="U95" s="502"/>
      <c r="V95" s="326"/>
      <c r="W95" s="326"/>
      <c r="X95" s="326"/>
      <c r="Y95" s="502"/>
      <c r="Z95" s="502"/>
      <c r="AA95" s="502"/>
      <c r="AB95" s="502"/>
      <c r="AC95" s="392"/>
      <c r="AD95" s="392"/>
      <c r="AE95" s="392"/>
      <c r="AF95" s="394"/>
      <c r="AG95" s="505"/>
      <c r="AH95" s="505"/>
      <c r="AI95" s="394"/>
      <c r="AJ95" s="394"/>
    </row>
    <row r="96" spans="1:36">
      <c r="A96" s="503"/>
      <c r="B96" s="509"/>
      <c r="C96" s="509"/>
      <c r="D96" s="503"/>
      <c r="E96" s="509"/>
      <c r="F96" s="509"/>
      <c r="G96" s="503"/>
      <c r="H96" s="503"/>
      <c r="I96" s="395"/>
      <c r="J96" s="395"/>
      <c r="K96" s="395"/>
      <c r="L96" s="396"/>
      <c r="M96" s="396"/>
      <c r="N96" s="396"/>
      <c r="O96" s="396"/>
      <c r="P96" s="396"/>
      <c r="Q96" s="503"/>
      <c r="S96" s="503"/>
      <c r="T96" s="509"/>
      <c r="U96" s="503"/>
      <c r="V96" s="332"/>
      <c r="W96" s="332"/>
      <c r="X96" s="332"/>
      <c r="Y96" s="503"/>
      <c r="Z96" s="503"/>
      <c r="AA96" s="503"/>
      <c r="AB96" s="503"/>
      <c r="AC96" s="397"/>
      <c r="AD96" s="397"/>
      <c r="AE96" s="397"/>
      <c r="AF96" s="398"/>
      <c r="AG96" s="398"/>
      <c r="AH96" s="398"/>
      <c r="AI96" s="398"/>
      <c r="AJ96" s="398"/>
    </row>
    <row r="97" spans="1:36">
      <c r="A97" s="507" t="s">
        <v>590</v>
      </c>
      <c r="B97" s="508"/>
      <c r="C97" s="508"/>
      <c r="D97" s="507" t="s">
        <v>47</v>
      </c>
      <c r="E97" s="508"/>
      <c r="F97" s="508"/>
      <c r="G97" s="501" t="s">
        <v>519</v>
      </c>
      <c r="H97" s="501" t="s">
        <v>105</v>
      </c>
      <c r="I97" s="388"/>
      <c r="J97" s="389" t="s">
        <v>522</v>
      </c>
      <c r="K97" s="388"/>
      <c r="L97" s="390"/>
      <c r="M97" s="390"/>
      <c r="N97" s="510" t="s">
        <v>491</v>
      </c>
      <c r="O97" s="506"/>
      <c r="P97" s="390"/>
      <c r="Q97" s="501" t="s">
        <v>371</v>
      </c>
      <c r="S97" s="501" t="s">
        <v>371</v>
      </c>
      <c r="T97" s="508"/>
      <c r="U97" s="501" t="s">
        <v>548</v>
      </c>
      <c r="V97" s="326"/>
      <c r="W97" s="391" t="s">
        <v>537</v>
      </c>
      <c r="X97" s="326"/>
      <c r="Y97" s="501" t="s">
        <v>522</v>
      </c>
      <c r="Z97" s="501" t="s">
        <v>538</v>
      </c>
      <c r="AA97" s="501" t="s">
        <v>522</v>
      </c>
      <c r="AB97" s="501" t="s">
        <v>548</v>
      </c>
      <c r="AC97" s="392"/>
      <c r="AD97" s="393" t="s">
        <v>369</v>
      </c>
      <c r="AE97" s="392"/>
      <c r="AF97" s="394"/>
      <c r="AG97" s="394"/>
      <c r="AH97" s="504" t="s">
        <v>369</v>
      </c>
      <c r="AI97" s="505"/>
      <c r="AJ97" s="394"/>
    </row>
    <row r="98" spans="1:36">
      <c r="A98" s="502"/>
      <c r="B98" s="508"/>
      <c r="C98" s="508"/>
      <c r="D98" s="502"/>
      <c r="E98" s="508"/>
      <c r="F98" s="508"/>
      <c r="G98" s="502"/>
      <c r="H98" s="502"/>
      <c r="I98" s="388"/>
      <c r="J98" s="388"/>
      <c r="K98" s="388"/>
      <c r="L98" s="390"/>
      <c r="M98" s="390"/>
      <c r="N98" s="390"/>
      <c r="O98" s="390"/>
      <c r="P98" s="390"/>
      <c r="Q98" s="502"/>
      <c r="S98" s="502"/>
      <c r="T98" s="508"/>
      <c r="U98" s="502"/>
      <c r="V98" s="326"/>
      <c r="W98" s="326"/>
      <c r="X98" s="326"/>
      <c r="Y98" s="502"/>
      <c r="Z98" s="502"/>
      <c r="AA98" s="502"/>
      <c r="AB98" s="502"/>
      <c r="AC98" s="392"/>
      <c r="AD98" s="392"/>
      <c r="AE98" s="392"/>
      <c r="AF98" s="394"/>
      <c r="AG98" s="394"/>
      <c r="AH98" s="394"/>
      <c r="AI98" s="394"/>
      <c r="AJ98" s="394"/>
    </row>
    <row r="99" spans="1:36" ht="8.5" customHeight="1">
      <c r="A99" s="502"/>
      <c r="B99" s="508"/>
      <c r="C99" s="508"/>
      <c r="D99" s="502"/>
      <c r="E99" s="508"/>
      <c r="F99" s="508"/>
      <c r="G99" s="502"/>
      <c r="H99" s="502"/>
      <c r="I99" s="388"/>
      <c r="J99" s="388"/>
      <c r="K99" s="388"/>
      <c r="L99" s="390"/>
      <c r="M99" s="506"/>
      <c r="N99" s="506"/>
      <c r="O99" s="390"/>
      <c r="P99" s="390"/>
      <c r="Q99" s="502"/>
      <c r="S99" s="502"/>
      <c r="T99" s="508"/>
      <c r="U99" s="502"/>
      <c r="V99" s="326"/>
      <c r="W99" s="326"/>
      <c r="X99" s="326"/>
      <c r="Y99" s="502"/>
      <c r="Z99" s="502"/>
      <c r="AA99" s="502"/>
      <c r="AB99" s="502"/>
      <c r="AC99" s="392"/>
      <c r="AD99" s="392"/>
      <c r="AE99" s="392"/>
      <c r="AF99" s="394"/>
      <c r="AG99" s="505"/>
      <c r="AH99" s="505"/>
      <c r="AI99" s="394"/>
      <c r="AJ99" s="394"/>
    </row>
    <row r="100" spans="1:36">
      <c r="A100" s="503"/>
      <c r="B100" s="509"/>
      <c r="C100" s="509"/>
      <c r="D100" s="503"/>
      <c r="E100" s="509"/>
      <c r="F100" s="509"/>
      <c r="G100" s="503"/>
      <c r="H100" s="503"/>
      <c r="I100" s="395"/>
      <c r="J100" s="395"/>
      <c r="K100" s="395"/>
      <c r="L100" s="396"/>
      <c r="M100" s="396"/>
      <c r="N100" s="396"/>
      <c r="O100" s="396"/>
      <c r="P100" s="396"/>
      <c r="Q100" s="503"/>
      <c r="S100" s="503"/>
      <c r="T100" s="509"/>
      <c r="U100" s="503"/>
      <c r="V100" s="332"/>
      <c r="W100" s="332"/>
      <c r="X100" s="332"/>
      <c r="Y100" s="503"/>
      <c r="Z100" s="503"/>
      <c r="AA100" s="503"/>
      <c r="AB100" s="503"/>
      <c r="AC100" s="397"/>
      <c r="AD100" s="397"/>
      <c r="AE100" s="397"/>
      <c r="AF100" s="398"/>
      <c r="AG100" s="398"/>
      <c r="AH100" s="398"/>
      <c r="AI100" s="398"/>
      <c r="AJ100" s="398"/>
    </row>
    <row r="101" spans="1:36">
      <c r="A101" s="507" t="s">
        <v>363</v>
      </c>
      <c r="B101" s="508"/>
      <c r="C101" s="508"/>
      <c r="D101" s="507" t="s">
        <v>48</v>
      </c>
      <c r="E101" s="508"/>
      <c r="F101" s="508"/>
      <c r="G101" s="501" t="s">
        <v>591</v>
      </c>
      <c r="H101" s="501" t="s">
        <v>105</v>
      </c>
      <c r="I101" s="388"/>
      <c r="J101" s="389" t="s">
        <v>569</v>
      </c>
      <c r="K101" s="388"/>
      <c r="L101" s="390"/>
      <c r="M101" s="390"/>
      <c r="N101" s="510" t="s">
        <v>592</v>
      </c>
      <c r="O101" s="506"/>
      <c r="P101" s="390"/>
      <c r="Q101" s="501" t="s">
        <v>369</v>
      </c>
      <c r="S101" s="501" t="s">
        <v>334</v>
      </c>
      <c r="T101" s="508"/>
      <c r="U101" s="501" t="s">
        <v>593</v>
      </c>
      <c r="V101" s="326"/>
      <c r="W101" s="391" t="s">
        <v>594</v>
      </c>
      <c r="X101" s="326"/>
      <c r="Y101" s="501" t="s">
        <v>569</v>
      </c>
      <c r="Z101" s="501" t="s">
        <v>594</v>
      </c>
      <c r="AA101" s="501" t="s">
        <v>493</v>
      </c>
      <c r="AB101" s="501" t="s">
        <v>595</v>
      </c>
      <c r="AC101" s="392"/>
      <c r="AD101" s="393" t="s">
        <v>596</v>
      </c>
      <c r="AE101" s="392"/>
      <c r="AF101" s="394"/>
      <c r="AG101" s="394"/>
      <c r="AH101" s="504" t="s">
        <v>596</v>
      </c>
      <c r="AI101" s="505"/>
      <c r="AJ101" s="394"/>
    </row>
    <row r="102" spans="1:36">
      <c r="A102" s="502"/>
      <c r="B102" s="508"/>
      <c r="C102" s="508"/>
      <c r="D102" s="502"/>
      <c r="E102" s="508"/>
      <c r="F102" s="508"/>
      <c r="G102" s="502"/>
      <c r="H102" s="502"/>
      <c r="I102" s="388"/>
      <c r="J102" s="388"/>
      <c r="K102" s="388"/>
      <c r="L102" s="390"/>
      <c r="M102" s="390"/>
      <c r="N102" s="390"/>
      <c r="O102" s="390"/>
      <c r="P102" s="390"/>
      <c r="Q102" s="502"/>
      <c r="S102" s="502"/>
      <c r="T102" s="508"/>
      <c r="U102" s="502"/>
      <c r="V102" s="326"/>
      <c r="W102" s="326"/>
      <c r="X102" s="326"/>
      <c r="Y102" s="502"/>
      <c r="Z102" s="502"/>
      <c r="AA102" s="502"/>
      <c r="AB102" s="502"/>
      <c r="AC102" s="392"/>
      <c r="AD102" s="392"/>
      <c r="AE102" s="392"/>
      <c r="AF102" s="394"/>
      <c r="AG102" s="394"/>
      <c r="AH102" s="394"/>
      <c r="AI102" s="394"/>
      <c r="AJ102" s="394"/>
    </row>
    <row r="103" spans="1:36" ht="8.5" customHeight="1">
      <c r="A103" s="502"/>
      <c r="B103" s="508"/>
      <c r="C103" s="508"/>
      <c r="D103" s="502"/>
      <c r="E103" s="508"/>
      <c r="F103" s="508"/>
      <c r="G103" s="502"/>
      <c r="H103" s="502"/>
      <c r="I103" s="388"/>
      <c r="J103" s="388"/>
      <c r="K103" s="388"/>
      <c r="L103" s="390"/>
      <c r="M103" s="506"/>
      <c r="N103" s="506"/>
      <c r="O103" s="390"/>
      <c r="P103" s="390"/>
      <c r="Q103" s="502"/>
      <c r="S103" s="502"/>
      <c r="T103" s="508"/>
      <c r="U103" s="502"/>
      <c r="V103" s="326"/>
      <c r="W103" s="326"/>
      <c r="X103" s="326"/>
      <c r="Y103" s="502"/>
      <c r="Z103" s="502"/>
      <c r="AA103" s="502"/>
      <c r="AB103" s="502"/>
      <c r="AC103" s="392"/>
      <c r="AD103" s="392"/>
      <c r="AE103" s="392"/>
      <c r="AF103" s="394"/>
      <c r="AG103" s="505"/>
      <c r="AH103" s="505"/>
      <c r="AI103" s="394"/>
      <c r="AJ103" s="394"/>
    </row>
    <row r="104" spans="1:36">
      <c r="A104" s="503"/>
      <c r="B104" s="509"/>
      <c r="C104" s="509"/>
      <c r="D104" s="503"/>
      <c r="E104" s="509"/>
      <c r="F104" s="509"/>
      <c r="G104" s="503"/>
      <c r="H104" s="503"/>
      <c r="I104" s="395"/>
      <c r="J104" s="395"/>
      <c r="K104" s="395"/>
      <c r="L104" s="396"/>
      <c r="M104" s="396"/>
      <c r="N104" s="396"/>
      <c r="O104" s="396"/>
      <c r="P104" s="396"/>
      <c r="Q104" s="503"/>
      <c r="S104" s="503"/>
      <c r="T104" s="509"/>
      <c r="U104" s="503"/>
      <c r="V104" s="332"/>
      <c r="W104" s="332"/>
      <c r="X104" s="332"/>
      <c r="Y104" s="503"/>
      <c r="Z104" s="503"/>
      <c r="AA104" s="503"/>
      <c r="AB104" s="503"/>
      <c r="AC104" s="397"/>
      <c r="AD104" s="397"/>
      <c r="AE104" s="397"/>
      <c r="AF104" s="398"/>
      <c r="AG104" s="398"/>
      <c r="AH104" s="398"/>
      <c r="AI104" s="398"/>
      <c r="AJ104" s="398"/>
    </row>
    <row r="105" spans="1:36">
      <c r="A105" s="507" t="s">
        <v>597</v>
      </c>
      <c r="B105" s="508"/>
      <c r="C105" s="508"/>
      <c r="D105" s="507" t="s">
        <v>49</v>
      </c>
      <c r="E105" s="508"/>
      <c r="F105" s="508"/>
      <c r="G105" s="501" t="s">
        <v>455</v>
      </c>
      <c r="H105" s="501" t="s">
        <v>105</v>
      </c>
      <c r="I105" s="388"/>
      <c r="J105" s="389" t="s">
        <v>428</v>
      </c>
      <c r="K105" s="388"/>
      <c r="L105" s="390"/>
      <c r="M105" s="390"/>
      <c r="N105" s="510" t="s">
        <v>496</v>
      </c>
      <c r="O105" s="506"/>
      <c r="P105" s="390"/>
      <c r="Q105" s="501" t="s">
        <v>598</v>
      </c>
      <c r="S105" s="501" t="s">
        <v>434</v>
      </c>
      <c r="T105" s="508"/>
      <c r="U105" s="501" t="s">
        <v>599</v>
      </c>
      <c r="V105" s="326"/>
      <c r="W105" s="391" t="s">
        <v>598</v>
      </c>
      <c r="X105" s="326"/>
      <c r="Y105" s="501" t="s">
        <v>428</v>
      </c>
      <c r="Z105" s="501" t="s">
        <v>600</v>
      </c>
      <c r="AA105" s="501" t="s">
        <v>598</v>
      </c>
      <c r="AB105" s="501" t="s">
        <v>600</v>
      </c>
      <c r="AC105" s="392"/>
      <c r="AD105" s="393" t="s">
        <v>369</v>
      </c>
      <c r="AE105" s="392"/>
      <c r="AF105" s="394"/>
      <c r="AG105" s="394"/>
      <c r="AH105" s="504" t="s">
        <v>369</v>
      </c>
      <c r="AI105" s="505"/>
      <c r="AJ105" s="394"/>
    </row>
    <row r="106" spans="1:36">
      <c r="A106" s="502"/>
      <c r="B106" s="508"/>
      <c r="C106" s="508"/>
      <c r="D106" s="502"/>
      <c r="E106" s="508"/>
      <c r="F106" s="508"/>
      <c r="G106" s="502"/>
      <c r="H106" s="502"/>
      <c r="I106" s="388"/>
      <c r="J106" s="388"/>
      <c r="K106" s="388"/>
      <c r="L106" s="390"/>
      <c r="M106" s="390"/>
      <c r="N106" s="390"/>
      <c r="O106" s="390"/>
      <c r="P106" s="390"/>
      <c r="Q106" s="502"/>
      <c r="S106" s="502"/>
      <c r="T106" s="508"/>
      <c r="U106" s="502"/>
      <c r="V106" s="326"/>
      <c r="W106" s="326"/>
      <c r="X106" s="326"/>
      <c r="Y106" s="502"/>
      <c r="Z106" s="502"/>
      <c r="AA106" s="502"/>
      <c r="AB106" s="502"/>
      <c r="AC106" s="392"/>
      <c r="AD106" s="392"/>
      <c r="AE106" s="392"/>
      <c r="AF106" s="394"/>
      <c r="AG106" s="394"/>
      <c r="AH106" s="394"/>
      <c r="AI106" s="394"/>
      <c r="AJ106" s="394"/>
    </row>
    <row r="107" spans="1:36" ht="8.5" customHeight="1">
      <c r="A107" s="502"/>
      <c r="B107" s="508"/>
      <c r="C107" s="508"/>
      <c r="D107" s="502"/>
      <c r="E107" s="508"/>
      <c r="F107" s="508"/>
      <c r="G107" s="502"/>
      <c r="H107" s="502"/>
      <c r="I107" s="388"/>
      <c r="J107" s="388"/>
      <c r="K107" s="388"/>
      <c r="L107" s="390"/>
      <c r="M107" s="506"/>
      <c r="N107" s="506"/>
      <c r="O107" s="390"/>
      <c r="P107" s="390"/>
      <c r="Q107" s="502"/>
      <c r="S107" s="502"/>
      <c r="T107" s="508"/>
      <c r="U107" s="502"/>
      <c r="V107" s="326"/>
      <c r="W107" s="326"/>
      <c r="X107" s="326"/>
      <c r="Y107" s="502"/>
      <c r="Z107" s="502"/>
      <c r="AA107" s="502"/>
      <c r="AB107" s="502"/>
      <c r="AC107" s="392"/>
      <c r="AD107" s="392"/>
      <c r="AE107" s="392"/>
      <c r="AF107" s="394"/>
      <c r="AG107" s="505"/>
      <c r="AH107" s="505"/>
      <c r="AI107" s="394"/>
      <c r="AJ107" s="394"/>
    </row>
    <row r="108" spans="1:36">
      <c r="A108" s="503"/>
      <c r="B108" s="509"/>
      <c r="C108" s="509"/>
      <c r="D108" s="503"/>
      <c r="E108" s="509"/>
      <c r="F108" s="509"/>
      <c r="G108" s="503"/>
      <c r="H108" s="503"/>
      <c r="I108" s="395"/>
      <c r="J108" s="395"/>
      <c r="K108" s="395"/>
      <c r="L108" s="396"/>
      <c r="M108" s="396"/>
      <c r="N108" s="396"/>
      <c r="O108" s="396"/>
      <c r="P108" s="396"/>
      <c r="Q108" s="503"/>
      <c r="S108" s="503"/>
      <c r="T108" s="509"/>
      <c r="U108" s="503"/>
      <c r="V108" s="332"/>
      <c r="W108" s="332"/>
      <c r="X108" s="332"/>
      <c r="Y108" s="503"/>
      <c r="Z108" s="503"/>
      <c r="AA108" s="503"/>
      <c r="AB108" s="503"/>
      <c r="AC108" s="397"/>
      <c r="AD108" s="397"/>
      <c r="AE108" s="397"/>
      <c r="AF108" s="398"/>
      <c r="AG108" s="398"/>
      <c r="AH108" s="398"/>
      <c r="AI108" s="398"/>
      <c r="AJ108" s="398"/>
    </row>
    <row r="109" spans="1:36">
      <c r="A109" s="507" t="s">
        <v>710</v>
      </c>
      <c r="B109" s="508"/>
      <c r="C109" s="508"/>
      <c r="D109" s="507" t="s">
        <v>50</v>
      </c>
      <c r="E109" s="508"/>
      <c r="F109" s="508"/>
      <c r="G109" s="501" t="s">
        <v>455</v>
      </c>
      <c r="H109" s="501" t="s">
        <v>105</v>
      </c>
      <c r="I109" s="388"/>
      <c r="J109" s="389" t="s">
        <v>711</v>
      </c>
      <c r="K109" s="388"/>
      <c r="L109" s="390"/>
      <c r="M109" s="390"/>
      <c r="N109" s="510" t="s">
        <v>607</v>
      </c>
      <c r="O109" s="506"/>
      <c r="P109" s="390"/>
      <c r="Q109" s="501" t="s">
        <v>369</v>
      </c>
      <c r="S109" s="501" t="s">
        <v>708</v>
      </c>
      <c r="T109" s="508"/>
      <c r="U109" s="501" t="s">
        <v>527</v>
      </c>
      <c r="V109" s="326"/>
      <c r="W109" s="391" t="s">
        <v>369</v>
      </c>
      <c r="X109" s="326"/>
      <c r="Y109" s="501" t="s">
        <v>711</v>
      </c>
      <c r="Z109" s="501" t="s">
        <v>598</v>
      </c>
      <c r="AA109" s="501" t="s">
        <v>428</v>
      </c>
      <c r="AB109" s="501" t="s">
        <v>712</v>
      </c>
      <c r="AC109" s="392"/>
      <c r="AD109" s="393" t="s">
        <v>711</v>
      </c>
      <c r="AE109" s="392"/>
      <c r="AF109" s="394"/>
      <c r="AG109" s="394"/>
      <c r="AH109" s="504" t="s">
        <v>711</v>
      </c>
      <c r="AI109" s="505"/>
      <c r="AJ109" s="394"/>
    </row>
    <row r="110" spans="1:36">
      <c r="A110" s="502"/>
      <c r="B110" s="508"/>
      <c r="C110" s="508"/>
      <c r="D110" s="502"/>
      <c r="E110" s="508"/>
      <c r="F110" s="508"/>
      <c r="G110" s="502"/>
      <c r="H110" s="502"/>
      <c r="I110" s="388"/>
      <c r="J110" s="388"/>
      <c r="K110" s="388"/>
      <c r="L110" s="390"/>
      <c r="M110" s="390"/>
      <c r="N110" s="390"/>
      <c r="O110" s="390"/>
      <c r="P110" s="390"/>
      <c r="Q110" s="502"/>
      <c r="S110" s="502"/>
      <c r="T110" s="508"/>
      <c r="U110" s="502"/>
      <c r="V110" s="326"/>
      <c r="W110" s="326"/>
      <c r="X110" s="326"/>
      <c r="Y110" s="502"/>
      <c r="Z110" s="502"/>
      <c r="AA110" s="502"/>
      <c r="AB110" s="502"/>
      <c r="AC110" s="392"/>
      <c r="AD110" s="392"/>
      <c r="AE110" s="392"/>
      <c r="AF110" s="394"/>
      <c r="AG110" s="394"/>
      <c r="AH110" s="394"/>
      <c r="AI110" s="394"/>
      <c r="AJ110" s="394"/>
    </row>
    <row r="111" spans="1:36" ht="8.5" customHeight="1">
      <c r="A111" s="502"/>
      <c r="B111" s="508"/>
      <c r="C111" s="508"/>
      <c r="D111" s="502"/>
      <c r="E111" s="508"/>
      <c r="F111" s="508"/>
      <c r="G111" s="502"/>
      <c r="H111" s="502"/>
      <c r="I111" s="388"/>
      <c r="J111" s="388"/>
      <c r="K111" s="388"/>
      <c r="L111" s="390"/>
      <c r="M111" s="506"/>
      <c r="N111" s="506"/>
      <c r="O111" s="390"/>
      <c r="P111" s="390"/>
      <c r="Q111" s="502"/>
      <c r="S111" s="502"/>
      <c r="T111" s="508"/>
      <c r="U111" s="502"/>
      <c r="V111" s="326"/>
      <c r="W111" s="326"/>
      <c r="X111" s="326"/>
      <c r="Y111" s="502"/>
      <c r="Z111" s="502"/>
      <c r="AA111" s="502"/>
      <c r="AB111" s="502"/>
      <c r="AC111" s="392"/>
      <c r="AD111" s="392"/>
      <c r="AE111" s="392"/>
      <c r="AF111" s="394"/>
      <c r="AG111" s="505"/>
      <c r="AH111" s="505"/>
      <c r="AI111" s="394"/>
      <c r="AJ111" s="394"/>
    </row>
    <row r="112" spans="1:36">
      <c r="A112" s="503"/>
      <c r="B112" s="509"/>
      <c r="C112" s="509"/>
      <c r="D112" s="503"/>
      <c r="E112" s="509"/>
      <c r="F112" s="509"/>
      <c r="G112" s="503"/>
      <c r="H112" s="503"/>
      <c r="I112" s="395"/>
      <c r="J112" s="395"/>
      <c r="K112" s="395"/>
      <c r="L112" s="396"/>
      <c r="M112" s="396"/>
      <c r="N112" s="396"/>
      <c r="O112" s="396"/>
      <c r="P112" s="396"/>
      <c r="Q112" s="503"/>
      <c r="S112" s="503"/>
      <c r="T112" s="509"/>
      <c r="U112" s="503"/>
      <c r="V112" s="332"/>
      <c r="W112" s="332"/>
      <c r="X112" s="332"/>
      <c r="Y112" s="503"/>
      <c r="Z112" s="503"/>
      <c r="AA112" s="503"/>
      <c r="AB112" s="503"/>
      <c r="AC112" s="397"/>
      <c r="AD112" s="397"/>
      <c r="AE112" s="397"/>
      <c r="AF112" s="398"/>
      <c r="AG112" s="398"/>
      <c r="AH112" s="398"/>
      <c r="AI112" s="398"/>
      <c r="AJ112" s="398"/>
    </row>
    <row r="113" spans="1:36">
      <c r="A113" s="507" t="s">
        <v>372</v>
      </c>
      <c r="B113" s="508"/>
      <c r="C113" s="508"/>
      <c r="D113" s="507" t="s">
        <v>51</v>
      </c>
      <c r="E113" s="508"/>
      <c r="F113" s="508"/>
      <c r="G113" s="501" t="s">
        <v>611</v>
      </c>
      <c r="H113" s="501" t="s">
        <v>105</v>
      </c>
      <c r="I113" s="388"/>
      <c r="J113" s="389" t="s">
        <v>713</v>
      </c>
      <c r="K113" s="388"/>
      <c r="L113" s="390"/>
      <c r="M113" s="390"/>
      <c r="N113" s="510" t="s">
        <v>551</v>
      </c>
      <c r="O113" s="506"/>
      <c r="P113" s="390"/>
      <c r="Q113" s="501" t="s">
        <v>439</v>
      </c>
      <c r="S113" s="501" t="s">
        <v>714</v>
      </c>
      <c r="T113" s="508"/>
      <c r="U113" s="501" t="s">
        <v>715</v>
      </c>
      <c r="V113" s="326"/>
      <c r="W113" s="391" t="s">
        <v>530</v>
      </c>
      <c r="X113" s="326"/>
      <c r="Y113" s="501" t="s">
        <v>713</v>
      </c>
      <c r="Z113" s="501" t="s">
        <v>439</v>
      </c>
      <c r="AA113" s="501" t="s">
        <v>497</v>
      </c>
      <c r="AB113" s="501" t="s">
        <v>716</v>
      </c>
      <c r="AC113" s="392"/>
      <c r="AD113" s="393" t="s">
        <v>713</v>
      </c>
      <c r="AE113" s="392"/>
      <c r="AF113" s="394"/>
      <c r="AG113" s="394"/>
      <c r="AH113" s="504" t="s">
        <v>713</v>
      </c>
      <c r="AI113" s="505"/>
      <c r="AJ113" s="394"/>
    </row>
    <row r="114" spans="1:36">
      <c r="A114" s="502"/>
      <c r="B114" s="508"/>
      <c r="C114" s="508"/>
      <c r="D114" s="502"/>
      <c r="E114" s="508"/>
      <c r="F114" s="508"/>
      <c r="G114" s="502"/>
      <c r="H114" s="502"/>
      <c r="I114" s="388"/>
      <c r="J114" s="388"/>
      <c r="K114" s="388"/>
      <c r="L114" s="390"/>
      <c r="M114" s="390"/>
      <c r="N114" s="390"/>
      <c r="O114" s="390"/>
      <c r="P114" s="390"/>
      <c r="Q114" s="502"/>
      <c r="S114" s="502"/>
      <c r="T114" s="508"/>
      <c r="U114" s="502"/>
      <c r="V114" s="326"/>
      <c r="W114" s="326"/>
      <c r="X114" s="326"/>
      <c r="Y114" s="502"/>
      <c r="Z114" s="502"/>
      <c r="AA114" s="502"/>
      <c r="AB114" s="502"/>
      <c r="AC114" s="392"/>
      <c r="AD114" s="392"/>
      <c r="AE114" s="392"/>
      <c r="AF114" s="394"/>
      <c r="AG114" s="394"/>
      <c r="AH114" s="394"/>
      <c r="AI114" s="394"/>
      <c r="AJ114" s="394"/>
    </row>
    <row r="115" spans="1:36" ht="8.5" customHeight="1">
      <c r="A115" s="502"/>
      <c r="B115" s="508"/>
      <c r="C115" s="508"/>
      <c r="D115" s="502"/>
      <c r="E115" s="508"/>
      <c r="F115" s="508"/>
      <c r="G115" s="502"/>
      <c r="H115" s="502"/>
      <c r="I115" s="388"/>
      <c r="J115" s="388"/>
      <c r="K115" s="388"/>
      <c r="L115" s="390"/>
      <c r="M115" s="506"/>
      <c r="N115" s="506"/>
      <c r="O115" s="390"/>
      <c r="P115" s="390"/>
      <c r="Q115" s="502"/>
      <c r="S115" s="502"/>
      <c r="T115" s="508"/>
      <c r="U115" s="502"/>
      <c r="V115" s="326"/>
      <c r="W115" s="326"/>
      <c r="X115" s="326"/>
      <c r="Y115" s="502"/>
      <c r="Z115" s="502"/>
      <c r="AA115" s="502"/>
      <c r="AB115" s="502"/>
      <c r="AC115" s="392"/>
      <c r="AD115" s="392"/>
      <c r="AE115" s="392"/>
      <c r="AF115" s="394"/>
      <c r="AG115" s="505"/>
      <c r="AH115" s="505"/>
      <c r="AI115" s="394"/>
      <c r="AJ115" s="394"/>
    </row>
    <row r="116" spans="1:36">
      <c r="A116" s="503"/>
      <c r="B116" s="509"/>
      <c r="C116" s="509"/>
      <c r="D116" s="503"/>
      <c r="E116" s="509"/>
      <c r="F116" s="509"/>
      <c r="G116" s="503"/>
      <c r="H116" s="503"/>
      <c r="I116" s="395"/>
      <c r="J116" s="395"/>
      <c r="K116" s="395"/>
      <c r="L116" s="396"/>
      <c r="M116" s="396"/>
      <c r="N116" s="396"/>
      <c r="O116" s="396"/>
      <c r="P116" s="396"/>
      <c r="Q116" s="503"/>
      <c r="S116" s="503"/>
      <c r="T116" s="509"/>
      <c r="U116" s="503"/>
      <c r="V116" s="332"/>
      <c r="W116" s="332"/>
      <c r="X116" s="332"/>
      <c r="Y116" s="503"/>
      <c r="Z116" s="503"/>
      <c r="AA116" s="503"/>
      <c r="AB116" s="503"/>
      <c r="AC116" s="397"/>
      <c r="AD116" s="397"/>
      <c r="AE116" s="397"/>
      <c r="AF116" s="398"/>
      <c r="AG116" s="398"/>
      <c r="AH116" s="398"/>
      <c r="AI116" s="398"/>
      <c r="AJ116" s="398"/>
    </row>
    <row r="117" spans="1:36">
      <c r="A117" s="507" t="s">
        <v>378</v>
      </c>
      <c r="B117" s="508"/>
      <c r="C117" s="508"/>
      <c r="D117" s="507" t="s">
        <v>52</v>
      </c>
      <c r="E117" s="508"/>
      <c r="F117" s="508"/>
      <c r="G117" s="501" t="s">
        <v>379</v>
      </c>
      <c r="H117" s="501" t="s">
        <v>105</v>
      </c>
      <c r="I117" s="388"/>
      <c r="J117" s="389" t="s">
        <v>661</v>
      </c>
      <c r="K117" s="388"/>
      <c r="L117" s="390"/>
      <c r="M117" s="390"/>
      <c r="N117" s="510" t="s">
        <v>503</v>
      </c>
      <c r="O117" s="506"/>
      <c r="P117" s="390"/>
      <c r="Q117" s="501" t="s">
        <v>680</v>
      </c>
      <c r="S117" s="501" t="s">
        <v>543</v>
      </c>
      <c r="T117" s="508"/>
      <c r="U117" s="501" t="s">
        <v>543</v>
      </c>
      <c r="V117" s="326"/>
      <c r="W117" s="391" t="s">
        <v>653</v>
      </c>
      <c r="X117" s="326"/>
      <c r="Y117" s="501" t="s">
        <v>632</v>
      </c>
      <c r="Z117" s="501" t="s">
        <v>717</v>
      </c>
      <c r="AA117" s="501" t="s">
        <v>507</v>
      </c>
      <c r="AB117" s="501" t="s">
        <v>718</v>
      </c>
      <c r="AC117" s="392"/>
      <c r="AD117" s="393" t="s">
        <v>661</v>
      </c>
      <c r="AE117" s="392"/>
      <c r="AF117" s="394"/>
      <c r="AG117" s="394"/>
      <c r="AH117" s="504" t="s">
        <v>669</v>
      </c>
      <c r="AI117" s="505"/>
      <c r="AJ117" s="394"/>
    </row>
    <row r="118" spans="1:36">
      <c r="A118" s="502"/>
      <c r="B118" s="508"/>
      <c r="C118" s="508"/>
      <c r="D118" s="502"/>
      <c r="E118" s="508"/>
      <c r="F118" s="508"/>
      <c r="G118" s="502"/>
      <c r="H118" s="502"/>
      <c r="I118" s="388"/>
      <c r="J118" s="388"/>
      <c r="K118" s="388"/>
      <c r="L118" s="390"/>
      <c r="M118" s="390"/>
      <c r="N118" s="390"/>
      <c r="O118" s="390"/>
      <c r="P118" s="390"/>
      <c r="Q118" s="502"/>
      <c r="S118" s="502"/>
      <c r="T118" s="508"/>
      <c r="U118" s="502"/>
      <c r="V118" s="326"/>
      <c r="W118" s="326"/>
      <c r="X118" s="326"/>
      <c r="Y118" s="502"/>
      <c r="Z118" s="502"/>
      <c r="AA118" s="502"/>
      <c r="AB118" s="502"/>
      <c r="AC118" s="392"/>
      <c r="AD118" s="392"/>
      <c r="AE118" s="392"/>
      <c r="AF118" s="394"/>
      <c r="AG118" s="394"/>
      <c r="AH118" s="394"/>
      <c r="AI118" s="394"/>
      <c r="AJ118" s="394"/>
    </row>
    <row r="119" spans="1:36" ht="8.5" customHeight="1">
      <c r="A119" s="502"/>
      <c r="B119" s="508"/>
      <c r="C119" s="508"/>
      <c r="D119" s="502"/>
      <c r="E119" s="508"/>
      <c r="F119" s="508"/>
      <c r="G119" s="502"/>
      <c r="H119" s="502"/>
      <c r="I119" s="388"/>
      <c r="J119" s="388"/>
      <c r="K119" s="388"/>
      <c r="L119" s="390"/>
      <c r="M119" s="506"/>
      <c r="N119" s="506"/>
      <c r="O119" s="390"/>
      <c r="P119" s="390"/>
      <c r="Q119" s="502"/>
      <c r="S119" s="502"/>
      <c r="T119" s="508"/>
      <c r="U119" s="502"/>
      <c r="V119" s="326"/>
      <c r="W119" s="326"/>
      <c r="X119" s="326"/>
      <c r="Y119" s="502"/>
      <c r="Z119" s="502"/>
      <c r="AA119" s="502"/>
      <c r="AB119" s="502"/>
      <c r="AC119" s="392"/>
      <c r="AD119" s="392"/>
      <c r="AE119" s="392"/>
      <c r="AF119" s="394"/>
      <c r="AG119" s="505"/>
      <c r="AH119" s="505"/>
      <c r="AI119" s="394"/>
      <c r="AJ119" s="394"/>
    </row>
    <row r="120" spans="1:36">
      <c r="A120" s="503"/>
      <c r="B120" s="509"/>
      <c r="C120" s="509"/>
      <c r="D120" s="503"/>
      <c r="E120" s="509"/>
      <c r="F120" s="509"/>
      <c r="G120" s="503"/>
      <c r="H120" s="503"/>
      <c r="I120" s="395"/>
      <c r="J120" s="395"/>
      <c r="K120" s="395"/>
      <c r="L120" s="396"/>
      <c r="M120" s="396"/>
      <c r="N120" s="396"/>
      <c r="O120" s="396"/>
      <c r="P120" s="396"/>
      <c r="Q120" s="503"/>
      <c r="S120" s="503"/>
      <c r="T120" s="509"/>
      <c r="U120" s="503"/>
      <c r="V120" s="332"/>
      <c r="W120" s="332"/>
      <c r="X120" s="332"/>
      <c r="Y120" s="503"/>
      <c r="Z120" s="503"/>
      <c r="AA120" s="503"/>
      <c r="AB120" s="503"/>
      <c r="AC120" s="397"/>
      <c r="AD120" s="397"/>
      <c r="AE120" s="397"/>
      <c r="AF120" s="398"/>
      <c r="AG120" s="398"/>
      <c r="AH120" s="398"/>
      <c r="AI120" s="398"/>
      <c r="AJ120" s="398"/>
    </row>
    <row r="121" spans="1:36">
      <c r="A121" s="507" t="s">
        <v>386</v>
      </c>
      <c r="B121" s="508"/>
      <c r="C121" s="508"/>
      <c r="D121" s="507" t="s">
        <v>53</v>
      </c>
      <c r="E121" s="508"/>
      <c r="F121" s="508"/>
      <c r="G121" s="501" t="s">
        <v>295</v>
      </c>
      <c r="H121" s="501" t="s">
        <v>105</v>
      </c>
      <c r="I121" s="388"/>
      <c r="J121" s="389" t="s">
        <v>602</v>
      </c>
      <c r="K121" s="388"/>
      <c r="L121" s="390"/>
      <c r="M121" s="390"/>
      <c r="N121" s="510" t="s">
        <v>603</v>
      </c>
      <c r="O121" s="506"/>
      <c r="P121" s="390"/>
      <c r="Q121" s="501" t="s">
        <v>604</v>
      </c>
      <c r="S121" s="501" t="s">
        <v>495</v>
      </c>
      <c r="T121" s="508"/>
      <c r="U121" s="501" t="s">
        <v>346</v>
      </c>
      <c r="V121" s="326"/>
      <c r="W121" s="391" t="s">
        <v>502</v>
      </c>
      <c r="X121" s="326"/>
      <c r="Y121" s="501" t="s">
        <v>602</v>
      </c>
      <c r="Z121" s="501" t="s">
        <v>605</v>
      </c>
      <c r="AA121" s="501" t="s">
        <v>605</v>
      </c>
      <c r="AB121" s="501" t="s">
        <v>495</v>
      </c>
      <c r="AC121" s="392"/>
      <c r="AD121" s="393" t="s">
        <v>602</v>
      </c>
      <c r="AE121" s="392"/>
      <c r="AF121" s="394"/>
      <c r="AG121" s="394"/>
      <c r="AH121" s="504" t="s">
        <v>602</v>
      </c>
      <c r="AI121" s="505"/>
      <c r="AJ121" s="394"/>
    </row>
    <row r="122" spans="1:36">
      <c r="A122" s="502"/>
      <c r="B122" s="508"/>
      <c r="C122" s="508"/>
      <c r="D122" s="502"/>
      <c r="E122" s="508"/>
      <c r="F122" s="508"/>
      <c r="G122" s="502"/>
      <c r="H122" s="502"/>
      <c r="I122" s="388"/>
      <c r="J122" s="388"/>
      <c r="K122" s="388"/>
      <c r="L122" s="390"/>
      <c r="M122" s="390"/>
      <c r="N122" s="390"/>
      <c r="O122" s="390"/>
      <c r="P122" s="390"/>
      <c r="Q122" s="502"/>
      <c r="S122" s="502"/>
      <c r="T122" s="508"/>
      <c r="U122" s="502"/>
      <c r="V122" s="326"/>
      <c r="W122" s="326"/>
      <c r="X122" s="326"/>
      <c r="Y122" s="502"/>
      <c r="Z122" s="502"/>
      <c r="AA122" s="502"/>
      <c r="AB122" s="502"/>
      <c r="AC122" s="392"/>
      <c r="AD122" s="392"/>
      <c r="AE122" s="392"/>
      <c r="AF122" s="394"/>
      <c r="AG122" s="394"/>
      <c r="AH122" s="394"/>
      <c r="AI122" s="394"/>
      <c r="AJ122" s="394"/>
    </row>
    <row r="123" spans="1:36" ht="8.5" customHeight="1">
      <c r="A123" s="502"/>
      <c r="B123" s="508"/>
      <c r="C123" s="508"/>
      <c r="D123" s="502"/>
      <c r="E123" s="508"/>
      <c r="F123" s="508"/>
      <c r="G123" s="502"/>
      <c r="H123" s="502"/>
      <c r="I123" s="388"/>
      <c r="J123" s="388"/>
      <c r="K123" s="388"/>
      <c r="L123" s="390"/>
      <c r="M123" s="506"/>
      <c r="N123" s="506"/>
      <c r="O123" s="390"/>
      <c r="P123" s="390"/>
      <c r="Q123" s="502"/>
      <c r="S123" s="502"/>
      <c r="T123" s="508"/>
      <c r="U123" s="502"/>
      <c r="V123" s="326"/>
      <c r="W123" s="326"/>
      <c r="X123" s="326"/>
      <c r="Y123" s="502"/>
      <c r="Z123" s="502"/>
      <c r="AA123" s="502"/>
      <c r="AB123" s="502"/>
      <c r="AC123" s="392"/>
      <c r="AD123" s="392"/>
      <c r="AE123" s="392"/>
      <c r="AF123" s="394"/>
      <c r="AG123" s="505"/>
      <c r="AH123" s="505"/>
      <c r="AI123" s="394"/>
      <c r="AJ123" s="394"/>
    </row>
    <row r="124" spans="1:36">
      <c r="A124" s="503"/>
      <c r="B124" s="509"/>
      <c r="C124" s="509"/>
      <c r="D124" s="503"/>
      <c r="E124" s="509"/>
      <c r="F124" s="509"/>
      <c r="G124" s="503"/>
      <c r="H124" s="503"/>
      <c r="I124" s="395"/>
      <c r="J124" s="395"/>
      <c r="K124" s="395"/>
      <c r="L124" s="396"/>
      <c r="M124" s="396"/>
      <c r="N124" s="396"/>
      <c r="O124" s="396"/>
      <c r="P124" s="396"/>
      <c r="Q124" s="503"/>
      <c r="S124" s="503"/>
      <c r="T124" s="509"/>
      <c r="U124" s="503"/>
      <c r="V124" s="332"/>
      <c r="W124" s="332"/>
      <c r="X124" s="332"/>
      <c r="Y124" s="503"/>
      <c r="Z124" s="503"/>
      <c r="AA124" s="503"/>
      <c r="AB124" s="503"/>
      <c r="AC124" s="397"/>
      <c r="AD124" s="397"/>
      <c r="AE124" s="397"/>
      <c r="AF124" s="398"/>
      <c r="AG124" s="398"/>
      <c r="AH124" s="398"/>
      <c r="AI124" s="398"/>
      <c r="AJ124" s="398"/>
    </row>
    <row r="125" spans="1:36">
      <c r="A125" s="507" t="s">
        <v>690</v>
      </c>
      <c r="B125" s="508"/>
      <c r="C125" s="508"/>
      <c r="D125" s="507" t="s">
        <v>54</v>
      </c>
      <c r="E125" s="508"/>
      <c r="F125" s="508"/>
      <c r="G125" s="501" t="s">
        <v>719</v>
      </c>
      <c r="H125" s="501" t="s">
        <v>105</v>
      </c>
      <c r="I125" s="388"/>
      <c r="J125" s="389" t="s">
        <v>711</v>
      </c>
      <c r="K125" s="388"/>
      <c r="L125" s="390"/>
      <c r="M125" s="390"/>
      <c r="N125" s="510" t="s">
        <v>607</v>
      </c>
      <c r="O125" s="506"/>
      <c r="P125" s="390"/>
      <c r="Q125" s="501" t="s">
        <v>610</v>
      </c>
      <c r="S125" s="501" t="s">
        <v>720</v>
      </c>
      <c r="T125" s="508"/>
      <c r="U125" s="501" t="s">
        <v>508</v>
      </c>
      <c r="V125" s="326"/>
      <c r="W125" s="391" t="s">
        <v>721</v>
      </c>
      <c r="X125" s="326"/>
      <c r="Y125" s="501" t="s">
        <v>711</v>
      </c>
      <c r="Z125" s="501" t="s">
        <v>722</v>
      </c>
      <c r="AA125" s="501" t="s">
        <v>722</v>
      </c>
      <c r="AB125" s="501" t="s">
        <v>720</v>
      </c>
      <c r="AC125" s="392"/>
      <c r="AD125" s="393" t="s">
        <v>723</v>
      </c>
      <c r="AE125" s="392"/>
      <c r="AF125" s="394"/>
      <c r="AG125" s="394"/>
      <c r="AH125" s="504" t="s">
        <v>723</v>
      </c>
      <c r="AI125" s="505"/>
      <c r="AJ125" s="394"/>
    </row>
    <row r="126" spans="1:36">
      <c r="A126" s="502"/>
      <c r="B126" s="508"/>
      <c r="C126" s="508"/>
      <c r="D126" s="502"/>
      <c r="E126" s="508"/>
      <c r="F126" s="508"/>
      <c r="G126" s="502"/>
      <c r="H126" s="502"/>
      <c r="I126" s="388"/>
      <c r="J126" s="388"/>
      <c r="K126" s="388"/>
      <c r="L126" s="390"/>
      <c r="M126" s="390"/>
      <c r="N126" s="390"/>
      <c r="O126" s="390"/>
      <c r="P126" s="390"/>
      <c r="Q126" s="502"/>
      <c r="S126" s="502"/>
      <c r="T126" s="508"/>
      <c r="U126" s="502"/>
      <c r="V126" s="326"/>
      <c r="W126" s="326"/>
      <c r="X126" s="326"/>
      <c r="Y126" s="502"/>
      <c r="Z126" s="502"/>
      <c r="AA126" s="502"/>
      <c r="AB126" s="502"/>
      <c r="AC126" s="392"/>
      <c r="AD126" s="392"/>
      <c r="AE126" s="392"/>
      <c r="AF126" s="394"/>
      <c r="AG126" s="394"/>
      <c r="AH126" s="394"/>
      <c r="AI126" s="394"/>
      <c r="AJ126" s="394"/>
    </row>
    <row r="127" spans="1:36" ht="8.5" customHeight="1">
      <c r="A127" s="502"/>
      <c r="B127" s="508"/>
      <c r="C127" s="508"/>
      <c r="D127" s="502"/>
      <c r="E127" s="508"/>
      <c r="F127" s="508"/>
      <c r="G127" s="502"/>
      <c r="H127" s="502"/>
      <c r="I127" s="388"/>
      <c r="J127" s="388"/>
      <c r="K127" s="388"/>
      <c r="L127" s="390"/>
      <c r="M127" s="506"/>
      <c r="N127" s="506"/>
      <c r="O127" s="390"/>
      <c r="P127" s="390"/>
      <c r="Q127" s="502"/>
      <c r="S127" s="502"/>
      <c r="T127" s="508"/>
      <c r="U127" s="502"/>
      <c r="V127" s="326"/>
      <c r="W127" s="326"/>
      <c r="X127" s="326"/>
      <c r="Y127" s="502"/>
      <c r="Z127" s="502"/>
      <c r="AA127" s="502"/>
      <c r="AB127" s="502"/>
      <c r="AC127" s="392"/>
      <c r="AD127" s="392"/>
      <c r="AE127" s="392"/>
      <c r="AF127" s="394"/>
      <c r="AG127" s="505"/>
      <c r="AH127" s="505"/>
      <c r="AI127" s="394"/>
      <c r="AJ127" s="394"/>
    </row>
    <row r="128" spans="1:36">
      <c r="A128" s="503"/>
      <c r="B128" s="509"/>
      <c r="C128" s="509"/>
      <c r="D128" s="503"/>
      <c r="E128" s="509"/>
      <c r="F128" s="509"/>
      <c r="G128" s="503"/>
      <c r="H128" s="503"/>
      <c r="I128" s="395"/>
      <c r="J128" s="395"/>
      <c r="K128" s="395"/>
      <c r="L128" s="396"/>
      <c r="M128" s="396"/>
      <c r="N128" s="396"/>
      <c r="O128" s="396"/>
      <c r="P128" s="396"/>
      <c r="Q128" s="503"/>
      <c r="S128" s="503"/>
      <c r="T128" s="509"/>
      <c r="U128" s="503"/>
      <c r="V128" s="332"/>
      <c r="W128" s="332"/>
      <c r="X128" s="332"/>
      <c r="Y128" s="503"/>
      <c r="Z128" s="503"/>
      <c r="AA128" s="503"/>
      <c r="AB128" s="503"/>
      <c r="AC128" s="397"/>
      <c r="AD128" s="397"/>
      <c r="AE128" s="397"/>
      <c r="AF128" s="398"/>
      <c r="AG128" s="398"/>
      <c r="AH128" s="398"/>
      <c r="AI128" s="398"/>
      <c r="AJ128" s="398"/>
    </row>
    <row r="129" spans="1:36">
      <c r="A129" s="507" t="s">
        <v>390</v>
      </c>
      <c r="B129" s="508"/>
      <c r="C129" s="508"/>
      <c r="D129" s="507" t="s">
        <v>55</v>
      </c>
      <c r="E129" s="508"/>
      <c r="F129" s="508"/>
      <c r="G129" s="501" t="s">
        <v>606</v>
      </c>
      <c r="H129" s="501" t="s">
        <v>105</v>
      </c>
      <c r="I129" s="388"/>
      <c r="J129" s="389" t="s">
        <v>500</v>
      </c>
      <c r="K129" s="388"/>
      <c r="L129" s="390"/>
      <c r="M129" s="390"/>
      <c r="N129" s="510" t="s">
        <v>607</v>
      </c>
      <c r="O129" s="506"/>
      <c r="P129" s="390"/>
      <c r="Q129" s="501" t="s">
        <v>598</v>
      </c>
      <c r="S129" s="501" t="s">
        <v>608</v>
      </c>
      <c r="T129" s="508"/>
      <c r="U129" s="501" t="s">
        <v>439</v>
      </c>
      <c r="V129" s="326"/>
      <c r="W129" s="391" t="s">
        <v>593</v>
      </c>
      <c r="X129" s="326"/>
      <c r="Y129" s="501" t="s">
        <v>500</v>
      </c>
      <c r="Z129" s="501" t="s">
        <v>609</v>
      </c>
      <c r="AA129" s="501" t="s">
        <v>610</v>
      </c>
      <c r="AB129" s="501" t="s">
        <v>608</v>
      </c>
      <c r="AC129" s="392"/>
      <c r="AD129" s="393" t="s">
        <v>518</v>
      </c>
      <c r="AE129" s="392"/>
      <c r="AF129" s="394"/>
      <c r="AG129" s="394"/>
      <c r="AH129" s="504" t="s">
        <v>518</v>
      </c>
      <c r="AI129" s="505"/>
      <c r="AJ129" s="394"/>
    </row>
    <row r="130" spans="1:36">
      <c r="A130" s="502"/>
      <c r="B130" s="508"/>
      <c r="C130" s="508"/>
      <c r="D130" s="502"/>
      <c r="E130" s="508"/>
      <c r="F130" s="508"/>
      <c r="G130" s="502"/>
      <c r="H130" s="502"/>
      <c r="I130" s="388"/>
      <c r="J130" s="388"/>
      <c r="K130" s="388"/>
      <c r="L130" s="390"/>
      <c r="M130" s="390"/>
      <c r="N130" s="390"/>
      <c r="O130" s="390"/>
      <c r="P130" s="390"/>
      <c r="Q130" s="502"/>
      <c r="S130" s="502"/>
      <c r="T130" s="508"/>
      <c r="U130" s="502"/>
      <c r="V130" s="326"/>
      <c r="W130" s="326"/>
      <c r="X130" s="326"/>
      <c r="Y130" s="502"/>
      <c r="Z130" s="502"/>
      <c r="AA130" s="502"/>
      <c r="AB130" s="502"/>
      <c r="AC130" s="392"/>
      <c r="AD130" s="392"/>
      <c r="AE130" s="392"/>
      <c r="AF130" s="394"/>
      <c r="AG130" s="394"/>
      <c r="AH130" s="394"/>
      <c r="AI130" s="394"/>
      <c r="AJ130" s="394"/>
    </row>
    <row r="131" spans="1:36" ht="8.5" customHeight="1">
      <c r="A131" s="502"/>
      <c r="B131" s="508"/>
      <c r="C131" s="508"/>
      <c r="D131" s="502"/>
      <c r="E131" s="508"/>
      <c r="F131" s="508"/>
      <c r="G131" s="502"/>
      <c r="H131" s="502"/>
      <c r="I131" s="388"/>
      <c r="J131" s="388"/>
      <c r="K131" s="388"/>
      <c r="L131" s="390"/>
      <c r="M131" s="506"/>
      <c r="N131" s="506"/>
      <c r="O131" s="390"/>
      <c r="P131" s="390"/>
      <c r="Q131" s="502"/>
      <c r="S131" s="502"/>
      <c r="T131" s="508"/>
      <c r="U131" s="502"/>
      <c r="V131" s="326"/>
      <c r="W131" s="326"/>
      <c r="X131" s="326"/>
      <c r="Y131" s="502"/>
      <c r="Z131" s="502"/>
      <c r="AA131" s="502"/>
      <c r="AB131" s="502"/>
      <c r="AC131" s="392"/>
      <c r="AD131" s="392"/>
      <c r="AE131" s="392"/>
      <c r="AF131" s="394"/>
      <c r="AG131" s="505"/>
      <c r="AH131" s="505"/>
      <c r="AI131" s="394"/>
      <c r="AJ131" s="394"/>
    </row>
    <row r="132" spans="1:36">
      <c r="A132" s="503"/>
      <c r="B132" s="509"/>
      <c r="C132" s="509"/>
      <c r="D132" s="503"/>
      <c r="E132" s="509"/>
      <c r="F132" s="509"/>
      <c r="G132" s="503"/>
      <c r="H132" s="503"/>
      <c r="I132" s="395"/>
      <c r="J132" s="395"/>
      <c r="K132" s="395"/>
      <c r="L132" s="396"/>
      <c r="M132" s="396"/>
      <c r="N132" s="396"/>
      <c r="O132" s="396"/>
      <c r="P132" s="396"/>
      <c r="Q132" s="503"/>
      <c r="S132" s="503"/>
      <c r="T132" s="509"/>
      <c r="U132" s="503"/>
      <c r="V132" s="332"/>
      <c r="W132" s="332"/>
      <c r="X132" s="332"/>
      <c r="Y132" s="503"/>
      <c r="Z132" s="503"/>
      <c r="AA132" s="503"/>
      <c r="AB132" s="503"/>
      <c r="AC132" s="397"/>
      <c r="AD132" s="397"/>
      <c r="AE132" s="397"/>
      <c r="AF132" s="398"/>
      <c r="AG132" s="398"/>
      <c r="AH132" s="398"/>
      <c r="AI132" s="398"/>
      <c r="AJ132" s="398"/>
    </row>
    <row r="133" spans="1:36">
      <c r="A133" s="507" t="s">
        <v>399</v>
      </c>
      <c r="B133" s="508"/>
      <c r="C133" s="508"/>
      <c r="D133" s="507" t="s">
        <v>56</v>
      </c>
      <c r="E133" s="508"/>
      <c r="F133" s="508"/>
      <c r="G133" s="501" t="s">
        <v>611</v>
      </c>
      <c r="H133" s="501" t="s">
        <v>105</v>
      </c>
      <c r="I133" s="388"/>
      <c r="J133" s="389" t="s">
        <v>612</v>
      </c>
      <c r="K133" s="388"/>
      <c r="L133" s="390"/>
      <c r="M133" s="390"/>
      <c r="N133" s="510" t="s">
        <v>613</v>
      </c>
      <c r="O133" s="506"/>
      <c r="P133" s="390"/>
      <c r="Q133" s="501" t="s">
        <v>614</v>
      </c>
      <c r="S133" s="501" t="s">
        <v>499</v>
      </c>
      <c r="T133" s="508"/>
      <c r="U133" s="501" t="s">
        <v>586</v>
      </c>
      <c r="V133" s="326"/>
      <c r="W133" s="391" t="s">
        <v>615</v>
      </c>
      <c r="X133" s="326"/>
      <c r="Y133" s="501" t="s">
        <v>612</v>
      </c>
      <c r="Z133" s="501" t="s">
        <v>292</v>
      </c>
      <c r="AA133" s="501" t="s">
        <v>284</v>
      </c>
      <c r="AB133" s="501" t="s">
        <v>499</v>
      </c>
      <c r="AC133" s="392"/>
      <c r="AD133" s="393" t="s">
        <v>616</v>
      </c>
      <c r="AE133" s="392"/>
      <c r="AF133" s="394"/>
      <c r="AG133" s="394"/>
      <c r="AH133" s="504" t="s">
        <v>616</v>
      </c>
      <c r="AI133" s="505"/>
      <c r="AJ133" s="394"/>
    </row>
    <row r="134" spans="1:36">
      <c r="A134" s="502"/>
      <c r="B134" s="508"/>
      <c r="C134" s="508"/>
      <c r="D134" s="502"/>
      <c r="E134" s="508"/>
      <c r="F134" s="508"/>
      <c r="G134" s="502"/>
      <c r="H134" s="502"/>
      <c r="I134" s="388"/>
      <c r="J134" s="388"/>
      <c r="K134" s="388"/>
      <c r="L134" s="390"/>
      <c r="M134" s="390"/>
      <c r="N134" s="390"/>
      <c r="O134" s="390"/>
      <c r="P134" s="390"/>
      <c r="Q134" s="502"/>
      <c r="S134" s="502"/>
      <c r="T134" s="508"/>
      <c r="U134" s="502"/>
      <c r="V134" s="326"/>
      <c r="W134" s="326"/>
      <c r="X134" s="326"/>
      <c r="Y134" s="502"/>
      <c r="Z134" s="502"/>
      <c r="AA134" s="502"/>
      <c r="AB134" s="502"/>
      <c r="AC134" s="392"/>
      <c r="AD134" s="392"/>
      <c r="AE134" s="392"/>
      <c r="AF134" s="394"/>
      <c r="AG134" s="394"/>
      <c r="AH134" s="394"/>
      <c r="AI134" s="394"/>
      <c r="AJ134" s="394"/>
    </row>
    <row r="135" spans="1:36" ht="8.5" customHeight="1">
      <c r="A135" s="502"/>
      <c r="B135" s="508"/>
      <c r="C135" s="508"/>
      <c r="D135" s="502"/>
      <c r="E135" s="508"/>
      <c r="F135" s="508"/>
      <c r="G135" s="502"/>
      <c r="H135" s="502"/>
      <c r="I135" s="388"/>
      <c r="J135" s="388"/>
      <c r="K135" s="388"/>
      <c r="L135" s="390"/>
      <c r="M135" s="506"/>
      <c r="N135" s="506"/>
      <c r="O135" s="390"/>
      <c r="P135" s="390"/>
      <c r="Q135" s="502"/>
      <c r="S135" s="502"/>
      <c r="T135" s="508"/>
      <c r="U135" s="502"/>
      <c r="V135" s="326"/>
      <c r="W135" s="326"/>
      <c r="X135" s="326"/>
      <c r="Y135" s="502"/>
      <c r="Z135" s="502"/>
      <c r="AA135" s="502"/>
      <c r="AB135" s="502"/>
      <c r="AC135" s="392"/>
      <c r="AD135" s="392"/>
      <c r="AE135" s="392"/>
      <c r="AF135" s="394"/>
      <c r="AG135" s="505"/>
      <c r="AH135" s="505"/>
      <c r="AI135" s="394"/>
      <c r="AJ135" s="394"/>
    </row>
    <row r="136" spans="1:36">
      <c r="A136" s="503"/>
      <c r="B136" s="509"/>
      <c r="C136" s="509"/>
      <c r="D136" s="503"/>
      <c r="E136" s="509"/>
      <c r="F136" s="509"/>
      <c r="G136" s="503"/>
      <c r="H136" s="503"/>
      <c r="I136" s="395"/>
      <c r="J136" s="395"/>
      <c r="K136" s="395"/>
      <c r="L136" s="396"/>
      <c r="M136" s="396"/>
      <c r="N136" s="396"/>
      <c r="O136" s="396"/>
      <c r="P136" s="396"/>
      <c r="Q136" s="503"/>
      <c r="S136" s="503"/>
      <c r="T136" s="509"/>
      <c r="U136" s="503"/>
      <c r="V136" s="332"/>
      <c r="W136" s="332"/>
      <c r="X136" s="332"/>
      <c r="Y136" s="503"/>
      <c r="Z136" s="503"/>
      <c r="AA136" s="503"/>
      <c r="AB136" s="503"/>
      <c r="AC136" s="397"/>
      <c r="AD136" s="397"/>
      <c r="AE136" s="397"/>
      <c r="AF136" s="398"/>
      <c r="AG136" s="398"/>
      <c r="AH136" s="398"/>
      <c r="AI136" s="398"/>
      <c r="AJ136" s="398"/>
    </row>
    <row r="137" spans="1:36">
      <c r="A137" s="507" t="s">
        <v>724</v>
      </c>
      <c r="B137" s="508"/>
      <c r="C137" s="508"/>
      <c r="D137" s="507" t="s">
        <v>57</v>
      </c>
      <c r="E137" s="508"/>
      <c r="F137" s="508"/>
      <c r="G137" s="501" t="s">
        <v>525</v>
      </c>
      <c r="H137" s="501" t="s">
        <v>105</v>
      </c>
      <c r="I137" s="388"/>
      <c r="J137" s="389" t="s">
        <v>530</v>
      </c>
      <c r="K137" s="388"/>
      <c r="L137" s="390"/>
      <c r="M137" s="390"/>
      <c r="N137" s="510" t="s">
        <v>725</v>
      </c>
      <c r="O137" s="506"/>
      <c r="P137" s="390"/>
      <c r="Q137" s="501" t="s">
        <v>539</v>
      </c>
      <c r="S137" s="501" t="s">
        <v>726</v>
      </c>
      <c r="T137" s="508"/>
      <c r="U137" s="501" t="s">
        <v>727</v>
      </c>
      <c r="V137" s="326"/>
      <c r="W137" s="391" t="s">
        <v>539</v>
      </c>
      <c r="X137" s="326"/>
      <c r="Y137" s="501" t="s">
        <v>530</v>
      </c>
      <c r="Z137" s="501" t="s">
        <v>530</v>
      </c>
      <c r="AA137" s="501" t="s">
        <v>509</v>
      </c>
      <c r="AB137" s="501" t="s">
        <v>715</v>
      </c>
      <c r="AC137" s="392"/>
      <c r="AD137" s="393" t="s">
        <v>405</v>
      </c>
      <c r="AE137" s="392"/>
      <c r="AF137" s="394"/>
      <c r="AG137" s="394"/>
      <c r="AH137" s="504" t="s">
        <v>405</v>
      </c>
      <c r="AI137" s="505"/>
      <c r="AJ137" s="394"/>
    </row>
    <row r="138" spans="1:36">
      <c r="A138" s="502"/>
      <c r="B138" s="508"/>
      <c r="C138" s="508"/>
      <c r="D138" s="502"/>
      <c r="E138" s="508"/>
      <c r="F138" s="508"/>
      <c r="G138" s="502"/>
      <c r="H138" s="502"/>
      <c r="I138" s="388"/>
      <c r="J138" s="388"/>
      <c r="K138" s="388"/>
      <c r="L138" s="390"/>
      <c r="M138" s="390"/>
      <c r="N138" s="390"/>
      <c r="O138" s="390"/>
      <c r="P138" s="390"/>
      <c r="Q138" s="502"/>
      <c r="S138" s="502"/>
      <c r="T138" s="508"/>
      <c r="U138" s="502"/>
      <c r="V138" s="326"/>
      <c r="W138" s="326"/>
      <c r="X138" s="326"/>
      <c r="Y138" s="502"/>
      <c r="Z138" s="502"/>
      <c r="AA138" s="502"/>
      <c r="AB138" s="502"/>
      <c r="AC138" s="392"/>
      <c r="AD138" s="392"/>
      <c r="AE138" s="392"/>
      <c r="AF138" s="394"/>
      <c r="AG138" s="394"/>
      <c r="AH138" s="394"/>
      <c r="AI138" s="394"/>
      <c r="AJ138" s="394"/>
    </row>
    <row r="139" spans="1:36" ht="8.5" customHeight="1">
      <c r="A139" s="502"/>
      <c r="B139" s="508"/>
      <c r="C139" s="508"/>
      <c r="D139" s="502"/>
      <c r="E139" s="508"/>
      <c r="F139" s="508"/>
      <c r="G139" s="502"/>
      <c r="H139" s="502"/>
      <c r="I139" s="388"/>
      <c r="J139" s="388"/>
      <c r="K139" s="388"/>
      <c r="L139" s="390"/>
      <c r="M139" s="506"/>
      <c r="N139" s="506"/>
      <c r="O139" s="390"/>
      <c r="P139" s="390"/>
      <c r="Q139" s="502"/>
      <c r="S139" s="502"/>
      <c r="T139" s="508"/>
      <c r="U139" s="502"/>
      <c r="V139" s="326"/>
      <c r="W139" s="326"/>
      <c r="X139" s="326"/>
      <c r="Y139" s="502"/>
      <c r="Z139" s="502"/>
      <c r="AA139" s="502"/>
      <c r="AB139" s="502"/>
      <c r="AC139" s="392"/>
      <c r="AD139" s="392"/>
      <c r="AE139" s="392"/>
      <c r="AF139" s="394"/>
      <c r="AG139" s="505"/>
      <c r="AH139" s="505"/>
      <c r="AI139" s="394"/>
      <c r="AJ139" s="394"/>
    </row>
    <row r="140" spans="1:36">
      <c r="A140" s="503"/>
      <c r="B140" s="509"/>
      <c r="C140" s="509"/>
      <c r="D140" s="503"/>
      <c r="E140" s="509"/>
      <c r="F140" s="509"/>
      <c r="G140" s="503"/>
      <c r="H140" s="503"/>
      <c r="I140" s="395"/>
      <c r="J140" s="395"/>
      <c r="K140" s="395"/>
      <c r="L140" s="396"/>
      <c r="M140" s="396"/>
      <c r="N140" s="396"/>
      <c r="O140" s="396"/>
      <c r="P140" s="396"/>
      <c r="Q140" s="503"/>
      <c r="S140" s="503"/>
      <c r="T140" s="509"/>
      <c r="U140" s="503"/>
      <c r="V140" s="332"/>
      <c r="W140" s="332"/>
      <c r="X140" s="332"/>
      <c r="Y140" s="503"/>
      <c r="Z140" s="503"/>
      <c r="AA140" s="503"/>
      <c r="AB140" s="503"/>
      <c r="AC140" s="397"/>
      <c r="AD140" s="397"/>
      <c r="AE140" s="397"/>
      <c r="AF140" s="398"/>
      <c r="AG140" s="398"/>
      <c r="AH140" s="398"/>
      <c r="AI140" s="398"/>
      <c r="AJ140" s="398"/>
    </row>
    <row r="141" spans="1:36">
      <c r="A141" s="507" t="s">
        <v>406</v>
      </c>
      <c r="B141" s="508"/>
      <c r="C141" s="508"/>
      <c r="D141" s="507" t="s">
        <v>58</v>
      </c>
      <c r="E141" s="508"/>
      <c r="F141" s="508"/>
      <c r="G141" s="501" t="s">
        <v>617</v>
      </c>
      <c r="H141" s="501" t="s">
        <v>105</v>
      </c>
      <c r="I141" s="388"/>
      <c r="J141" s="389" t="s">
        <v>618</v>
      </c>
      <c r="K141" s="388"/>
      <c r="L141" s="390"/>
      <c r="M141" s="390"/>
      <c r="N141" s="510" t="s">
        <v>619</v>
      </c>
      <c r="O141" s="506"/>
      <c r="P141" s="390"/>
      <c r="Q141" s="501" t="s">
        <v>620</v>
      </c>
      <c r="S141" s="501" t="s">
        <v>621</v>
      </c>
      <c r="T141" s="508"/>
      <c r="U141" s="501" t="s">
        <v>622</v>
      </c>
      <c r="V141" s="326"/>
      <c r="W141" s="391" t="s">
        <v>518</v>
      </c>
      <c r="X141" s="326"/>
      <c r="Y141" s="501" t="s">
        <v>618</v>
      </c>
      <c r="Z141" s="501" t="s">
        <v>623</v>
      </c>
      <c r="AA141" s="501" t="s">
        <v>624</v>
      </c>
      <c r="AB141" s="501" t="s">
        <v>498</v>
      </c>
      <c r="AC141" s="392"/>
      <c r="AD141" s="393" t="s">
        <v>625</v>
      </c>
      <c r="AE141" s="392"/>
      <c r="AF141" s="394"/>
      <c r="AG141" s="394"/>
      <c r="AH141" s="504" t="s">
        <v>625</v>
      </c>
      <c r="AI141" s="505"/>
      <c r="AJ141" s="394"/>
    </row>
    <row r="142" spans="1:36">
      <c r="A142" s="502"/>
      <c r="B142" s="508"/>
      <c r="C142" s="508"/>
      <c r="D142" s="502"/>
      <c r="E142" s="508"/>
      <c r="F142" s="508"/>
      <c r="G142" s="502"/>
      <c r="H142" s="502"/>
      <c r="I142" s="388"/>
      <c r="J142" s="388"/>
      <c r="K142" s="388"/>
      <c r="L142" s="390"/>
      <c r="M142" s="390"/>
      <c r="N142" s="390"/>
      <c r="O142" s="390"/>
      <c r="P142" s="390"/>
      <c r="Q142" s="502"/>
      <c r="S142" s="502"/>
      <c r="T142" s="508"/>
      <c r="U142" s="502"/>
      <c r="V142" s="326"/>
      <c r="W142" s="326"/>
      <c r="X142" s="326"/>
      <c r="Y142" s="502"/>
      <c r="Z142" s="502"/>
      <c r="AA142" s="502"/>
      <c r="AB142" s="502"/>
      <c r="AC142" s="392"/>
      <c r="AD142" s="392"/>
      <c r="AE142" s="392"/>
      <c r="AF142" s="394"/>
      <c r="AG142" s="394"/>
      <c r="AH142" s="394"/>
      <c r="AI142" s="394"/>
      <c r="AJ142" s="394"/>
    </row>
    <row r="143" spans="1:36" ht="8.5" customHeight="1">
      <c r="A143" s="502"/>
      <c r="B143" s="508"/>
      <c r="C143" s="508"/>
      <c r="D143" s="502"/>
      <c r="E143" s="508"/>
      <c r="F143" s="508"/>
      <c r="G143" s="502"/>
      <c r="H143" s="502"/>
      <c r="I143" s="388"/>
      <c r="J143" s="388"/>
      <c r="K143" s="388"/>
      <c r="L143" s="390"/>
      <c r="M143" s="506"/>
      <c r="N143" s="506"/>
      <c r="O143" s="390"/>
      <c r="P143" s="390"/>
      <c r="Q143" s="502"/>
      <c r="S143" s="502"/>
      <c r="T143" s="508"/>
      <c r="U143" s="502"/>
      <c r="V143" s="326"/>
      <c r="W143" s="326"/>
      <c r="X143" s="326"/>
      <c r="Y143" s="502"/>
      <c r="Z143" s="502"/>
      <c r="AA143" s="502"/>
      <c r="AB143" s="502"/>
      <c r="AC143" s="392"/>
      <c r="AD143" s="392"/>
      <c r="AE143" s="392"/>
      <c r="AF143" s="394"/>
      <c r="AG143" s="505"/>
      <c r="AH143" s="505"/>
      <c r="AI143" s="394"/>
      <c r="AJ143" s="394"/>
    </row>
    <row r="144" spans="1:36">
      <c r="A144" s="503"/>
      <c r="B144" s="509"/>
      <c r="C144" s="509"/>
      <c r="D144" s="503"/>
      <c r="E144" s="509"/>
      <c r="F144" s="509"/>
      <c r="G144" s="503"/>
      <c r="H144" s="503"/>
      <c r="I144" s="395"/>
      <c r="J144" s="395"/>
      <c r="K144" s="395"/>
      <c r="L144" s="396"/>
      <c r="M144" s="396"/>
      <c r="N144" s="396"/>
      <c r="O144" s="396"/>
      <c r="P144" s="396"/>
      <c r="Q144" s="503"/>
      <c r="S144" s="503"/>
      <c r="T144" s="509"/>
      <c r="U144" s="503"/>
      <c r="V144" s="332"/>
      <c r="W144" s="332"/>
      <c r="X144" s="332"/>
      <c r="Y144" s="503"/>
      <c r="Z144" s="503"/>
      <c r="AA144" s="503"/>
      <c r="AB144" s="503"/>
      <c r="AC144" s="397"/>
      <c r="AD144" s="397"/>
      <c r="AE144" s="397"/>
      <c r="AF144" s="398"/>
      <c r="AG144" s="398"/>
      <c r="AH144" s="398"/>
      <c r="AI144" s="398"/>
      <c r="AJ144" s="398"/>
    </row>
    <row r="145" spans="1:36">
      <c r="A145" s="507" t="s">
        <v>728</v>
      </c>
      <c r="B145" s="508"/>
      <c r="C145" s="508"/>
      <c r="D145" s="507" t="s">
        <v>77</v>
      </c>
      <c r="E145" s="508"/>
      <c r="F145" s="508"/>
      <c r="G145" s="501" t="s">
        <v>449</v>
      </c>
      <c r="H145" s="501" t="s">
        <v>105</v>
      </c>
      <c r="I145" s="388"/>
      <c r="J145" s="389" t="s">
        <v>271</v>
      </c>
      <c r="K145" s="388"/>
      <c r="L145" s="390"/>
      <c r="M145" s="390"/>
      <c r="N145" s="510" t="s">
        <v>729</v>
      </c>
      <c r="O145" s="506"/>
      <c r="P145" s="390"/>
      <c r="Q145" s="501" t="s">
        <v>452</v>
      </c>
      <c r="S145" s="501" t="s">
        <v>342</v>
      </c>
      <c r="T145" s="508"/>
      <c r="U145" s="501" t="s">
        <v>452</v>
      </c>
      <c r="V145" s="326"/>
      <c r="W145" s="391" t="s">
        <v>272</v>
      </c>
      <c r="X145" s="326"/>
      <c r="Y145" s="501" t="s">
        <v>342</v>
      </c>
      <c r="Z145" s="501" t="s">
        <v>271</v>
      </c>
      <c r="AA145" s="501" t="s">
        <v>271</v>
      </c>
      <c r="AB145" s="501" t="s">
        <v>452</v>
      </c>
      <c r="AC145" s="392"/>
      <c r="AD145" s="393" t="s">
        <v>271</v>
      </c>
      <c r="AE145" s="392"/>
      <c r="AF145" s="394"/>
      <c r="AG145" s="394"/>
      <c r="AH145" s="504" t="s">
        <v>271</v>
      </c>
      <c r="AI145" s="505"/>
      <c r="AJ145" s="394"/>
    </row>
    <row r="146" spans="1:36">
      <c r="A146" s="502"/>
      <c r="B146" s="508"/>
      <c r="C146" s="508"/>
      <c r="D146" s="502"/>
      <c r="E146" s="508"/>
      <c r="F146" s="508"/>
      <c r="G146" s="502"/>
      <c r="H146" s="502"/>
      <c r="I146" s="388"/>
      <c r="J146" s="388"/>
      <c r="K146" s="388"/>
      <c r="L146" s="390"/>
      <c r="M146" s="390"/>
      <c r="N146" s="390"/>
      <c r="O146" s="390"/>
      <c r="P146" s="390"/>
      <c r="Q146" s="502"/>
      <c r="S146" s="502"/>
      <c r="T146" s="508"/>
      <c r="U146" s="502"/>
      <c r="V146" s="326"/>
      <c r="W146" s="326"/>
      <c r="X146" s="326"/>
      <c r="Y146" s="502"/>
      <c r="Z146" s="502"/>
      <c r="AA146" s="502"/>
      <c r="AB146" s="502"/>
      <c r="AC146" s="392"/>
      <c r="AD146" s="392"/>
      <c r="AE146" s="392"/>
      <c r="AF146" s="394"/>
      <c r="AG146" s="394"/>
      <c r="AH146" s="394"/>
      <c r="AI146" s="394"/>
      <c r="AJ146" s="394"/>
    </row>
    <row r="147" spans="1:36" ht="8.5" customHeight="1">
      <c r="A147" s="502"/>
      <c r="B147" s="508"/>
      <c r="C147" s="508"/>
      <c r="D147" s="502"/>
      <c r="E147" s="508"/>
      <c r="F147" s="508"/>
      <c r="G147" s="502"/>
      <c r="H147" s="502"/>
      <c r="I147" s="388"/>
      <c r="J147" s="388"/>
      <c r="K147" s="388"/>
      <c r="L147" s="390"/>
      <c r="M147" s="506"/>
      <c r="N147" s="506"/>
      <c r="O147" s="390"/>
      <c r="P147" s="390"/>
      <c r="Q147" s="502"/>
      <c r="S147" s="502"/>
      <c r="T147" s="508"/>
      <c r="U147" s="502"/>
      <c r="V147" s="326"/>
      <c r="W147" s="326"/>
      <c r="X147" s="326"/>
      <c r="Y147" s="502"/>
      <c r="Z147" s="502"/>
      <c r="AA147" s="502"/>
      <c r="AB147" s="502"/>
      <c r="AC147" s="392"/>
      <c r="AD147" s="392"/>
      <c r="AE147" s="392"/>
      <c r="AF147" s="394"/>
      <c r="AG147" s="505"/>
      <c r="AH147" s="505"/>
      <c r="AI147" s="394"/>
      <c r="AJ147" s="394"/>
    </row>
    <row r="148" spans="1:36">
      <c r="A148" s="503"/>
      <c r="B148" s="509"/>
      <c r="C148" s="509"/>
      <c r="D148" s="503"/>
      <c r="E148" s="509"/>
      <c r="F148" s="509"/>
      <c r="G148" s="503"/>
      <c r="H148" s="503"/>
      <c r="I148" s="395"/>
      <c r="J148" s="395"/>
      <c r="K148" s="395"/>
      <c r="L148" s="396"/>
      <c r="M148" s="396"/>
      <c r="N148" s="396"/>
      <c r="O148" s="396"/>
      <c r="P148" s="396"/>
      <c r="Q148" s="503"/>
      <c r="S148" s="503"/>
      <c r="T148" s="509"/>
      <c r="U148" s="503"/>
      <c r="V148" s="332"/>
      <c r="W148" s="332"/>
      <c r="X148" s="332"/>
      <c r="Y148" s="503"/>
      <c r="Z148" s="503"/>
      <c r="AA148" s="503"/>
      <c r="AB148" s="503"/>
      <c r="AC148" s="397"/>
      <c r="AD148" s="397"/>
      <c r="AE148" s="397"/>
      <c r="AF148" s="398"/>
      <c r="AG148" s="398"/>
      <c r="AH148" s="398"/>
      <c r="AI148" s="398"/>
      <c r="AJ148" s="398"/>
    </row>
    <row r="149" spans="1:36">
      <c r="A149" s="507" t="s">
        <v>411</v>
      </c>
      <c r="B149" s="508"/>
      <c r="C149" s="508"/>
      <c r="D149" s="507" t="s">
        <v>59</v>
      </c>
      <c r="E149" s="508"/>
      <c r="F149" s="508"/>
      <c r="G149" s="501" t="s">
        <v>626</v>
      </c>
      <c r="H149" s="501" t="s">
        <v>105</v>
      </c>
      <c r="I149" s="388"/>
      <c r="J149" s="389" t="s">
        <v>369</v>
      </c>
      <c r="K149" s="388"/>
      <c r="L149" s="390"/>
      <c r="M149" s="390"/>
      <c r="N149" s="510" t="s">
        <v>587</v>
      </c>
      <c r="O149" s="506"/>
      <c r="P149" s="390"/>
      <c r="Q149" s="501" t="s">
        <v>533</v>
      </c>
      <c r="S149" s="501" t="s">
        <v>627</v>
      </c>
      <c r="T149" s="508"/>
      <c r="U149" s="501" t="s">
        <v>628</v>
      </c>
      <c r="V149" s="326"/>
      <c r="W149" s="391" t="s">
        <v>629</v>
      </c>
      <c r="X149" s="326"/>
      <c r="Y149" s="501" t="s">
        <v>334</v>
      </c>
      <c r="Z149" s="501" t="s">
        <v>546</v>
      </c>
      <c r="AA149" s="501" t="s">
        <v>533</v>
      </c>
      <c r="AB149" s="501" t="s">
        <v>599</v>
      </c>
      <c r="AC149" s="392"/>
      <c r="AD149" s="393" t="s">
        <v>629</v>
      </c>
      <c r="AE149" s="392"/>
      <c r="AF149" s="394"/>
      <c r="AG149" s="394"/>
      <c r="AH149" s="504" t="s">
        <v>630</v>
      </c>
      <c r="AI149" s="505"/>
      <c r="AJ149" s="394"/>
    </row>
    <row r="150" spans="1:36">
      <c r="A150" s="502"/>
      <c r="B150" s="508"/>
      <c r="C150" s="508"/>
      <c r="D150" s="502"/>
      <c r="E150" s="508"/>
      <c r="F150" s="508"/>
      <c r="G150" s="502"/>
      <c r="H150" s="502"/>
      <c r="I150" s="388"/>
      <c r="J150" s="388"/>
      <c r="K150" s="388"/>
      <c r="L150" s="390"/>
      <c r="M150" s="390"/>
      <c r="N150" s="390"/>
      <c r="O150" s="390"/>
      <c r="P150" s="390"/>
      <c r="Q150" s="502"/>
      <c r="S150" s="502"/>
      <c r="T150" s="508"/>
      <c r="U150" s="502"/>
      <c r="V150" s="326"/>
      <c r="W150" s="326"/>
      <c r="X150" s="326"/>
      <c r="Y150" s="502"/>
      <c r="Z150" s="502"/>
      <c r="AA150" s="502"/>
      <c r="AB150" s="502"/>
      <c r="AC150" s="392"/>
      <c r="AD150" s="392"/>
      <c r="AE150" s="392"/>
      <c r="AF150" s="394"/>
      <c r="AG150" s="394"/>
      <c r="AH150" s="394"/>
      <c r="AI150" s="394"/>
      <c r="AJ150" s="394"/>
    </row>
    <row r="151" spans="1:36" ht="8.5" customHeight="1">
      <c r="A151" s="502"/>
      <c r="B151" s="508"/>
      <c r="C151" s="508"/>
      <c r="D151" s="502"/>
      <c r="E151" s="508"/>
      <c r="F151" s="508"/>
      <c r="G151" s="502"/>
      <c r="H151" s="502"/>
      <c r="I151" s="388"/>
      <c r="J151" s="388"/>
      <c r="K151" s="388"/>
      <c r="L151" s="390"/>
      <c r="M151" s="506"/>
      <c r="N151" s="506"/>
      <c r="O151" s="390"/>
      <c r="P151" s="390"/>
      <c r="Q151" s="502"/>
      <c r="S151" s="502"/>
      <c r="T151" s="508"/>
      <c r="U151" s="502"/>
      <c r="V151" s="326"/>
      <c r="W151" s="326"/>
      <c r="X151" s="326"/>
      <c r="Y151" s="502"/>
      <c r="Z151" s="502"/>
      <c r="AA151" s="502"/>
      <c r="AB151" s="502"/>
      <c r="AC151" s="392"/>
      <c r="AD151" s="392"/>
      <c r="AE151" s="392"/>
      <c r="AF151" s="394"/>
      <c r="AG151" s="505"/>
      <c r="AH151" s="505"/>
      <c r="AI151" s="394"/>
      <c r="AJ151" s="394"/>
    </row>
    <row r="152" spans="1:36">
      <c r="A152" s="503"/>
      <c r="B152" s="509"/>
      <c r="C152" s="509"/>
      <c r="D152" s="503"/>
      <c r="E152" s="509"/>
      <c r="F152" s="509"/>
      <c r="G152" s="503"/>
      <c r="H152" s="503"/>
      <c r="I152" s="395"/>
      <c r="J152" s="395"/>
      <c r="K152" s="395"/>
      <c r="L152" s="396"/>
      <c r="M152" s="396"/>
      <c r="N152" s="396"/>
      <c r="O152" s="396"/>
      <c r="P152" s="396"/>
      <c r="Q152" s="503"/>
      <c r="S152" s="503"/>
      <c r="T152" s="509"/>
      <c r="U152" s="503"/>
      <c r="V152" s="332"/>
      <c r="W152" s="332"/>
      <c r="X152" s="332"/>
      <c r="Y152" s="503"/>
      <c r="Z152" s="503"/>
      <c r="AA152" s="503"/>
      <c r="AB152" s="503"/>
      <c r="AC152" s="397"/>
      <c r="AD152" s="397"/>
      <c r="AE152" s="397"/>
      <c r="AF152" s="398"/>
      <c r="AG152" s="398"/>
      <c r="AH152" s="398"/>
      <c r="AI152" s="398"/>
      <c r="AJ152" s="398"/>
    </row>
    <row r="153" spans="1:36">
      <c r="A153" s="507" t="s">
        <v>695</v>
      </c>
      <c r="B153" s="508"/>
      <c r="C153" s="508"/>
      <c r="D153" s="507" t="s">
        <v>60</v>
      </c>
      <c r="E153" s="508"/>
      <c r="F153" s="508"/>
      <c r="G153" s="501" t="s">
        <v>412</v>
      </c>
      <c r="H153" s="501" t="s">
        <v>105</v>
      </c>
      <c r="I153" s="388"/>
      <c r="J153" s="389" t="s">
        <v>730</v>
      </c>
      <c r="K153" s="388"/>
      <c r="L153" s="390"/>
      <c r="M153" s="390"/>
      <c r="N153" s="510" t="s">
        <v>503</v>
      </c>
      <c r="O153" s="506"/>
      <c r="P153" s="390"/>
      <c r="Q153" s="501" t="s">
        <v>505</v>
      </c>
      <c r="S153" s="501" t="s">
        <v>702</v>
      </c>
      <c r="T153" s="508"/>
      <c r="U153" s="501" t="s">
        <v>416</v>
      </c>
      <c r="V153" s="326"/>
      <c r="W153" s="391" t="s">
        <v>722</v>
      </c>
      <c r="X153" s="326"/>
      <c r="Y153" s="501" t="s">
        <v>578</v>
      </c>
      <c r="Z153" s="501" t="s">
        <v>730</v>
      </c>
      <c r="AA153" s="501" t="s">
        <v>578</v>
      </c>
      <c r="AB153" s="501" t="s">
        <v>731</v>
      </c>
      <c r="AC153" s="392"/>
      <c r="AD153" s="393" t="s">
        <v>583</v>
      </c>
      <c r="AE153" s="392"/>
      <c r="AF153" s="394"/>
      <c r="AG153" s="394"/>
      <c r="AH153" s="504" t="s">
        <v>583</v>
      </c>
      <c r="AI153" s="505"/>
      <c r="AJ153" s="394"/>
    </row>
    <row r="154" spans="1:36">
      <c r="A154" s="502"/>
      <c r="B154" s="508"/>
      <c r="C154" s="508"/>
      <c r="D154" s="502"/>
      <c r="E154" s="508"/>
      <c r="F154" s="508"/>
      <c r="G154" s="502"/>
      <c r="H154" s="502"/>
      <c r="I154" s="388"/>
      <c r="J154" s="388"/>
      <c r="K154" s="388"/>
      <c r="L154" s="390"/>
      <c r="M154" s="390"/>
      <c r="N154" s="390"/>
      <c r="O154" s="390"/>
      <c r="P154" s="390"/>
      <c r="Q154" s="502"/>
      <c r="S154" s="502"/>
      <c r="T154" s="508"/>
      <c r="U154" s="502"/>
      <c r="V154" s="326"/>
      <c r="W154" s="326"/>
      <c r="X154" s="326"/>
      <c r="Y154" s="502"/>
      <c r="Z154" s="502"/>
      <c r="AA154" s="502"/>
      <c r="AB154" s="502"/>
      <c r="AC154" s="392"/>
      <c r="AD154" s="392"/>
      <c r="AE154" s="392"/>
      <c r="AF154" s="394"/>
      <c r="AG154" s="394"/>
      <c r="AH154" s="394"/>
      <c r="AI154" s="394"/>
      <c r="AJ154" s="394"/>
    </row>
    <row r="155" spans="1:36" ht="8.5" customHeight="1">
      <c r="A155" s="502"/>
      <c r="B155" s="508"/>
      <c r="C155" s="508"/>
      <c r="D155" s="502"/>
      <c r="E155" s="508"/>
      <c r="F155" s="508"/>
      <c r="G155" s="502"/>
      <c r="H155" s="502"/>
      <c r="I155" s="388"/>
      <c r="J155" s="388"/>
      <c r="K155" s="388"/>
      <c r="L155" s="390"/>
      <c r="M155" s="506"/>
      <c r="N155" s="506"/>
      <c r="O155" s="390"/>
      <c r="P155" s="390"/>
      <c r="Q155" s="502"/>
      <c r="S155" s="502"/>
      <c r="T155" s="508"/>
      <c r="U155" s="502"/>
      <c r="V155" s="326"/>
      <c r="W155" s="326"/>
      <c r="X155" s="326"/>
      <c r="Y155" s="502"/>
      <c r="Z155" s="502"/>
      <c r="AA155" s="502"/>
      <c r="AB155" s="502"/>
      <c r="AC155" s="392"/>
      <c r="AD155" s="392"/>
      <c r="AE155" s="392"/>
      <c r="AF155" s="394"/>
      <c r="AG155" s="505"/>
      <c r="AH155" s="505"/>
      <c r="AI155" s="394"/>
      <c r="AJ155" s="394"/>
    </row>
    <row r="156" spans="1:36">
      <c r="A156" s="503"/>
      <c r="B156" s="509"/>
      <c r="C156" s="509"/>
      <c r="D156" s="503"/>
      <c r="E156" s="509"/>
      <c r="F156" s="509"/>
      <c r="G156" s="503"/>
      <c r="H156" s="503"/>
      <c r="I156" s="395"/>
      <c r="J156" s="395"/>
      <c r="K156" s="395"/>
      <c r="L156" s="396"/>
      <c r="M156" s="396"/>
      <c r="N156" s="396"/>
      <c r="O156" s="396"/>
      <c r="P156" s="396"/>
      <c r="Q156" s="503"/>
      <c r="S156" s="503"/>
      <c r="T156" s="509"/>
      <c r="U156" s="503"/>
      <c r="V156" s="332"/>
      <c r="W156" s="332"/>
      <c r="X156" s="332"/>
      <c r="Y156" s="503"/>
      <c r="Z156" s="503"/>
      <c r="AA156" s="503"/>
      <c r="AB156" s="503"/>
      <c r="AC156" s="397"/>
      <c r="AD156" s="397"/>
      <c r="AE156" s="397"/>
      <c r="AF156" s="398"/>
      <c r="AG156" s="398"/>
      <c r="AH156" s="398"/>
      <c r="AI156" s="398"/>
      <c r="AJ156" s="398"/>
    </row>
    <row r="157" spans="1:36">
      <c r="A157" s="507" t="s">
        <v>417</v>
      </c>
      <c r="B157" s="508"/>
      <c r="C157" s="508"/>
      <c r="D157" s="507" t="s">
        <v>61</v>
      </c>
      <c r="E157" s="508"/>
      <c r="F157" s="508"/>
      <c r="G157" s="501" t="s">
        <v>631</v>
      </c>
      <c r="H157" s="501" t="s">
        <v>105</v>
      </c>
      <c r="I157" s="388"/>
      <c r="J157" s="389" t="s">
        <v>518</v>
      </c>
      <c r="K157" s="388"/>
      <c r="L157" s="390"/>
      <c r="M157" s="390"/>
      <c r="N157" s="510" t="s">
        <v>570</v>
      </c>
      <c r="O157" s="506"/>
      <c r="P157" s="390"/>
      <c r="Q157" s="501" t="s">
        <v>362</v>
      </c>
      <c r="S157" s="501" t="s">
        <v>537</v>
      </c>
      <c r="T157" s="508"/>
      <c r="U157" s="501" t="s">
        <v>546</v>
      </c>
      <c r="V157" s="326"/>
      <c r="W157" s="391" t="s">
        <v>526</v>
      </c>
      <c r="X157" s="326"/>
      <c r="Y157" s="501" t="s">
        <v>632</v>
      </c>
      <c r="Z157" s="501" t="s">
        <v>633</v>
      </c>
      <c r="AA157" s="501" t="s">
        <v>604</v>
      </c>
      <c r="AB157" s="501" t="s">
        <v>538</v>
      </c>
      <c r="AC157" s="392"/>
      <c r="AD157" s="393" t="s">
        <v>520</v>
      </c>
      <c r="AE157" s="392"/>
      <c r="AF157" s="394"/>
      <c r="AG157" s="394"/>
      <c r="AH157" s="504" t="s">
        <v>520</v>
      </c>
      <c r="AI157" s="505"/>
      <c r="AJ157" s="394"/>
    </row>
    <row r="158" spans="1:36">
      <c r="A158" s="502"/>
      <c r="B158" s="508"/>
      <c r="C158" s="508"/>
      <c r="D158" s="502"/>
      <c r="E158" s="508"/>
      <c r="F158" s="508"/>
      <c r="G158" s="502"/>
      <c r="H158" s="502"/>
      <c r="I158" s="388"/>
      <c r="J158" s="388"/>
      <c r="K158" s="388"/>
      <c r="L158" s="390"/>
      <c r="M158" s="390"/>
      <c r="N158" s="390"/>
      <c r="O158" s="390"/>
      <c r="P158" s="390"/>
      <c r="Q158" s="502"/>
      <c r="S158" s="502"/>
      <c r="T158" s="508"/>
      <c r="U158" s="502"/>
      <c r="V158" s="326"/>
      <c r="W158" s="326"/>
      <c r="X158" s="326"/>
      <c r="Y158" s="502"/>
      <c r="Z158" s="502"/>
      <c r="AA158" s="502"/>
      <c r="AB158" s="502"/>
      <c r="AC158" s="392"/>
      <c r="AD158" s="392"/>
      <c r="AE158" s="392"/>
      <c r="AF158" s="394"/>
      <c r="AG158" s="394"/>
      <c r="AH158" s="394"/>
      <c r="AI158" s="394"/>
      <c r="AJ158" s="394"/>
    </row>
    <row r="159" spans="1:36" ht="8.5" customHeight="1">
      <c r="A159" s="502"/>
      <c r="B159" s="508"/>
      <c r="C159" s="508"/>
      <c r="D159" s="502"/>
      <c r="E159" s="508"/>
      <c r="F159" s="508"/>
      <c r="G159" s="502"/>
      <c r="H159" s="502"/>
      <c r="I159" s="388"/>
      <c r="J159" s="388"/>
      <c r="K159" s="388"/>
      <c r="L159" s="390"/>
      <c r="M159" s="506"/>
      <c r="N159" s="506"/>
      <c r="O159" s="390"/>
      <c r="P159" s="390"/>
      <c r="Q159" s="502"/>
      <c r="S159" s="502"/>
      <c r="T159" s="508"/>
      <c r="U159" s="502"/>
      <c r="V159" s="326"/>
      <c r="W159" s="326"/>
      <c r="X159" s="326"/>
      <c r="Y159" s="502"/>
      <c r="Z159" s="502"/>
      <c r="AA159" s="502"/>
      <c r="AB159" s="502"/>
      <c r="AC159" s="392"/>
      <c r="AD159" s="392"/>
      <c r="AE159" s="392"/>
      <c r="AF159" s="394"/>
      <c r="AG159" s="505"/>
      <c r="AH159" s="505"/>
      <c r="AI159" s="394"/>
      <c r="AJ159" s="394"/>
    </row>
    <row r="160" spans="1:36">
      <c r="A160" s="503"/>
      <c r="B160" s="509"/>
      <c r="C160" s="509"/>
      <c r="D160" s="503"/>
      <c r="E160" s="509"/>
      <c r="F160" s="509"/>
      <c r="G160" s="503"/>
      <c r="H160" s="503"/>
      <c r="I160" s="395"/>
      <c r="J160" s="395"/>
      <c r="K160" s="395"/>
      <c r="L160" s="396"/>
      <c r="M160" s="396"/>
      <c r="N160" s="396"/>
      <c r="O160" s="396"/>
      <c r="P160" s="396"/>
      <c r="Q160" s="503"/>
      <c r="S160" s="503"/>
      <c r="T160" s="509"/>
      <c r="U160" s="503"/>
      <c r="V160" s="332"/>
      <c r="W160" s="332"/>
      <c r="X160" s="332"/>
      <c r="Y160" s="503"/>
      <c r="Z160" s="503"/>
      <c r="AA160" s="503"/>
      <c r="AB160" s="503"/>
      <c r="AC160" s="397"/>
      <c r="AD160" s="397"/>
      <c r="AE160" s="397"/>
      <c r="AF160" s="398"/>
      <c r="AG160" s="398"/>
      <c r="AH160" s="398"/>
      <c r="AI160" s="398"/>
      <c r="AJ160" s="398"/>
    </row>
    <row r="161" spans="1:36">
      <c r="A161" s="507" t="s">
        <v>422</v>
      </c>
      <c r="B161" s="508"/>
      <c r="C161" s="508"/>
      <c r="D161" s="507" t="s">
        <v>62</v>
      </c>
      <c r="E161" s="508"/>
      <c r="F161" s="508"/>
      <c r="G161" s="501" t="s">
        <v>634</v>
      </c>
      <c r="H161" s="501" t="s">
        <v>105</v>
      </c>
      <c r="I161" s="388"/>
      <c r="J161" s="389" t="s">
        <v>403</v>
      </c>
      <c r="K161" s="388"/>
      <c r="L161" s="390"/>
      <c r="M161" s="390"/>
      <c r="N161" s="510" t="s">
        <v>496</v>
      </c>
      <c r="O161" s="506"/>
      <c r="P161" s="390"/>
      <c r="Q161" s="501" t="s">
        <v>635</v>
      </c>
      <c r="S161" s="501" t="s">
        <v>636</v>
      </c>
      <c r="T161" s="508"/>
      <c r="U161" s="501" t="s">
        <v>576</v>
      </c>
      <c r="V161" s="326"/>
      <c r="W161" s="391" t="s">
        <v>635</v>
      </c>
      <c r="X161" s="326"/>
      <c r="Y161" s="501" t="s">
        <v>403</v>
      </c>
      <c r="Z161" s="501" t="s">
        <v>507</v>
      </c>
      <c r="AA161" s="501" t="s">
        <v>637</v>
      </c>
      <c r="AB161" s="501" t="s">
        <v>505</v>
      </c>
      <c r="AC161" s="392"/>
      <c r="AD161" s="393" t="s">
        <v>403</v>
      </c>
      <c r="AE161" s="392"/>
      <c r="AF161" s="394"/>
      <c r="AG161" s="394"/>
      <c r="AH161" s="504" t="s">
        <v>403</v>
      </c>
      <c r="AI161" s="505"/>
      <c r="AJ161" s="394"/>
    </row>
    <row r="162" spans="1:36">
      <c r="A162" s="502"/>
      <c r="B162" s="508"/>
      <c r="C162" s="508"/>
      <c r="D162" s="502"/>
      <c r="E162" s="508"/>
      <c r="F162" s="508"/>
      <c r="G162" s="502"/>
      <c r="H162" s="502"/>
      <c r="I162" s="388"/>
      <c r="J162" s="388"/>
      <c r="K162" s="388"/>
      <c r="L162" s="390"/>
      <c r="M162" s="390"/>
      <c r="N162" s="390"/>
      <c r="O162" s="390"/>
      <c r="P162" s="390"/>
      <c r="Q162" s="502"/>
      <c r="S162" s="502"/>
      <c r="T162" s="508"/>
      <c r="U162" s="502"/>
      <c r="V162" s="326"/>
      <c r="W162" s="326"/>
      <c r="X162" s="326"/>
      <c r="Y162" s="502"/>
      <c r="Z162" s="502"/>
      <c r="AA162" s="502"/>
      <c r="AB162" s="502"/>
      <c r="AC162" s="392"/>
      <c r="AD162" s="392"/>
      <c r="AE162" s="392"/>
      <c r="AF162" s="394"/>
      <c r="AG162" s="394"/>
      <c r="AH162" s="394"/>
      <c r="AI162" s="394"/>
      <c r="AJ162" s="394"/>
    </row>
    <row r="163" spans="1:36" ht="8.5" customHeight="1">
      <c r="A163" s="502"/>
      <c r="B163" s="508"/>
      <c r="C163" s="508"/>
      <c r="D163" s="502"/>
      <c r="E163" s="508"/>
      <c r="F163" s="508"/>
      <c r="G163" s="502"/>
      <c r="H163" s="502"/>
      <c r="I163" s="388"/>
      <c r="J163" s="388"/>
      <c r="K163" s="388"/>
      <c r="L163" s="390"/>
      <c r="M163" s="506"/>
      <c r="N163" s="506"/>
      <c r="O163" s="390"/>
      <c r="P163" s="390"/>
      <c r="Q163" s="502"/>
      <c r="S163" s="502"/>
      <c r="T163" s="508"/>
      <c r="U163" s="502"/>
      <c r="V163" s="326"/>
      <c r="W163" s="326"/>
      <c r="X163" s="326"/>
      <c r="Y163" s="502"/>
      <c r="Z163" s="502"/>
      <c r="AA163" s="502"/>
      <c r="AB163" s="502"/>
      <c r="AC163" s="392"/>
      <c r="AD163" s="392"/>
      <c r="AE163" s="392"/>
      <c r="AF163" s="394"/>
      <c r="AG163" s="505"/>
      <c r="AH163" s="505"/>
      <c r="AI163" s="394"/>
      <c r="AJ163" s="394"/>
    </row>
    <row r="164" spans="1:36">
      <c r="A164" s="503"/>
      <c r="B164" s="509"/>
      <c r="C164" s="509"/>
      <c r="D164" s="503"/>
      <c r="E164" s="509"/>
      <c r="F164" s="509"/>
      <c r="G164" s="503"/>
      <c r="H164" s="503"/>
      <c r="I164" s="395"/>
      <c r="J164" s="395"/>
      <c r="K164" s="395"/>
      <c r="L164" s="396"/>
      <c r="M164" s="396"/>
      <c r="N164" s="396"/>
      <c r="O164" s="396"/>
      <c r="P164" s="396"/>
      <c r="Q164" s="503"/>
      <c r="S164" s="503"/>
      <c r="T164" s="509"/>
      <c r="U164" s="503"/>
      <c r="V164" s="332"/>
      <c r="W164" s="332"/>
      <c r="X164" s="332"/>
      <c r="Y164" s="503"/>
      <c r="Z164" s="503"/>
      <c r="AA164" s="503"/>
      <c r="AB164" s="503"/>
      <c r="AC164" s="397"/>
      <c r="AD164" s="397"/>
      <c r="AE164" s="397"/>
      <c r="AF164" s="398"/>
      <c r="AG164" s="398"/>
      <c r="AH164" s="398"/>
      <c r="AI164" s="398"/>
      <c r="AJ164" s="398"/>
    </row>
    <row r="165" spans="1:36">
      <c r="A165" s="507" t="s">
        <v>1027</v>
      </c>
      <c r="B165" s="508"/>
      <c r="C165" s="508"/>
      <c r="D165" s="507" t="s">
        <v>1028</v>
      </c>
      <c r="E165" s="508"/>
      <c r="F165" s="508"/>
      <c r="G165" s="501" t="s">
        <v>1026</v>
      </c>
      <c r="H165" s="501" t="s">
        <v>105</v>
      </c>
      <c r="I165" s="388"/>
      <c r="J165" s="389" t="s">
        <v>271</v>
      </c>
      <c r="K165" s="388"/>
      <c r="L165" s="390"/>
      <c r="M165" s="390"/>
      <c r="N165" s="510" t="s">
        <v>1029</v>
      </c>
      <c r="O165" s="506"/>
      <c r="P165" s="390"/>
      <c r="Q165" s="501" t="s">
        <v>589</v>
      </c>
      <c r="S165" s="501" t="s">
        <v>589</v>
      </c>
      <c r="T165" s="508"/>
      <c r="U165" s="501" t="s">
        <v>589</v>
      </c>
      <c r="V165" s="326"/>
      <c r="W165" s="391" t="s">
        <v>589</v>
      </c>
      <c r="X165" s="326"/>
      <c r="Y165" s="501" t="s">
        <v>271</v>
      </c>
      <c r="Z165" s="501" t="s">
        <v>271</v>
      </c>
      <c r="AA165" s="501" t="s">
        <v>589</v>
      </c>
      <c r="AB165" s="501" t="s">
        <v>589</v>
      </c>
      <c r="AC165" s="392"/>
      <c r="AD165" s="393" t="s">
        <v>271</v>
      </c>
      <c r="AE165" s="392"/>
      <c r="AF165" s="394"/>
      <c r="AG165" s="394"/>
      <c r="AH165" s="504" t="s">
        <v>271</v>
      </c>
      <c r="AI165" s="505"/>
      <c r="AJ165" s="394"/>
    </row>
    <row r="166" spans="1:36">
      <c r="A166" s="502"/>
      <c r="B166" s="508"/>
      <c r="C166" s="508"/>
      <c r="D166" s="502"/>
      <c r="E166" s="508"/>
      <c r="F166" s="508"/>
      <c r="G166" s="502"/>
      <c r="H166" s="502"/>
      <c r="I166" s="388"/>
      <c r="J166" s="388"/>
      <c r="K166" s="388"/>
      <c r="L166" s="390"/>
      <c r="M166" s="390"/>
      <c r="N166" s="390"/>
      <c r="O166" s="390"/>
      <c r="P166" s="390"/>
      <c r="Q166" s="502"/>
      <c r="S166" s="502"/>
      <c r="T166" s="508"/>
      <c r="U166" s="502"/>
      <c r="V166" s="326"/>
      <c r="W166" s="326"/>
      <c r="X166" s="326"/>
      <c r="Y166" s="502"/>
      <c r="Z166" s="502"/>
      <c r="AA166" s="502"/>
      <c r="AB166" s="502"/>
      <c r="AC166" s="392"/>
      <c r="AD166" s="392"/>
      <c r="AE166" s="392"/>
      <c r="AF166" s="394"/>
      <c r="AG166" s="394"/>
      <c r="AH166" s="394"/>
      <c r="AI166" s="394"/>
      <c r="AJ166" s="394"/>
    </row>
    <row r="167" spans="1:36" ht="8.5" customHeight="1">
      <c r="A167" s="502"/>
      <c r="B167" s="508"/>
      <c r="C167" s="508"/>
      <c r="D167" s="502"/>
      <c r="E167" s="508"/>
      <c r="F167" s="508"/>
      <c r="G167" s="502"/>
      <c r="H167" s="502"/>
      <c r="I167" s="388"/>
      <c r="J167" s="388"/>
      <c r="K167" s="388"/>
      <c r="L167" s="390"/>
      <c r="M167" s="506"/>
      <c r="N167" s="506"/>
      <c r="O167" s="390"/>
      <c r="P167" s="390"/>
      <c r="Q167" s="502"/>
      <c r="S167" s="502"/>
      <c r="T167" s="508"/>
      <c r="U167" s="502"/>
      <c r="V167" s="326"/>
      <c r="W167" s="326"/>
      <c r="X167" s="326"/>
      <c r="Y167" s="502"/>
      <c r="Z167" s="502"/>
      <c r="AA167" s="502"/>
      <c r="AB167" s="502"/>
      <c r="AC167" s="392"/>
      <c r="AD167" s="392"/>
      <c r="AE167" s="392"/>
      <c r="AF167" s="394"/>
      <c r="AG167" s="505"/>
      <c r="AH167" s="505"/>
      <c r="AI167" s="394"/>
      <c r="AJ167" s="394"/>
    </row>
    <row r="168" spans="1:36">
      <c r="A168" s="503"/>
      <c r="B168" s="509"/>
      <c r="C168" s="509"/>
      <c r="D168" s="503"/>
      <c r="E168" s="509"/>
      <c r="F168" s="509"/>
      <c r="G168" s="503"/>
      <c r="H168" s="503"/>
      <c r="I168" s="395"/>
      <c r="J168" s="395"/>
      <c r="K168" s="395"/>
      <c r="L168" s="396"/>
      <c r="M168" s="396"/>
      <c r="N168" s="396"/>
      <c r="O168" s="396"/>
      <c r="P168" s="396"/>
      <c r="Q168" s="503"/>
      <c r="S168" s="503"/>
      <c r="T168" s="509"/>
      <c r="U168" s="503"/>
      <c r="V168" s="332"/>
      <c r="W168" s="332"/>
      <c r="X168" s="332"/>
      <c r="Y168" s="503"/>
      <c r="Z168" s="503"/>
      <c r="AA168" s="503"/>
      <c r="AB168" s="503"/>
      <c r="AC168" s="397"/>
      <c r="AD168" s="397"/>
      <c r="AE168" s="397"/>
      <c r="AF168" s="398"/>
      <c r="AG168" s="398"/>
      <c r="AH168" s="398"/>
      <c r="AI168" s="398"/>
      <c r="AJ168" s="398"/>
    </row>
    <row r="169" spans="1:36">
      <c r="A169" s="507" t="s">
        <v>1030</v>
      </c>
      <c r="B169" s="508"/>
      <c r="C169" s="508"/>
      <c r="D169" s="507" t="s">
        <v>1028</v>
      </c>
      <c r="E169" s="508"/>
      <c r="F169" s="508"/>
      <c r="G169" s="501" t="s">
        <v>1026</v>
      </c>
      <c r="H169" s="501" t="s">
        <v>105</v>
      </c>
      <c r="I169" s="388"/>
      <c r="J169" s="389" t="s">
        <v>271</v>
      </c>
      <c r="K169" s="388"/>
      <c r="L169" s="390"/>
      <c r="M169" s="390"/>
      <c r="N169" s="510" t="s">
        <v>1031</v>
      </c>
      <c r="O169" s="506"/>
      <c r="P169" s="390"/>
      <c r="Q169" s="501" t="s">
        <v>271</v>
      </c>
      <c r="S169" s="501" t="s">
        <v>589</v>
      </c>
      <c r="T169" s="508"/>
      <c r="U169" s="501" t="s">
        <v>271</v>
      </c>
      <c r="V169" s="326"/>
      <c r="W169" s="391" t="s">
        <v>271</v>
      </c>
      <c r="X169" s="326"/>
      <c r="Y169" s="501" t="s">
        <v>271</v>
      </c>
      <c r="Z169" s="501" t="s">
        <v>271</v>
      </c>
      <c r="AA169" s="501" t="s">
        <v>589</v>
      </c>
      <c r="AB169" s="501" t="s">
        <v>271</v>
      </c>
      <c r="AC169" s="392"/>
      <c r="AD169" s="393" t="s">
        <v>271</v>
      </c>
      <c r="AE169" s="392"/>
      <c r="AF169" s="394"/>
      <c r="AG169" s="394"/>
      <c r="AH169" s="504" t="s">
        <v>271</v>
      </c>
      <c r="AI169" s="505"/>
      <c r="AJ169" s="394"/>
    </row>
    <row r="170" spans="1:36">
      <c r="A170" s="502"/>
      <c r="B170" s="508"/>
      <c r="C170" s="508"/>
      <c r="D170" s="502"/>
      <c r="E170" s="508"/>
      <c r="F170" s="508"/>
      <c r="G170" s="502"/>
      <c r="H170" s="502"/>
      <c r="I170" s="388"/>
      <c r="J170" s="388"/>
      <c r="K170" s="388"/>
      <c r="L170" s="390"/>
      <c r="M170" s="390"/>
      <c r="N170" s="390"/>
      <c r="O170" s="390"/>
      <c r="P170" s="390"/>
      <c r="Q170" s="502"/>
      <c r="S170" s="502"/>
      <c r="T170" s="508"/>
      <c r="U170" s="502"/>
      <c r="V170" s="326"/>
      <c r="W170" s="326"/>
      <c r="X170" s="326"/>
      <c r="Y170" s="502"/>
      <c r="Z170" s="502"/>
      <c r="AA170" s="502"/>
      <c r="AB170" s="502"/>
      <c r="AC170" s="392"/>
      <c r="AD170" s="392"/>
      <c r="AE170" s="392"/>
      <c r="AF170" s="394"/>
      <c r="AG170" s="394"/>
      <c r="AH170" s="394"/>
      <c r="AI170" s="394"/>
      <c r="AJ170" s="394"/>
    </row>
    <row r="171" spans="1:36" ht="8.5" customHeight="1">
      <c r="A171" s="502"/>
      <c r="B171" s="508"/>
      <c r="C171" s="508"/>
      <c r="D171" s="502"/>
      <c r="E171" s="508"/>
      <c r="F171" s="508"/>
      <c r="G171" s="502"/>
      <c r="H171" s="502"/>
      <c r="I171" s="388"/>
      <c r="J171" s="388"/>
      <c r="K171" s="388"/>
      <c r="L171" s="390"/>
      <c r="M171" s="506"/>
      <c r="N171" s="506"/>
      <c r="O171" s="390"/>
      <c r="P171" s="390"/>
      <c r="Q171" s="502"/>
      <c r="S171" s="502"/>
      <c r="T171" s="508"/>
      <c r="U171" s="502"/>
      <c r="V171" s="326"/>
      <c r="W171" s="326"/>
      <c r="X171" s="326"/>
      <c r="Y171" s="502"/>
      <c r="Z171" s="502"/>
      <c r="AA171" s="502"/>
      <c r="AB171" s="502"/>
      <c r="AC171" s="392"/>
      <c r="AD171" s="392"/>
      <c r="AE171" s="392"/>
      <c r="AF171" s="394"/>
      <c r="AG171" s="505"/>
      <c r="AH171" s="505"/>
      <c r="AI171" s="394"/>
      <c r="AJ171" s="394"/>
    </row>
    <row r="172" spans="1:36">
      <c r="A172" s="503"/>
      <c r="B172" s="509"/>
      <c r="C172" s="509"/>
      <c r="D172" s="503"/>
      <c r="E172" s="509"/>
      <c r="F172" s="509"/>
      <c r="G172" s="503"/>
      <c r="H172" s="503"/>
      <c r="I172" s="395"/>
      <c r="J172" s="395"/>
      <c r="K172" s="395"/>
      <c r="L172" s="396"/>
      <c r="M172" s="396"/>
      <c r="N172" s="396"/>
      <c r="O172" s="396"/>
      <c r="P172" s="396"/>
      <c r="Q172" s="503"/>
      <c r="S172" s="503"/>
      <c r="T172" s="509"/>
      <c r="U172" s="503"/>
      <c r="V172" s="332"/>
      <c r="W172" s="332"/>
      <c r="X172" s="332"/>
      <c r="Y172" s="503"/>
      <c r="Z172" s="503"/>
      <c r="AA172" s="503"/>
      <c r="AB172" s="503"/>
      <c r="AC172" s="397"/>
      <c r="AD172" s="397"/>
      <c r="AE172" s="397"/>
      <c r="AF172" s="398"/>
      <c r="AG172" s="398"/>
      <c r="AH172" s="398"/>
      <c r="AI172" s="398"/>
      <c r="AJ172" s="398"/>
    </row>
    <row r="173" spans="1:36">
      <c r="A173" s="507" t="s">
        <v>429</v>
      </c>
      <c r="B173" s="508"/>
      <c r="C173" s="508"/>
      <c r="D173" s="507" t="s">
        <v>63</v>
      </c>
      <c r="E173" s="508"/>
      <c r="F173" s="508"/>
      <c r="G173" s="501" t="s">
        <v>638</v>
      </c>
      <c r="H173" s="501" t="s">
        <v>105</v>
      </c>
      <c r="I173" s="388"/>
      <c r="J173" s="389" t="s">
        <v>622</v>
      </c>
      <c r="K173" s="388"/>
      <c r="L173" s="390"/>
      <c r="M173" s="390"/>
      <c r="N173" s="510" t="s">
        <v>514</v>
      </c>
      <c r="O173" s="506"/>
      <c r="P173" s="390"/>
      <c r="Q173" s="501" t="s">
        <v>273</v>
      </c>
      <c r="S173" s="501" t="s">
        <v>601</v>
      </c>
      <c r="T173" s="508"/>
      <c r="U173" s="501" t="s">
        <v>639</v>
      </c>
      <c r="V173" s="326"/>
      <c r="W173" s="391" t="s">
        <v>640</v>
      </c>
      <c r="X173" s="326"/>
      <c r="Y173" s="501" t="s">
        <v>622</v>
      </c>
      <c r="Z173" s="501" t="s">
        <v>273</v>
      </c>
      <c r="AA173" s="501" t="s">
        <v>641</v>
      </c>
      <c r="AB173" s="501" t="s">
        <v>642</v>
      </c>
      <c r="AC173" s="392"/>
      <c r="AD173" s="393" t="s">
        <v>622</v>
      </c>
      <c r="AE173" s="392"/>
      <c r="AF173" s="394"/>
      <c r="AG173" s="394"/>
      <c r="AH173" s="504" t="s">
        <v>622</v>
      </c>
      <c r="AI173" s="505"/>
      <c r="AJ173" s="394"/>
    </row>
    <row r="174" spans="1:36">
      <c r="A174" s="502"/>
      <c r="B174" s="508"/>
      <c r="C174" s="508"/>
      <c r="D174" s="502"/>
      <c r="E174" s="508"/>
      <c r="F174" s="508"/>
      <c r="G174" s="502"/>
      <c r="H174" s="502"/>
      <c r="I174" s="388"/>
      <c r="J174" s="388"/>
      <c r="K174" s="388"/>
      <c r="L174" s="390"/>
      <c r="M174" s="390"/>
      <c r="N174" s="390"/>
      <c r="O174" s="390"/>
      <c r="P174" s="390"/>
      <c r="Q174" s="502"/>
      <c r="S174" s="502"/>
      <c r="T174" s="508"/>
      <c r="U174" s="502"/>
      <c r="V174" s="326"/>
      <c r="W174" s="326"/>
      <c r="X174" s="326"/>
      <c r="Y174" s="502"/>
      <c r="Z174" s="502"/>
      <c r="AA174" s="502"/>
      <c r="AB174" s="502"/>
      <c r="AC174" s="392"/>
      <c r="AD174" s="392"/>
      <c r="AE174" s="392"/>
      <c r="AF174" s="394"/>
      <c r="AG174" s="394"/>
      <c r="AH174" s="394"/>
      <c r="AI174" s="394"/>
      <c r="AJ174" s="394"/>
    </row>
    <row r="175" spans="1:36" ht="8.5" customHeight="1">
      <c r="A175" s="502"/>
      <c r="B175" s="508"/>
      <c r="C175" s="508"/>
      <c r="D175" s="502"/>
      <c r="E175" s="508"/>
      <c r="F175" s="508"/>
      <c r="G175" s="502"/>
      <c r="H175" s="502"/>
      <c r="I175" s="388"/>
      <c r="J175" s="388"/>
      <c r="K175" s="388"/>
      <c r="L175" s="390"/>
      <c r="M175" s="506"/>
      <c r="N175" s="506"/>
      <c r="O175" s="390"/>
      <c r="P175" s="390"/>
      <c r="Q175" s="502"/>
      <c r="S175" s="502"/>
      <c r="T175" s="508"/>
      <c r="U175" s="502"/>
      <c r="V175" s="326"/>
      <c r="W175" s="326"/>
      <c r="X175" s="326"/>
      <c r="Y175" s="502"/>
      <c r="Z175" s="502"/>
      <c r="AA175" s="502"/>
      <c r="AB175" s="502"/>
      <c r="AC175" s="392"/>
      <c r="AD175" s="392"/>
      <c r="AE175" s="392"/>
      <c r="AF175" s="394"/>
      <c r="AG175" s="505"/>
      <c r="AH175" s="505"/>
      <c r="AI175" s="394"/>
      <c r="AJ175" s="394"/>
    </row>
    <row r="176" spans="1:36">
      <c r="A176" s="503"/>
      <c r="B176" s="509"/>
      <c r="C176" s="509"/>
      <c r="D176" s="503"/>
      <c r="E176" s="509"/>
      <c r="F176" s="509"/>
      <c r="G176" s="503"/>
      <c r="H176" s="503"/>
      <c r="I176" s="395"/>
      <c r="J176" s="395"/>
      <c r="K176" s="395"/>
      <c r="L176" s="396"/>
      <c r="M176" s="396"/>
      <c r="N176" s="396"/>
      <c r="O176" s="396"/>
      <c r="P176" s="396"/>
      <c r="Q176" s="503"/>
      <c r="S176" s="503"/>
      <c r="T176" s="509"/>
      <c r="U176" s="503"/>
      <c r="V176" s="332"/>
      <c r="W176" s="332"/>
      <c r="X176" s="332"/>
      <c r="Y176" s="503"/>
      <c r="Z176" s="503"/>
      <c r="AA176" s="503"/>
      <c r="AB176" s="503"/>
      <c r="AC176" s="397"/>
      <c r="AD176" s="397"/>
      <c r="AE176" s="397"/>
      <c r="AF176" s="398"/>
      <c r="AG176" s="398"/>
      <c r="AH176" s="398"/>
      <c r="AI176" s="398"/>
      <c r="AJ176" s="398"/>
    </row>
    <row r="177" spans="1:36">
      <c r="A177" s="507" t="s">
        <v>435</v>
      </c>
      <c r="B177" s="508"/>
      <c r="C177" s="508"/>
      <c r="D177" s="507" t="s">
        <v>64</v>
      </c>
      <c r="E177" s="508"/>
      <c r="F177" s="508"/>
      <c r="G177" s="501" t="s">
        <v>643</v>
      </c>
      <c r="H177" s="501" t="s">
        <v>105</v>
      </c>
      <c r="I177" s="388"/>
      <c r="J177" s="389" t="s">
        <v>644</v>
      </c>
      <c r="K177" s="388"/>
      <c r="L177" s="390"/>
      <c r="M177" s="390"/>
      <c r="N177" s="510" t="s">
        <v>532</v>
      </c>
      <c r="O177" s="506"/>
      <c r="P177" s="390"/>
      <c r="Q177" s="501" t="s">
        <v>377</v>
      </c>
      <c r="S177" s="501" t="s">
        <v>645</v>
      </c>
      <c r="T177" s="508"/>
      <c r="U177" s="501" t="s">
        <v>509</v>
      </c>
      <c r="V177" s="326"/>
      <c r="W177" s="391" t="s">
        <v>482</v>
      </c>
      <c r="X177" s="326"/>
      <c r="Y177" s="501" t="s">
        <v>493</v>
      </c>
      <c r="Z177" s="501" t="s">
        <v>377</v>
      </c>
      <c r="AA177" s="501" t="s">
        <v>646</v>
      </c>
      <c r="AB177" s="501" t="s">
        <v>645</v>
      </c>
      <c r="AC177" s="392"/>
      <c r="AD177" s="393" t="s">
        <v>644</v>
      </c>
      <c r="AE177" s="392"/>
      <c r="AF177" s="394"/>
      <c r="AG177" s="394"/>
      <c r="AH177" s="504" t="s">
        <v>518</v>
      </c>
      <c r="AI177" s="505"/>
      <c r="AJ177" s="394"/>
    </row>
    <row r="178" spans="1:36">
      <c r="A178" s="502"/>
      <c r="B178" s="508"/>
      <c r="C178" s="508"/>
      <c r="D178" s="502"/>
      <c r="E178" s="508"/>
      <c r="F178" s="508"/>
      <c r="G178" s="502"/>
      <c r="H178" s="502"/>
      <c r="I178" s="388"/>
      <c r="J178" s="388"/>
      <c r="K178" s="388"/>
      <c r="L178" s="390"/>
      <c r="M178" s="390"/>
      <c r="N178" s="390"/>
      <c r="O178" s="390"/>
      <c r="P178" s="390"/>
      <c r="Q178" s="502"/>
      <c r="S178" s="502"/>
      <c r="T178" s="508"/>
      <c r="U178" s="502"/>
      <c r="V178" s="326"/>
      <c r="W178" s="326"/>
      <c r="X178" s="326"/>
      <c r="Y178" s="502"/>
      <c r="Z178" s="502"/>
      <c r="AA178" s="502"/>
      <c r="AB178" s="502"/>
      <c r="AC178" s="392"/>
      <c r="AD178" s="392"/>
      <c r="AE178" s="392"/>
      <c r="AF178" s="394"/>
      <c r="AG178" s="394"/>
      <c r="AH178" s="394"/>
      <c r="AI178" s="394"/>
      <c r="AJ178" s="394"/>
    </row>
    <row r="179" spans="1:36" ht="8.5" customHeight="1">
      <c r="A179" s="502"/>
      <c r="B179" s="508"/>
      <c r="C179" s="508"/>
      <c r="D179" s="502"/>
      <c r="E179" s="508"/>
      <c r="F179" s="508"/>
      <c r="G179" s="502"/>
      <c r="H179" s="502"/>
      <c r="I179" s="388"/>
      <c r="J179" s="388"/>
      <c r="K179" s="388"/>
      <c r="L179" s="390"/>
      <c r="M179" s="506"/>
      <c r="N179" s="506"/>
      <c r="O179" s="390"/>
      <c r="P179" s="390"/>
      <c r="Q179" s="502"/>
      <c r="S179" s="502"/>
      <c r="T179" s="508"/>
      <c r="U179" s="502"/>
      <c r="V179" s="326"/>
      <c r="W179" s="326"/>
      <c r="X179" s="326"/>
      <c r="Y179" s="502"/>
      <c r="Z179" s="502"/>
      <c r="AA179" s="502"/>
      <c r="AB179" s="502"/>
      <c r="AC179" s="392"/>
      <c r="AD179" s="392"/>
      <c r="AE179" s="392"/>
      <c r="AF179" s="394"/>
      <c r="AG179" s="505"/>
      <c r="AH179" s="505"/>
      <c r="AI179" s="394"/>
      <c r="AJ179" s="394"/>
    </row>
    <row r="180" spans="1:36">
      <c r="A180" s="503"/>
      <c r="B180" s="509"/>
      <c r="C180" s="509"/>
      <c r="D180" s="503"/>
      <c r="E180" s="509"/>
      <c r="F180" s="509"/>
      <c r="G180" s="503"/>
      <c r="H180" s="503"/>
      <c r="I180" s="395"/>
      <c r="J180" s="395"/>
      <c r="K180" s="395"/>
      <c r="L180" s="396"/>
      <c r="M180" s="396"/>
      <c r="N180" s="396"/>
      <c r="O180" s="396"/>
      <c r="P180" s="396"/>
      <c r="Q180" s="503"/>
      <c r="S180" s="503"/>
      <c r="T180" s="509"/>
      <c r="U180" s="503"/>
      <c r="V180" s="332"/>
      <c r="W180" s="332"/>
      <c r="X180" s="332"/>
      <c r="Y180" s="503"/>
      <c r="Z180" s="503"/>
      <c r="AA180" s="503"/>
      <c r="AB180" s="503"/>
      <c r="AC180" s="397"/>
      <c r="AD180" s="397"/>
      <c r="AE180" s="397"/>
      <c r="AF180" s="398"/>
      <c r="AG180" s="398"/>
      <c r="AH180" s="398"/>
      <c r="AI180" s="398"/>
      <c r="AJ180" s="398"/>
    </row>
    <row r="181" spans="1:36">
      <c r="A181" s="507" t="s">
        <v>681</v>
      </c>
      <c r="B181" s="508"/>
      <c r="C181" s="508"/>
      <c r="D181" s="507" t="s">
        <v>65</v>
      </c>
      <c r="E181" s="508"/>
      <c r="F181" s="508"/>
      <c r="G181" s="501" t="s">
        <v>682</v>
      </c>
      <c r="H181" s="501" t="s">
        <v>105</v>
      </c>
      <c r="I181" s="388"/>
      <c r="J181" s="389" t="s">
        <v>615</v>
      </c>
      <c r="K181" s="388"/>
      <c r="L181" s="390"/>
      <c r="M181" s="390"/>
      <c r="N181" s="510" t="s">
        <v>570</v>
      </c>
      <c r="O181" s="506"/>
      <c r="P181" s="390"/>
      <c r="Q181" s="501" t="s">
        <v>614</v>
      </c>
      <c r="S181" s="501" t="s">
        <v>497</v>
      </c>
      <c r="T181" s="508"/>
      <c r="U181" s="501" t="s">
        <v>530</v>
      </c>
      <c r="V181" s="326"/>
      <c r="W181" s="391" t="s">
        <v>615</v>
      </c>
      <c r="X181" s="326"/>
      <c r="Y181" s="501" t="s">
        <v>615</v>
      </c>
      <c r="Z181" s="501" t="s">
        <v>586</v>
      </c>
      <c r="AA181" s="501" t="s">
        <v>614</v>
      </c>
      <c r="AB181" s="501" t="s">
        <v>683</v>
      </c>
      <c r="AC181" s="392"/>
      <c r="AD181" s="393" t="s">
        <v>615</v>
      </c>
      <c r="AE181" s="392"/>
      <c r="AF181" s="394"/>
      <c r="AG181" s="394"/>
      <c r="AH181" s="504" t="s">
        <v>615</v>
      </c>
      <c r="AI181" s="505"/>
      <c r="AJ181" s="394"/>
    </row>
    <row r="182" spans="1:36">
      <c r="A182" s="502"/>
      <c r="B182" s="508"/>
      <c r="C182" s="508"/>
      <c r="D182" s="502"/>
      <c r="E182" s="508"/>
      <c r="F182" s="508"/>
      <c r="G182" s="502"/>
      <c r="H182" s="502"/>
      <c r="I182" s="388"/>
      <c r="J182" s="388"/>
      <c r="K182" s="388"/>
      <c r="L182" s="390"/>
      <c r="M182" s="390"/>
      <c r="N182" s="390"/>
      <c r="O182" s="390"/>
      <c r="P182" s="390"/>
      <c r="Q182" s="502"/>
      <c r="S182" s="502"/>
      <c r="T182" s="508"/>
      <c r="U182" s="502"/>
      <c r="V182" s="326"/>
      <c r="W182" s="326"/>
      <c r="X182" s="326"/>
      <c r="Y182" s="502"/>
      <c r="Z182" s="502"/>
      <c r="AA182" s="502"/>
      <c r="AB182" s="502"/>
      <c r="AC182" s="392"/>
      <c r="AD182" s="392"/>
      <c r="AE182" s="392"/>
      <c r="AF182" s="394"/>
      <c r="AG182" s="394"/>
      <c r="AH182" s="394"/>
      <c r="AI182" s="394"/>
      <c r="AJ182" s="394"/>
    </row>
    <row r="183" spans="1:36" ht="8.5" customHeight="1">
      <c r="A183" s="502"/>
      <c r="B183" s="508"/>
      <c r="C183" s="508"/>
      <c r="D183" s="502"/>
      <c r="E183" s="508"/>
      <c r="F183" s="508"/>
      <c r="G183" s="502"/>
      <c r="H183" s="502"/>
      <c r="I183" s="388"/>
      <c r="J183" s="388"/>
      <c r="K183" s="388"/>
      <c r="L183" s="390"/>
      <c r="M183" s="506"/>
      <c r="N183" s="506"/>
      <c r="O183" s="390"/>
      <c r="P183" s="390"/>
      <c r="Q183" s="502"/>
      <c r="S183" s="502"/>
      <c r="T183" s="508"/>
      <c r="U183" s="502"/>
      <c r="V183" s="326"/>
      <c r="W183" s="326"/>
      <c r="X183" s="326"/>
      <c r="Y183" s="502"/>
      <c r="Z183" s="502"/>
      <c r="AA183" s="502"/>
      <c r="AB183" s="502"/>
      <c r="AC183" s="392"/>
      <c r="AD183" s="392"/>
      <c r="AE183" s="392"/>
      <c r="AF183" s="394"/>
      <c r="AG183" s="505"/>
      <c r="AH183" s="505"/>
      <c r="AI183" s="394"/>
      <c r="AJ183" s="394"/>
    </row>
    <row r="184" spans="1:36">
      <c r="A184" s="503"/>
      <c r="B184" s="509"/>
      <c r="C184" s="509"/>
      <c r="D184" s="503"/>
      <c r="E184" s="509"/>
      <c r="F184" s="509"/>
      <c r="G184" s="503"/>
      <c r="H184" s="503"/>
      <c r="I184" s="395"/>
      <c r="J184" s="395"/>
      <c r="K184" s="395"/>
      <c r="L184" s="396"/>
      <c r="M184" s="396"/>
      <c r="N184" s="396"/>
      <c r="O184" s="396"/>
      <c r="P184" s="396"/>
      <c r="Q184" s="503"/>
      <c r="S184" s="503"/>
      <c r="T184" s="509"/>
      <c r="U184" s="503"/>
      <c r="V184" s="332"/>
      <c r="W184" s="332"/>
      <c r="X184" s="332"/>
      <c r="Y184" s="503"/>
      <c r="Z184" s="503"/>
      <c r="AA184" s="503"/>
      <c r="AB184" s="503"/>
      <c r="AC184" s="397"/>
      <c r="AD184" s="397"/>
      <c r="AE184" s="397"/>
      <c r="AF184" s="398"/>
      <c r="AG184" s="398"/>
      <c r="AH184" s="398"/>
      <c r="AI184" s="398"/>
      <c r="AJ184" s="398"/>
    </row>
    <row r="185" spans="1:36">
      <c r="A185" s="507" t="s">
        <v>732</v>
      </c>
      <c r="B185" s="508"/>
      <c r="C185" s="508"/>
      <c r="D185" s="507" t="s">
        <v>66</v>
      </c>
      <c r="E185" s="508"/>
      <c r="F185" s="508"/>
      <c r="G185" s="501" t="s">
        <v>733</v>
      </c>
      <c r="H185" s="501" t="s">
        <v>105</v>
      </c>
      <c r="I185" s="388"/>
      <c r="J185" s="389" t="s">
        <v>583</v>
      </c>
      <c r="K185" s="388"/>
      <c r="L185" s="390"/>
      <c r="M185" s="390"/>
      <c r="N185" s="510" t="s">
        <v>734</v>
      </c>
      <c r="O185" s="506"/>
      <c r="P185" s="390"/>
      <c r="Q185" s="501" t="s">
        <v>520</v>
      </c>
      <c r="S185" s="501" t="s">
        <v>622</v>
      </c>
      <c r="T185" s="508"/>
      <c r="U185" s="501" t="s">
        <v>518</v>
      </c>
      <c r="V185" s="326"/>
      <c r="W185" s="391" t="s">
        <v>583</v>
      </c>
      <c r="X185" s="326"/>
      <c r="Y185" s="501" t="s">
        <v>518</v>
      </c>
      <c r="Z185" s="501" t="s">
        <v>632</v>
      </c>
      <c r="AA185" s="501" t="s">
        <v>284</v>
      </c>
      <c r="AB185" s="501" t="s">
        <v>632</v>
      </c>
      <c r="AC185" s="392"/>
      <c r="AD185" s="393" t="s">
        <v>284</v>
      </c>
      <c r="AE185" s="392"/>
      <c r="AF185" s="394"/>
      <c r="AG185" s="394"/>
      <c r="AH185" s="504" t="s">
        <v>583</v>
      </c>
      <c r="AI185" s="505"/>
      <c r="AJ185" s="394"/>
    </row>
    <row r="186" spans="1:36">
      <c r="A186" s="502"/>
      <c r="B186" s="508"/>
      <c r="C186" s="508"/>
      <c r="D186" s="502"/>
      <c r="E186" s="508"/>
      <c r="F186" s="508"/>
      <c r="G186" s="502"/>
      <c r="H186" s="502"/>
      <c r="I186" s="388"/>
      <c r="J186" s="388"/>
      <c r="K186" s="388"/>
      <c r="L186" s="390"/>
      <c r="M186" s="390"/>
      <c r="N186" s="390"/>
      <c r="O186" s="390"/>
      <c r="P186" s="390"/>
      <c r="Q186" s="502"/>
      <c r="S186" s="502"/>
      <c r="T186" s="508"/>
      <c r="U186" s="502"/>
      <c r="V186" s="326"/>
      <c r="W186" s="326"/>
      <c r="X186" s="326"/>
      <c r="Y186" s="502"/>
      <c r="Z186" s="502"/>
      <c r="AA186" s="502"/>
      <c r="AB186" s="502"/>
      <c r="AC186" s="392"/>
      <c r="AD186" s="392"/>
      <c r="AE186" s="392"/>
      <c r="AF186" s="394"/>
      <c r="AG186" s="394"/>
      <c r="AH186" s="394"/>
      <c r="AI186" s="394"/>
      <c r="AJ186" s="394"/>
    </row>
    <row r="187" spans="1:36" ht="8.5" customHeight="1">
      <c r="A187" s="502"/>
      <c r="B187" s="508"/>
      <c r="C187" s="508"/>
      <c r="D187" s="502"/>
      <c r="E187" s="508"/>
      <c r="F187" s="508"/>
      <c r="G187" s="502"/>
      <c r="H187" s="502"/>
      <c r="I187" s="388"/>
      <c r="J187" s="388"/>
      <c r="K187" s="388"/>
      <c r="L187" s="390"/>
      <c r="M187" s="506"/>
      <c r="N187" s="506"/>
      <c r="O187" s="390"/>
      <c r="P187" s="390"/>
      <c r="Q187" s="502"/>
      <c r="S187" s="502"/>
      <c r="T187" s="508"/>
      <c r="U187" s="502"/>
      <c r="V187" s="326"/>
      <c r="W187" s="326"/>
      <c r="X187" s="326"/>
      <c r="Y187" s="502"/>
      <c r="Z187" s="502"/>
      <c r="AA187" s="502"/>
      <c r="AB187" s="502"/>
      <c r="AC187" s="392"/>
      <c r="AD187" s="392"/>
      <c r="AE187" s="392"/>
      <c r="AF187" s="394"/>
      <c r="AG187" s="505"/>
      <c r="AH187" s="505"/>
      <c r="AI187" s="394"/>
      <c r="AJ187" s="394"/>
    </row>
    <row r="188" spans="1:36">
      <c r="A188" s="503"/>
      <c r="B188" s="509"/>
      <c r="C188" s="509"/>
      <c r="D188" s="503"/>
      <c r="E188" s="509"/>
      <c r="F188" s="509"/>
      <c r="G188" s="503"/>
      <c r="H188" s="503"/>
      <c r="I188" s="395"/>
      <c r="J188" s="395"/>
      <c r="K188" s="395"/>
      <c r="L188" s="396"/>
      <c r="M188" s="396"/>
      <c r="N188" s="396"/>
      <c r="O188" s="396"/>
      <c r="P188" s="396"/>
      <c r="Q188" s="503"/>
      <c r="S188" s="503"/>
      <c r="T188" s="509"/>
      <c r="U188" s="503"/>
      <c r="V188" s="332"/>
      <c r="W188" s="332"/>
      <c r="X188" s="332"/>
      <c r="Y188" s="503"/>
      <c r="Z188" s="503"/>
      <c r="AA188" s="503"/>
      <c r="AB188" s="503"/>
      <c r="AC188" s="397"/>
      <c r="AD188" s="397"/>
      <c r="AE188" s="397"/>
      <c r="AF188" s="398"/>
      <c r="AG188" s="398"/>
      <c r="AH188" s="398"/>
      <c r="AI188" s="398"/>
      <c r="AJ188" s="398"/>
    </row>
    <row r="189" spans="1:36">
      <c r="A189" s="507" t="s">
        <v>750</v>
      </c>
      <c r="B189" s="508"/>
      <c r="C189" s="508"/>
      <c r="D189" s="507" t="s">
        <v>67</v>
      </c>
      <c r="E189" s="508"/>
      <c r="F189" s="508"/>
      <c r="G189" s="501" t="s">
        <v>568</v>
      </c>
      <c r="H189" s="501" t="s">
        <v>105</v>
      </c>
      <c r="I189" s="388"/>
      <c r="J189" s="389" t="s">
        <v>552</v>
      </c>
      <c r="K189" s="388"/>
      <c r="L189" s="390"/>
      <c r="M189" s="390"/>
      <c r="N189" s="510" t="s">
        <v>751</v>
      </c>
      <c r="O189" s="506"/>
      <c r="P189" s="390"/>
      <c r="Q189" s="501" t="s">
        <v>752</v>
      </c>
      <c r="S189" s="501" t="s">
        <v>753</v>
      </c>
      <c r="T189" s="508"/>
      <c r="U189" s="501" t="s">
        <v>754</v>
      </c>
      <c r="V189" s="326"/>
      <c r="W189" s="391" t="s">
        <v>752</v>
      </c>
      <c r="X189" s="326"/>
      <c r="Y189" s="501" t="s">
        <v>552</v>
      </c>
      <c r="Z189" s="501" t="s">
        <v>574</v>
      </c>
      <c r="AA189" s="501" t="s">
        <v>636</v>
      </c>
      <c r="AB189" s="501" t="s">
        <v>752</v>
      </c>
      <c r="AC189" s="392"/>
      <c r="AD189" s="393" t="s">
        <v>571</v>
      </c>
      <c r="AE189" s="392"/>
      <c r="AF189" s="394"/>
      <c r="AG189" s="394"/>
      <c r="AH189" s="504" t="s">
        <v>571</v>
      </c>
      <c r="AI189" s="505"/>
      <c r="AJ189" s="394"/>
    </row>
    <row r="190" spans="1:36">
      <c r="A190" s="502"/>
      <c r="B190" s="508"/>
      <c r="C190" s="508"/>
      <c r="D190" s="502"/>
      <c r="E190" s="508"/>
      <c r="F190" s="508"/>
      <c r="G190" s="502"/>
      <c r="H190" s="502"/>
      <c r="I190" s="388"/>
      <c r="J190" s="388"/>
      <c r="K190" s="388"/>
      <c r="L190" s="390"/>
      <c r="M190" s="390"/>
      <c r="N190" s="390"/>
      <c r="O190" s="390"/>
      <c r="P190" s="390"/>
      <c r="Q190" s="502"/>
      <c r="S190" s="502"/>
      <c r="T190" s="508"/>
      <c r="U190" s="502"/>
      <c r="V190" s="326"/>
      <c r="W190" s="326"/>
      <c r="X190" s="326"/>
      <c r="Y190" s="502"/>
      <c r="Z190" s="502"/>
      <c r="AA190" s="502"/>
      <c r="AB190" s="502"/>
      <c r="AC190" s="392"/>
      <c r="AD190" s="392"/>
      <c r="AE190" s="392"/>
      <c r="AF190" s="394"/>
      <c r="AG190" s="394"/>
      <c r="AH190" s="394"/>
      <c r="AI190" s="394"/>
      <c r="AJ190" s="394"/>
    </row>
    <row r="191" spans="1:36" ht="8.5" customHeight="1">
      <c r="A191" s="502"/>
      <c r="B191" s="508"/>
      <c r="C191" s="508"/>
      <c r="D191" s="502"/>
      <c r="E191" s="508"/>
      <c r="F191" s="508"/>
      <c r="G191" s="502"/>
      <c r="H191" s="502"/>
      <c r="I191" s="388"/>
      <c r="J191" s="388"/>
      <c r="K191" s="388"/>
      <c r="L191" s="390"/>
      <c r="M191" s="506"/>
      <c r="N191" s="506"/>
      <c r="O191" s="390"/>
      <c r="P191" s="390"/>
      <c r="Q191" s="502"/>
      <c r="S191" s="502"/>
      <c r="T191" s="508"/>
      <c r="U191" s="502"/>
      <c r="V191" s="326"/>
      <c r="W191" s="326"/>
      <c r="X191" s="326"/>
      <c r="Y191" s="502"/>
      <c r="Z191" s="502"/>
      <c r="AA191" s="502"/>
      <c r="AB191" s="502"/>
      <c r="AC191" s="392"/>
      <c r="AD191" s="392"/>
      <c r="AE191" s="392"/>
      <c r="AF191" s="394"/>
      <c r="AG191" s="505"/>
      <c r="AH191" s="505"/>
      <c r="AI191" s="394"/>
      <c r="AJ191" s="394"/>
    </row>
    <row r="192" spans="1:36">
      <c r="A192" s="503"/>
      <c r="B192" s="509"/>
      <c r="C192" s="509"/>
      <c r="D192" s="503"/>
      <c r="E192" s="509"/>
      <c r="F192" s="509"/>
      <c r="G192" s="503"/>
      <c r="H192" s="503"/>
      <c r="I192" s="395"/>
      <c r="J192" s="395"/>
      <c r="K192" s="395"/>
      <c r="L192" s="396"/>
      <c r="M192" s="396"/>
      <c r="N192" s="396"/>
      <c r="O192" s="396"/>
      <c r="P192" s="396"/>
      <c r="Q192" s="503"/>
      <c r="S192" s="503"/>
      <c r="T192" s="509"/>
      <c r="U192" s="503"/>
      <c r="V192" s="332"/>
      <c r="W192" s="332"/>
      <c r="X192" s="332"/>
      <c r="Y192" s="503"/>
      <c r="Z192" s="503"/>
      <c r="AA192" s="503"/>
      <c r="AB192" s="503"/>
      <c r="AC192" s="397"/>
      <c r="AD192" s="397"/>
      <c r="AE192" s="397"/>
      <c r="AF192" s="398"/>
      <c r="AG192" s="398"/>
      <c r="AH192" s="398"/>
      <c r="AI192" s="398"/>
      <c r="AJ192" s="398"/>
    </row>
    <row r="193" spans="1:36">
      <c r="A193" s="507" t="s">
        <v>440</v>
      </c>
      <c r="B193" s="508"/>
      <c r="C193" s="508"/>
      <c r="D193" s="507" t="s">
        <v>68</v>
      </c>
      <c r="E193" s="508"/>
      <c r="F193" s="508"/>
      <c r="G193" s="501" t="s">
        <v>647</v>
      </c>
      <c r="H193" s="501" t="s">
        <v>105</v>
      </c>
      <c r="I193" s="388"/>
      <c r="J193" s="389" t="s">
        <v>648</v>
      </c>
      <c r="K193" s="388"/>
      <c r="L193" s="390"/>
      <c r="M193" s="390"/>
      <c r="N193" s="510" t="s">
        <v>649</v>
      </c>
      <c r="O193" s="506"/>
      <c r="P193" s="390"/>
      <c r="Q193" s="501" t="s">
        <v>533</v>
      </c>
      <c r="S193" s="501" t="s">
        <v>533</v>
      </c>
      <c r="T193" s="508"/>
      <c r="U193" s="501" t="s">
        <v>555</v>
      </c>
      <c r="V193" s="326"/>
      <c r="W193" s="391" t="s">
        <v>629</v>
      </c>
      <c r="X193" s="326"/>
      <c r="Y193" s="501" t="s">
        <v>650</v>
      </c>
      <c r="Z193" s="501" t="s">
        <v>629</v>
      </c>
      <c r="AA193" s="501" t="s">
        <v>533</v>
      </c>
      <c r="AB193" s="501" t="s">
        <v>599</v>
      </c>
      <c r="AC193" s="392"/>
      <c r="AD193" s="393" t="s">
        <v>650</v>
      </c>
      <c r="AE193" s="392"/>
      <c r="AF193" s="394"/>
      <c r="AG193" s="394"/>
      <c r="AH193" s="504" t="s">
        <v>648</v>
      </c>
      <c r="AI193" s="505"/>
      <c r="AJ193" s="394"/>
    </row>
    <row r="194" spans="1:36">
      <c r="A194" s="502"/>
      <c r="B194" s="508"/>
      <c r="C194" s="508"/>
      <c r="D194" s="502"/>
      <c r="E194" s="508"/>
      <c r="F194" s="508"/>
      <c r="G194" s="502"/>
      <c r="H194" s="502"/>
      <c r="I194" s="388"/>
      <c r="J194" s="388"/>
      <c r="K194" s="388"/>
      <c r="L194" s="390"/>
      <c r="M194" s="390"/>
      <c r="N194" s="390"/>
      <c r="O194" s="390"/>
      <c r="P194" s="390"/>
      <c r="Q194" s="502"/>
      <c r="S194" s="502"/>
      <c r="T194" s="508"/>
      <c r="U194" s="502"/>
      <c r="V194" s="326"/>
      <c r="W194" s="326"/>
      <c r="X194" s="326"/>
      <c r="Y194" s="502"/>
      <c r="Z194" s="502"/>
      <c r="AA194" s="502"/>
      <c r="AB194" s="502"/>
      <c r="AC194" s="392"/>
      <c r="AD194" s="392"/>
      <c r="AE194" s="392"/>
      <c r="AF194" s="394"/>
      <c r="AG194" s="394"/>
      <c r="AH194" s="394"/>
      <c r="AI194" s="394"/>
      <c r="AJ194" s="394"/>
    </row>
    <row r="195" spans="1:36" ht="8.5" customHeight="1">
      <c r="A195" s="502"/>
      <c r="B195" s="508"/>
      <c r="C195" s="508"/>
      <c r="D195" s="502"/>
      <c r="E195" s="508"/>
      <c r="F195" s="508"/>
      <c r="G195" s="502"/>
      <c r="H195" s="502"/>
      <c r="I195" s="388"/>
      <c r="J195" s="388"/>
      <c r="K195" s="388"/>
      <c r="L195" s="390"/>
      <c r="M195" s="506"/>
      <c r="N195" s="506"/>
      <c r="O195" s="390"/>
      <c r="P195" s="390"/>
      <c r="Q195" s="502"/>
      <c r="S195" s="502"/>
      <c r="T195" s="508"/>
      <c r="U195" s="502"/>
      <c r="V195" s="326"/>
      <c r="W195" s="326"/>
      <c r="X195" s="326"/>
      <c r="Y195" s="502"/>
      <c r="Z195" s="502"/>
      <c r="AA195" s="502"/>
      <c r="AB195" s="502"/>
      <c r="AC195" s="392"/>
      <c r="AD195" s="392"/>
      <c r="AE195" s="392"/>
      <c r="AF195" s="394"/>
      <c r="AG195" s="505"/>
      <c r="AH195" s="505"/>
      <c r="AI195" s="394"/>
      <c r="AJ195" s="394"/>
    </row>
    <row r="196" spans="1:36">
      <c r="A196" s="503"/>
      <c r="B196" s="509"/>
      <c r="C196" s="509"/>
      <c r="D196" s="503"/>
      <c r="E196" s="509"/>
      <c r="F196" s="509"/>
      <c r="G196" s="503"/>
      <c r="H196" s="503"/>
      <c r="I196" s="395"/>
      <c r="J196" s="395"/>
      <c r="K196" s="395"/>
      <c r="L196" s="396"/>
      <c r="M196" s="396"/>
      <c r="N196" s="396"/>
      <c r="O196" s="396"/>
      <c r="P196" s="396"/>
      <c r="Q196" s="503"/>
      <c r="S196" s="503"/>
      <c r="T196" s="509"/>
      <c r="U196" s="503"/>
      <c r="V196" s="332"/>
      <c r="W196" s="332"/>
      <c r="X196" s="332"/>
      <c r="Y196" s="503"/>
      <c r="Z196" s="503"/>
      <c r="AA196" s="503"/>
      <c r="AB196" s="503"/>
      <c r="AC196" s="397"/>
      <c r="AD196" s="397"/>
      <c r="AE196" s="397"/>
      <c r="AF196" s="398"/>
      <c r="AG196" s="398"/>
      <c r="AH196" s="398"/>
      <c r="AI196" s="398"/>
      <c r="AJ196" s="398"/>
    </row>
    <row r="197" spans="1:36">
      <c r="A197" s="507" t="s">
        <v>697</v>
      </c>
      <c r="B197" s="508"/>
      <c r="C197" s="508"/>
      <c r="D197" s="507" t="s">
        <v>69</v>
      </c>
      <c r="E197" s="508"/>
      <c r="F197" s="508"/>
      <c r="G197" s="501" t="s">
        <v>797</v>
      </c>
      <c r="H197" s="501" t="s">
        <v>105</v>
      </c>
      <c r="I197" s="388"/>
      <c r="J197" s="389" t="s">
        <v>573</v>
      </c>
      <c r="K197" s="388"/>
      <c r="L197" s="390"/>
      <c r="M197" s="390"/>
      <c r="N197" s="510" t="s">
        <v>575</v>
      </c>
      <c r="O197" s="506"/>
      <c r="P197" s="390"/>
      <c r="Q197" s="501" t="s">
        <v>799</v>
      </c>
      <c r="S197" s="501" t="s">
        <v>772</v>
      </c>
      <c r="T197" s="508"/>
      <c r="U197" s="501" t="s">
        <v>772</v>
      </c>
      <c r="V197" s="326"/>
      <c r="W197" s="391" t="s">
        <v>571</v>
      </c>
      <c r="X197" s="326"/>
      <c r="Y197" s="501" t="s">
        <v>573</v>
      </c>
      <c r="Z197" s="501" t="s">
        <v>571</v>
      </c>
      <c r="AA197" s="501" t="s">
        <v>799</v>
      </c>
      <c r="AB197" s="501" t="s">
        <v>1032</v>
      </c>
      <c r="AC197" s="392"/>
      <c r="AD197" s="393" t="s">
        <v>573</v>
      </c>
      <c r="AE197" s="392"/>
      <c r="AF197" s="394"/>
      <c r="AG197" s="394"/>
      <c r="AH197" s="504" t="s">
        <v>573</v>
      </c>
      <c r="AI197" s="505"/>
      <c r="AJ197" s="394"/>
    </row>
    <row r="198" spans="1:36">
      <c r="A198" s="502"/>
      <c r="B198" s="508"/>
      <c r="C198" s="508"/>
      <c r="D198" s="502"/>
      <c r="E198" s="508"/>
      <c r="F198" s="508"/>
      <c r="G198" s="502"/>
      <c r="H198" s="502"/>
      <c r="I198" s="388"/>
      <c r="J198" s="388"/>
      <c r="K198" s="388"/>
      <c r="L198" s="390"/>
      <c r="M198" s="390"/>
      <c r="N198" s="390"/>
      <c r="O198" s="390"/>
      <c r="P198" s="390"/>
      <c r="Q198" s="502"/>
      <c r="S198" s="502"/>
      <c r="T198" s="508"/>
      <c r="U198" s="502"/>
      <c r="V198" s="326"/>
      <c r="W198" s="326"/>
      <c r="X198" s="326"/>
      <c r="Y198" s="502"/>
      <c r="Z198" s="502"/>
      <c r="AA198" s="502"/>
      <c r="AB198" s="502"/>
      <c r="AC198" s="392"/>
      <c r="AD198" s="392"/>
      <c r="AE198" s="392"/>
      <c r="AF198" s="394"/>
      <c r="AG198" s="394"/>
      <c r="AH198" s="394"/>
      <c r="AI198" s="394"/>
      <c r="AJ198" s="394"/>
    </row>
    <row r="199" spans="1:36" ht="8.5" customHeight="1">
      <c r="A199" s="502"/>
      <c r="B199" s="508"/>
      <c r="C199" s="508"/>
      <c r="D199" s="502"/>
      <c r="E199" s="508"/>
      <c r="F199" s="508"/>
      <c r="G199" s="502"/>
      <c r="H199" s="502"/>
      <c r="I199" s="388"/>
      <c r="J199" s="388"/>
      <c r="K199" s="388"/>
      <c r="L199" s="390"/>
      <c r="M199" s="506"/>
      <c r="N199" s="506"/>
      <c r="O199" s="390"/>
      <c r="P199" s="390"/>
      <c r="Q199" s="502"/>
      <c r="S199" s="502"/>
      <c r="T199" s="508"/>
      <c r="U199" s="502"/>
      <c r="V199" s="326"/>
      <c r="W199" s="326"/>
      <c r="X199" s="326"/>
      <c r="Y199" s="502"/>
      <c r="Z199" s="502"/>
      <c r="AA199" s="502"/>
      <c r="AB199" s="502"/>
      <c r="AC199" s="392"/>
      <c r="AD199" s="392"/>
      <c r="AE199" s="392"/>
      <c r="AF199" s="394"/>
      <c r="AG199" s="505"/>
      <c r="AH199" s="505"/>
      <c r="AI199" s="394"/>
      <c r="AJ199" s="394"/>
    </row>
    <row r="200" spans="1:36">
      <c r="A200" s="503"/>
      <c r="B200" s="509"/>
      <c r="C200" s="509"/>
      <c r="D200" s="503"/>
      <c r="E200" s="509"/>
      <c r="F200" s="509"/>
      <c r="G200" s="503"/>
      <c r="H200" s="503"/>
      <c r="I200" s="395"/>
      <c r="J200" s="395"/>
      <c r="K200" s="395"/>
      <c r="L200" s="396"/>
      <c r="M200" s="396"/>
      <c r="N200" s="396"/>
      <c r="O200" s="396"/>
      <c r="P200" s="396"/>
      <c r="Q200" s="503"/>
      <c r="S200" s="503"/>
      <c r="T200" s="509"/>
      <c r="U200" s="503"/>
      <c r="V200" s="332"/>
      <c r="W200" s="332"/>
      <c r="X200" s="332"/>
      <c r="Y200" s="503"/>
      <c r="Z200" s="503"/>
      <c r="AA200" s="503"/>
      <c r="AB200" s="503"/>
      <c r="AC200" s="397"/>
      <c r="AD200" s="397"/>
      <c r="AE200" s="397"/>
      <c r="AF200" s="398"/>
      <c r="AG200" s="398"/>
      <c r="AH200" s="398"/>
      <c r="AI200" s="398"/>
      <c r="AJ200" s="398"/>
    </row>
    <row r="201" spans="1:36">
      <c r="A201" s="507" t="s">
        <v>448</v>
      </c>
      <c r="B201" s="508"/>
      <c r="C201" s="508"/>
      <c r="D201" s="507" t="s">
        <v>70</v>
      </c>
      <c r="E201" s="508"/>
      <c r="F201" s="508"/>
      <c r="G201" s="501" t="s">
        <v>651</v>
      </c>
      <c r="H201" s="501" t="s">
        <v>105</v>
      </c>
      <c r="I201" s="388"/>
      <c r="J201" s="389" t="s">
        <v>462</v>
      </c>
      <c r="K201" s="388"/>
      <c r="L201" s="390"/>
      <c r="M201" s="390"/>
      <c r="N201" s="510" t="s">
        <v>491</v>
      </c>
      <c r="O201" s="506"/>
      <c r="P201" s="390"/>
      <c r="Q201" s="501" t="s">
        <v>533</v>
      </c>
      <c r="S201" s="501" t="s">
        <v>533</v>
      </c>
      <c r="T201" s="508"/>
      <c r="U201" s="501" t="s">
        <v>652</v>
      </c>
      <c r="V201" s="326"/>
      <c r="W201" s="391" t="s">
        <v>653</v>
      </c>
      <c r="X201" s="326"/>
      <c r="Y201" s="501" t="s">
        <v>654</v>
      </c>
      <c r="Z201" s="501" t="s">
        <v>653</v>
      </c>
      <c r="AA201" s="501" t="s">
        <v>652</v>
      </c>
      <c r="AB201" s="501" t="s">
        <v>655</v>
      </c>
      <c r="AC201" s="392"/>
      <c r="AD201" s="393" t="s">
        <v>654</v>
      </c>
      <c r="AE201" s="392"/>
      <c r="AF201" s="394"/>
      <c r="AG201" s="394"/>
      <c r="AH201" s="504" t="s">
        <v>462</v>
      </c>
      <c r="AI201" s="505"/>
      <c r="AJ201" s="394"/>
    </row>
    <row r="202" spans="1:36">
      <c r="A202" s="502"/>
      <c r="B202" s="508"/>
      <c r="C202" s="508"/>
      <c r="D202" s="502"/>
      <c r="E202" s="508"/>
      <c r="F202" s="508"/>
      <c r="G202" s="502"/>
      <c r="H202" s="502"/>
      <c r="I202" s="388"/>
      <c r="J202" s="388"/>
      <c r="K202" s="388"/>
      <c r="L202" s="390"/>
      <c r="M202" s="390"/>
      <c r="N202" s="390"/>
      <c r="O202" s="390"/>
      <c r="P202" s="390"/>
      <c r="Q202" s="502"/>
      <c r="S202" s="502"/>
      <c r="T202" s="508"/>
      <c r="U202" s="502"/>
      <c r="V202" s="326"/>
      <c r="W202" s="326"/>
      <c r="X202" s="326"/>
      <c r="Y202" s="502"/>
      <c r="Z202" s="502"/>
      <c r="AA202" s="502"/>
      <c r="AB202" s="502"/>
      <c r="AC202" s="392"/>
      <c r="AD202" s="392"/>
      <c r="AE202" s="392"/>
      <c r="AF202" s="394"/>
      <c r="AG202" s="394"/>
      <c r="AH202" s="394"/>
      <c r="AI202" s="394"/>
      <c r="AJ202" s="394"/>
    </row>
    <row r="203" spans="1:36" ht="8.5" customHeight="1">
      <c r="A203" s="502"/>
      <c r="B203" s="508"/>
      <c r="C203" s="508"/>
      <c r="D203" s="502"/>
      <c r="E203" s="508"/>
      <c r="F203" s="508"/>
      <c r="G203" s="502"/>
      <c r="H203" s="502"/>
      <c r="I203" s="388"/>
      <c r="J203" s="388"/>
      <c r="K203" s="388"/>
      <c r="L203" s="390"/>
      <c r="M203" s="506"/>
      <c r="N203" s="506"/>
      <c r="O203" s="390"/>
      <c r="P203" s="390"/>
      <c r="Q203" s="502"/>
      <c r="S203" s="502"/>
      <c r="T203" s="508"/>
      <c r="U203" s="502"/>
      <c r="V203" s="326"/>
      <c r="W203" s="326"/>
      <c r="X203" s="326"/>
      <c r="Y203" s="502"/>
      <c r="Z203" s="502"/>
      <c r="AA203" s="502"/>
      <c r="AB203" s="502"/>
      <c r="AC203" s="392"/>
      <c r="AD203" s="392"/>
      <c r="AE203" s="392"/>
      <c r="AF203" s="394"/>
      <c r="AG203" s="505"/>
      <c r="AH203" s="505"/>
      <c r="AI203" s="394"/>
      <c r="AJ203" s="394"/>
    </row>
    <row r="204" spans="1:36">
      <c r="A204" s="503"/>
      <c r="B204" s="509"/>
      <c r="C204" s="509"/>
      <c r="D204" s="503"/>
      <c r="E204" s="509"/>
      <c r="F204" s="509"/>
      <c r="G204" s="503"/>
      <c r="H204" s="503"/>
      <c r="I204" s="395"/>
      <c r="J204" s="395"/>
      <c r="K204" s="395"/>
      <c r="L204" s="396"/>
      <c r="M204" s="396"/>
      <c r="N204" s="396"/>
      <c r="O204" s="396"/>
      <c r="P204" s="396"/>
      <c r="Q204" s="503"/>
      <c r="S204" s="503"/>
      <c r="T204" s="509"/>
      <c r="U204" s="503"/>
      <c r="V204" s="332"/>
      <c r="W204" s="332"/>
      <c r="X204" s="332"/>
      <c r="Y204" s="503"/>
      <c r="Z204" s="503"/>
      <c r="AA204" s="503"/>
      <c r="AB204" s="503"/>
      <c r="AC204" s="397"/>
      <c r="AD204" s="397"/>
      <c r="AE204" s="397"/>
      <c r="AF204" s="398"/>
      <c r="AG204" s="398"/>
      <c r="AH204" s="398"/>
      <c r="AI204" s="398"/>
      <c r="AJ204" s="398"/>
    </row>
    <row r="205" spans="1:36">
      <c r="A205" s="507" t="s">
        <v>454</v>
      </c>
      <c r="B205" s="508"/>
      <c r="C205" s="508"/>
      <c r="D205" s="507" t="s">
        <v>71</v>
      </c>
      <c r="E205" s="508"/>
      <c r="F205" s="508"/>
      <c r="G205" s="501" t="s">
        <v>656</v>
      </c>
      <c r="H205" s="501" t="s">
        <v>105</v>
      </c>
      <c r="I205" s="388"/>
      <c r="J205" s="389" t="s">
        <v>657</v>
      </c>
      <c r="K205" s="388"/>
      <c r="L205" s="390"/>
      <c r="M205" s="390"/>
      <c r="N205" s="510" t="s">
        <v>575</v>
      </c>
      <c r="O205" s="506"/>
      <c r="P205" s="390"/>
      <c r="Q205" s="501" t="s">
        <v>505</v>
      </c>
      <c r="S205" s="501" t="s">
        <v>658</v>
      </c>
      <c r="T205" s="508"/>
      <c r="U205" s="501" t="s">
        <v>497</v>
      </c>
      <c r="V205" s="326"/>
      <c r="W205" s="391" t="s">
        <v>622</v>
      </c>
      <c r="X205" s="326"/>
      <c r="Y205" s="501" t="s">
        <v>622</v>
      </c>
      <c r="Z205" s="501" t="s">
        <v>505</v>
      </c>
      <c r="AA205" s="501" t="s">
        <v>659</v>
      </c>
      <c r="AB205" s="501" t="s">
        <v>497</v>
      </c>
      <c r="AC205" s="392"/>
      <c r="AD205" s="393" t="s">
        <v>622</v>
      </c>
      <c r="AE205" s="392"/>
      <c r="AF205" s="394"/>
      <c r="AG205" s="394"/>
      <c r="AH205" s="504" t="s">
        <v>657</v>
      </c>
      <c r="AI205" s="505"/>
      <c r="AJ205" s="394"/>
    </row>
    <row r="206" spans="1:36">
      <c r="A206" s="502"/>
      <c r="B206" s="508"/>
      <c r="C206" s="508"/>
      <c r="D206" s="502"/>
      <c r="E206" s="508"/>
      <c r="F206" s="508"/>
      <c r="G206" s="502"/>
      <c r="H206" s="502"/>
      <c r="I206" s="388"/>
      <c r="J206" s="388"/>
      <c r="K206" s="388"/>
      <c r="L206" s="390"/>
      <c r="M206" s="390"/>
      <c r="N206" s="390"/>
      <c r="O206" s="390"/>
      <c r="P206" s="390"/>
      <c r="Q206" s="502"/>
      <c r="S206" s="502"/>
      <c r="T206" s="508"/>
      <c r="U206" s="502"/>
      <c r="V206" s="326"/>
      <c r="W206" s="326"/>
      <c r="X206" s="326"/>
      <c r="Y206" s="502"/>
      <c r="Z206" s="502"/>
      <c r="AA206" s="502"/>
      <c r="AB206" s="502"/>
      <c r="AC206" s="392"/>
      <c r="AD206" s="392"/>
      <c r="AE206" s="392"/>
      <c r="AF206" s="394"/>
      <c r="AG206" s="394"/>
      <c r="AH206" s="394"/>
      <c r="AI206" s="394"/>
      <c r="AJ206" s="394"/>
    </row>
    <row r="207" spans="1:36" ht="8.5" customHeight="1">
      <c r="A207" s="502"/>
      <c r="B207" s="508"/>
      <c r="C207" s="508"/>
      <c r="D207" s="502"/>
      <c r="E207" s="508"/>
      <c r="F207" s="508"/>
      <c r="G207" s="502"/>
      <c r="H207" s="502"/>
      <c r="I207" s="388"/>
      <c r="J207" s="388"/>
      <c r="K207" s="388"/>
      <c r="L207" s="390"/>
      <c r="M207" s="506"/>
      <c r="N207" s="506"/>
      <c r="O207" s="390"/>
      <c r="P207" s="390"/>
      <c r="Q207" s="502"/>
      <c r="S207" s="502"/>
      <c r="T207" s="508"/>
      <c r="U207" s="502"/>
      <c r="V207" s="326"/>
      <c r="W207" s="326"/>
      <c r="X207" s="326"/>
      <c r="Y207" s="502"/>
      <c r="Z207" s="502"/>
      <c r="AA207" s="502"/>
      <c r="AB207" s="502"/>
      <c r="AC207" s="392"/>
      <c r="AD207" s="392"/>
      <c r="AE207" s="392"/>
      <c r="AF207" s="394"/>
      <c r="AG207" s="505"/>
      <c r="AH207" s="505"/>
      <c r="AI207" s="394"/>
      <c r="AJ207" s="394"/>
    </row>
    <row r="208" spans="1:36">
      <c r="A208" s="503"/>
      <c r="B208" s="509"/>
      <c r="C208" s="509"/>
      <c r="D208" s="503"/>
      <c r="E208" s="509"/>
      <c r="F208" s="509"/>
      <c r="G208" s="503"/>
      <c r="H208" s="503"/>
      <c r="I208" s="395"/>
      <c r="J208" s="395"/>
      <c r="K208" s="395"/>
      <c r="L208" s="396"/>
      <c r="M208" s="396"/>
      <c r="N208" s="396"/>
      <c r="O208" s="396"/>
      <c r="P208" s="396"/>
      <c r="Q208" s="503"/>
      <c r="S208" s="503"/>
      <c r="T208" s="509"/>
      <c r="U208" s="503"/>
      <c r="V208" s="332"/>
      <c r="W208" s="332"/>
      <c r="X208" s="332"/>
      <c r="Y208" s="503"/>
      <c r="Z208" s="503"/>
      <c r="AA208" s="503"/>
      <c r="AB208" s="503"/>
      <c r="AC208" s="397"/>
      <c r="AD208" s="397"/>
      <c r="AE208" s="397"/>
      <c r="AF208" s="398"/>
      <c r="AG208" s="398"/>
      <c r="AH208" s="398"/>
      <c r="AI208" s="398"/>
      <c r="AJ208" s="398"/>
    </row>
    <row r="209" spans="1:36">
      <c r="A209" s="507" t="s">
        <v>1033</v>
      </c>
      <c r="B209" s="508"/>
      <c r="C209" s="508"/>
      <c r="D209" s="507" t="s">
        <v>1034</v>
      </c>
      <c r="E209" s="508"/>
      <c r="F209" s="508"/>
      <c r="G209" s="501" t="s">
        <v>1026</v>
      </c>
      <c r="H209" s="501" t="s">
        <v>105</v>
      </c>
      <c r="I209" s="388"/>
      <c r="J209" s="389" t="s">
        <v>271</v>
      </c>
      <c r="K209" s="388"/>
      <c r="L209" s="390"/>
      <c r="M209" s="390"/>
      <c r="N209" s="510" t="s">
        <v>1035</v>
      </c>
      <c r="O209" s="506"/>
      <c r="P209" s="390"/>
      <c r="Q209" s="501" t="s">
        <v>589</v>
      </c>
      <c r="S209" s="501" t="s">
        <v>589</v>
      </c>
      <c r="T209" s="508"/>
      <c r="U209" s="501" t="s">
        <v>589</v>
      </c>
      <c r="V209" s="326"/>
      <c r="W209" s="391" t="s">
        <v>589</v>
      </c>
      <c r="X209" s="326"/>
      <c r="Y209" s="501" t="s">
        <v>271</v>
      </c>
      <c r="Z209" s="501" t="s">
        <v>271</v>
      </c>
      <c r="AA209" s="501" t="s">
        <v>271</v>
      </c>
      <c r="AB209" s="501" t="s">
        <v>589</v>
      </c>
      <c r="AC209" s="392"/>
      <c r="AD209" s="393" t="s">
        <v>271</v>
      </c>
      <c r="AE209" s="392"/>
      <c r="AF209" s="394"/>
      <c r="AG209" s="394"/>
      <c r="AH209" s="504" t="s">
        <v>271</v>
      </c>
      <c r="AI209" s="505"/>
      <c r="AJ209" s="394"/>
    </row>
    <row r="210" spans="1:36">
      <c r="A210" s="502"/>
      <c r="B210" s="508"/>
      <c r="C210" s="508"/>
      <c r="D210" s="502"/>
      <c r="E210" s="508"/>
      <c r="F210" s="508"/>
      <c r="G210" s="502"/>
      <c r="H210" s="502"/>
      <c r="I210" s="388"/>
      <c r="J210" s="388"/>
      <c r="K210" s="388"/>
      <c r="L210" s="390"/>
      <c r="M210" s="390"/>
      <c r="N210" s="390"/>
      <c r="O210" s="390"/>
      <c r="P210" s="390"/>
      <c r="Q210" s="502"/>
      <c r="S210" s="502"/>
      <c r="T210" s="508"/>
      <c r="U210" s="502"/>
      <c r="V210" s="326"/>
      <c r="W210" s="326"/>
      <c r="X210" s="326"/>
      <c r="Y210" s="502"/>
      <c r="Z210" s="502"/>
      <c r="AA210" s="502"/>
      <c r="AB210" s="502"/>
      <c r="AC210" s="392"/>
      <c r="AD210" s="392"/>
      <c r="AE210" s="392"/>
      <c r="AF210" s="394"/>
      <c r="AG210" s="394"/>
      <c r="AH210" s="394"/>
      <c r="AI210" s="394"/>
      <c r="AJ210" s="394"/>
    </row>
    <row r="211" spans="1:36" ht="8.5" customHeight="1">
      <c r="A211" s="502"/>
      <c r="B211" s="508"/>
      <c r="C211" s="508"/>
      <c r="D211" s="502"/>
      <c r="E211" s="508"/>
      <c r="F211" s="508"/>
      <c r="G211" s="502"/>
      <c r="H211" s="502"/>
      <c r="I211" s="388"/>
      <c r="J211" s="388"/>
      <c r="K211" s="388"/>
      <c r="L211" s="390"/>
      <c r="M211" s="506"/>
      <c r="N211" s="506"/>
      <c r="O211" s="390"/>
      <c r="P211" s="390"/>
      <c r="Q211" s="502"/>
      <c r="S211" s="502"/>
      <c r="T211" s="508"/>
      <c r="U211" s="502"/>
      <c r="V211" s="326"/>
      <c r="W211" s="326"/>
      <c r="X211" s="326"/>
      <c r="Y211" s="502"/>
      <c r="Z211" s="502"/>
      <c r="AA211" s="502"/>
      <c r="AB211" s="502"/>
      <c r="AC211" s="392"/>
      <c r="AD211" s="392"/>
      <c r="AE211" s="392"/>
      <c r="AF211" s="394"/>
      <c r="AG211" s="505"/>
      <c r="AH211" s="505"/>
      <c r="AI211" s="394"/>
      <c r="AJ211" s="394"/>
    </row>
    <row r="212" spans="1:36">
      <c r="A212" s="503"/>
      <c r="B212" s="509"/>
      <c r="C212" s="509"/>
      <c r="D212" s="503"/>
      <c r="E212" s="509"/>
      <c r="F212" s="509"/>
      <c r="G212" s="503"/>
      <c r="H212" s="503"/>
      <c r="I212" s="395"/>
      <c r="J212" s="395"/>
      <c r="K212" s="395"/>
      <c r="L212" s="396"/>
      <c r="M212" s="396"/>
      <c r="N212" s="396"/>
      <c r="O212" s="396"/>
      <c r="P212" s="396"/>
      <c r="Q212" s="503"/>
      <c r="S212" s="503"/>
      <c r="T212" s="509"/>
      <c r="U212" s="503"/>
      <c r="V212" s="332"/>
      <c r="W212" s="332"/>
      <c r="X212" s="332"/>
      <c r="Y212" s="503"/>
      <c r="Z212" s="503"/>
      <c r="AA212" s="503"/>
      <c r="AB212" s="503"/>
      <c r="AC212" s="397"/>
      <c r="AD212" s="397"/>
      <c r="AE212" s="397"/>
      <c r="AF212" s="398"/>
      <c r="AG212" s="398"/>
      <c r="AH212" s="398"/>
      <c r="AI212" s="398"/>
      <c r="AJ212" s="398"/>
    </row>
    <row r="213" spans="1:36">
      <c r="A213" s="507" t="s">
        <v>460</v>
      </c>
      <c r="B213" s="508"/>
      <c r="C213" s="508"/>
      <c r="D213" s="507" t="s">
        <v>72</v>
      </c>
      <c r="E213" s="508"/>
      <c r="F213" s="508"/>
      <c r="G213" s="501" t="s">
        <v>577</v>
      </c>
      <c r="H213" s="501" t="s">
        <v>105</v>
      </c>
      <c r="I213" s="388"/>
      <c r="J213" s="389" t="s">
        <v>644</v>
      </c>
      <c r="K213" s="388"/>
      <c r="L213" s="390"/>
      <c r="M213" s="390"/>
      <c r="N213" s="510" t="s">
        <v>503</v>
      </c>
      <c r="O213" s="506"/>
      <c r="P213" s="390"/>
      <c r="Q213" s="501" t="s">
        <v>660</v>
      </c>
      <c r="S213" s="501" t="s">
        <v>273</v>
      </c>
      <c r="T213" s="508"/>
      <c r="U213" s="501" t="s">
        <v>447</v>
      </c>
      <c r="V213" s="326"/>
      <c r="W213" s="391" t="s">
        <v>637</v>
      </c>
      <c r="X213" s="326"/>
      <c r="Y213" s="501" t="s">
        <v>661</v>
      </c>
      <c r="Z213" s="501" t="s">
        <v>447</v>
      </c>
      <c r="AA213" s="501" t="s">
        <v>662</v>
      </c>
      <c r="AB213" s="501" t="s">
        <v>660</v>
      </c>
      <c r="AC213" s="392"/>
      <c r="AD213" s="393" t="s">
        <v>663</v>
      </c>
      <c r="AE213" s="392"/>
      <c r="AF213" s="394"/>
      <c r="AG213" s="394"/>
      <c r="AH213" s="504" t="s">
        <v>581</v>
      </c>
      <c r="AI213" s="505"/>
      <c r="AJ213" s="394"/>
    </row>
    <row r="214" spans="1:36">
      <c r="A214" s="502"/>
      <c r="B214" s="508"/>
      <c r="C214" s="508"/>
      <c r="D214" s="502"/>
      <c r="E214" s="508"/>
      <c r="F214" s="508"/>
      <c r="G214" s="502"/>
      <c r="H214" s="502"/>
      <c r="I214" s="388"/>
      <c r="J214" s="388"/>
      <c r="K214" s="388"/>
      <c r="L214" s="390"/>
      <c r="M214" s="390"/>
      <c r="N214" s="390"/>
      <c r="O214" s="390"/>
      <c r="P214" s="390"/>
      <c r="Q214" s="502"/>
      <c r="S214" s="502"/>
      <c r="T214" s="508"/>
      <c r="U214" s="502"/>
      <c r="V214" s="326"/>
      <c r="W214" s="326"/>
      <c r="X214" s="326"/>
      <c r="Y214" s="502"/>
      <c r="Z214" s="502"/>
      <c r="AA214" s="502"/>
      <c r="AB214" s="502"/>
      <c r="AC214" s="392"/>
      <c r="AD214" s="392"/>
      <c r="AE214" s="392"/>
      <c r="AF214" s="394"/>
      <c r="AG214" s="394"/>
      <c r="AH214" s="394"/>
      <c r="AI214" s="394"/>
      <c r="AJ214" s="394"/>
    </row>
    <row r="215" spans="1:36" ht="8.5" customHeight="1">
      <c r="A215" s="502"/>
      <c r="B215" s="508"/>
      <c r="C215" s="508"/>
      <c r="D215" s="502"/>
      <c r="E215" s="508"/>
      <c r="F215" s="508"/>
      <c r="G215" s="502"/>
      <c r="H215" s="502"/>
      <c r="I215" s="388"/>
      <c r="J215" s="388"/>
      <c r="K215" s="388"/>
      <c r="L215" s="390"/>
      <c r="M215" s="506"/>
      <c r="N215" s="506"/>
      <c r="O215" s="390"/>
      <c r="P215" s="390"/>
      <c r="Q215" s="502"/>
      <c r="S215" s="502"/>
      <c r="T215" s="508"/>
      <c r="U215" s="502"/>
      <c r="V215" s="326"/>
      <c r="W215" s="326"/>
      <c r="X215" s="326"/>
      <c r="Y215" s="502"/>
      <c r="Z215" s="502"/>
      <c r="AA215" s="502"/>
      <c r="AB215" s="502"/>
      <c r="AC215" s="392"/>
      <c r="AD215" s="392"/>
      <c r="AE215" s="392"/>
      <c r="AF215" s="394"/>
      <c r="AG215" s="505"/>
      <c r="AH215" s="505"/>
      <c r="AI215" s="394"/>
      <c r="AJ215" s="394"/>
    </row>
    <row r="216" spans="1:36">
      <c r="A216" s="503"/>
      <c r="B216" s="509"/>
      <c r="C216" s="509"/>
      <c r="D216" s="503"/>
      <c r="E216" s="509"/>
      <c r="F216" s="509"/>
      <c r="G216" s="503"/>
      <c r="H216" s="503"/>
      <c r="I216" s="395"/>
      <c r="J216" s="395"/>
      <c r="K216" s="395"/>
      <c r="L216" s="396"/>
      <c r="M216" s="396"/>
      <c r="N216" s="396"/>
      <c r="O216" s="396"/>
      <c r="P216" s="396"/>
      <c r="Q216" s="503"/>
      <c r="S216" s="503"/>
      <c r="T216" s="509"/>
      <c r="U216" s="503"/>
      <c r="V216" s="332"/>
      <c r="W216" s="332"/>
      <c r="X216" s="332"/>
      <c r="Y216" s="503"/>
      <c r="Z216" s="503"/>
      <c r="AA216" s="503"/>
      <c r="AB216" s="503"/>
      <c r="AC216" s="397"/>
      <c r="AD216" s="397"/>
      <c r="AE216" s="397"/>
      <c r="AF216" s="398"/>
      <c r="AG216" s="398"/>
      <c r="AH216" s="398"/>
      <c r="AI216" s="398"/>
      <c r="AJ216" s="398"/>
    </row>
    <row r="217" spans="1:36">
      <c r="A217" s="507" t="s">
        <v>465</v>
      </c>
      <c r="B217" s="508"/>
      <c r="C217" s="508"/>
      <c r="D217" s="507" t="s">
        <v>73</v>
      </c>
      <c r="E217" s="508"/>
      <c r="F217" s="508"/>
      <c r="G217" s="501" t="s">
        <v>664</v>
      </c>
      <c r="H217" s="501" t="s">
        <v>105</v>
      </c>
      <c r="I217" s="388"/>
      <c r="J217" s="389" t="s">
        <v>665</v>
      </c>
      <c r="K217" s="388"/>
      <c r="L217" s="390"/>
      <c r="M217" s="390"/>
      <c r="N217" s="510" t="s">
        <v>503</v>
      </c>
      <c r="O217" s="506"/>
      <c r="P217" s="390"/>
      <c r="Q217" s="501" t="s">
        <v>666</v>
      </c>
      <c r="S217" s="501" t="s">
        <v>278</v>
      </c>
      <c r="T217" s="508"/>
      <c r="U217" s="501" t="s">
        <v>278</v>
      </c>
      <c r="V217" s="326"/>
      <c r="W217" s="391" t="s">
        <v>667</v>
      </c>
      <c r="X217" s="326"/>
      <c r="Y217" s="501" t="s">
        <v>665</v>
      </c>
      <c r="Z217" s="501" t="s">
        <v>278</v>
      </c>
      <c r="AA217" s="501" t="s">
        <v>667</v>
      </c>
      <c r="AB217" s="501" t="s">
        <v>554</v>
      </c>
      <c r="AC217" s="392"/>
      <c r="AD217" s="393" t="s">
        <v>410</v>
      </c>
      <c r="AE217" s="392"/>
      <c r="AF217" s="394"/>
      <c r="AG217" s="394"/>
      <c r="AH217" s="504" t="s">
        <v>410</v>
      </c>
      <c r="AI217" s="505"/>
      <c r="AJ217" s="394"/>
    </row>
    <row r="218" spans="1:36">
      <c r="A218" s="502"/>
      <c r="B218" s="508"/>
      <c r="C218" s="508"/>
      <c r="D218" s="502"/>
      <c r="E218" s="508"/>
      <c r="F218" s="508"/>
      <c r="G218" s="502"/>
      <c r="H218" s="502"/>
      <c r="I218" s="388"/>
      <c r="J218" s="388"/>
      <c r="K218" s="388"/>
      <c r="L218" s="390"/>
      <c r="M218" s="390"/>
      <c r="N218" s="390"/>
      <c r="O218" s="390"/>
      <c r="P218" s="390"/>
      <c r="Q218" s="502"/>
      <c r="S218" s="502"/>
      <c r="T218" s="508"/>
      <c r="U218" s="502"/>
      <c r="V218" s="326"/>
      <c r="W218" s="326"/>
      <c r="X218" s="326"/>
      <c r="Y218" s="502"/>
      <c r="Z218" s="502"/>
      <c r="AA218" s="502"/>
      <c r="AB218" s="502"/>
      <c r="AC218" s="392"/>
      <c r="AD218" s="392"/>
      <c r="AE218" s="392"/>
      <c r="AF218" s="394"/>
      <c r="AG218" s="394"/>
      <c r="AH218" s="394"/>
      <c r="AI218" s="394"/>
      <c r="AJ218" s="394"/>
    </row>
    <row r="219" spans="1:36" ht="8.5" customHeight="1">
      <c r="A219" s="502"/>
      <c r="B219" s="508"/>
      <c r="C219" s="508"/>
      <c r="D219" s="502"/>
      <c r="E219" s="508"/>
      <c r="F219" s="508"/>
      <c r="G219" s="502"/>
      <c r="H219" s="502"/>
      <c r="I219" s="388"/>
      <c r="J219" s="388"/>
      <c r="K219" s="388"/>
      <c r="L219" s="390"/>
      <c r="M219" s="506"/>
      <c r="N219" s="506"/>
      <c r="O219" s="390"/>
      <c r="P219" s="390"/>
      <c r="Q219" s="502"/>
      <c r="S219" s="502"/>
      <c r="T219" s="508"/>
      <c r="U219" s="502"/>
      <c r="V219" s="326"/>
      <c r="W219" s="326"/>
      <c r="X219" s="326"/>
      <c r="Y219" s="502"/>
      <c r="Z219" s="502"/>
      <c r="AA219" s="502"/>
      <c r="AB219" s="502"/>
      <c r="AC219" s="392"/>
      <c r="AD219" s="392"/>
      <c r="AE219" s="392"/>
      <c r="AF219" s="394"/>
      <c r="AG219" s="505"/>
      <c r="AH219" s="505"/>
      <c r="AI219" s="394"/>
      <c r="AJ219" s="394"/>
    </row>
    <row r="220" spans="1:36">
      <c r="A220" s="503"/>
      <c r="B220" s="509"/>
      <c r="C220" s="509"/>
      <c r="D220" s="503"/>
      <c r="E220" s="509"/>
      <c r="F220" s="509"/>
      <c r="G220" s="503"/>
      <c r="H220" s="503"/>
      <c r="I220" s="395"/>
      <c r="J220" s="395"/>
      <c r="K220" s="395"/>
      <c r="L220" s="396"/>
      <c r="M220" s="396"/>
      <c r="N220" s="396"/>
      <c r="O220" s="396"/>
      <c r="P220" s="396"/>
      <c r="Q220" s="503"/>
      <c r="S220" s="503"/>
      <c r="T220" s="509"/>
      <c r="U220" s="503"/>
      <c r="V220" s="332"/>
      <c r="W220" s="332"/>
      <c r="X220" s="332"/>
      <c r="Y220" s="503"/>
      <c r="Z220" s="503"/>
      <c r="AA220" s="503"/>
      <c r="AB220" s="503"/>
      <c r="AC220" s="397"/>
      <c r="AD220" s="397"/>
      <c r="AE220" s="397"/>
      <c r="AF220" s="398"/>
      <c r="AG220" s="398"/>
      <c r="AH220" s="398"/>
      <c r="AI220" s="398"/>
      <c r="AJ220" s="398"/>
    </row>
    <row r="221" spans="1:36">
      <c r="A221" s="507" t="s">
        <v>735</v>
      </c>
      <c r="B221" s="508"/>
      <c r="C221" s="508"/>
      <c r="D221" s="507" t="s">
        <v>78</v>
      </c>
      <c r="E221" s="508"/>
      <c r="F221" s="508"/>
      <c r="G221" s="501" t="s">
        <v>736</v>
      </c>
      <c r="H221" s="501" t="s">
        <v>105</v>
      </c>
      <c r="I221" s="388"/>
      <c r="J221" s="389" t="s">
        <v>271</v>
      </c>
      <c r="K221" s="388"/>
      <c r="L221" s="390"/>
      <c r="M221" s="390"/>
      <c r="N221" s="510" t="s">
        <v>737</v>
      </c>
      <c r="O221" s="506"/>
      <c r="P221" s="390"/>
      <c r="Q221" s="501" t="s">
        <v>271</v>
      </c>
      <c r="S221" s="501" t="s">
        <v>271</v>
      </c>
      <c r="T221" s="508"/>
      <c r="U221" s="501" t="s">
        <v>271</v>
      </c>
      <c r="V221" s="326"/>
      <c r="W221" s="391" t="s">
        <v>271</v>
      </c>
      <c r="X221" s="326"/>
      <c r="Y221" s="501" t="s">
        <v>271</v>
      </c>
      <c r="Z221" s="501" t="s">
        <v>271</v>
      </c>
      <c r="AA221" s="501" t="s">
        <v>271</v>
      </c>
      <c r="AB221" s="501" t="s">
        <v>271</v>
      </c>
      <c r="AC221" s="392"/>
      <c r="AD221" s="393" t="s">
        <v>271</v>
      </c>
      <c r="AE221" s="392"/>
      <c r="AF221" s="394"/>
      <c r="AG221" s="394"/>
      <c r="AH221" s="504" t="s">
        <v>271</v>
      </c>
      <c r="AI221" s="505"/>
      <c r="AJ221" s="394"/>
    </row>
    <row r="222" spans="1:36">
      <c r="A222" s="502"/>
      <c r="B222" s="508"/>
      <c r="C222" s="508"/>
      <c r="D222" s="502"/>
      <c r="E222" s="508"/>
      <c r="F222" s="508"/>
      <c r="G222" s="502"/>
      <c r="H222" s="502"/>
      <c r="I222" s="388"/>
      <c r="J222" s="388"/>
      <c r="K222" s="388"/>
      <c r="L222" s="390"/>
      <c r="M222" s="390"/>
      <c r="N222" s="390"/>
      <c r="O222" s="390"/>
      <c r="P222" s="390"/>
      <c r="Q222" s="502"/>
      <c r="S222" s="502"/>
      <c r="T222" s="508"/>
      <c r="U222" s="502"/>
      <c r="V222" s="326"/>
      <c r="W222" s="326"/>
      <c r="X222" s="326"/>
      <c r="Y222" s="502"/>
      <c r="Z222" s="502"/>
      <c r="AA222" s="502"/>
      <c r="AB222" s="502"/>
      <c r="AC222" s="392"/>
      <c r="AD222" s="392"/>
      <c r="AE222" s="392"/>
      <c r="AF222" s="394"/>
      <c r="AG222" s="394"/>
      <c r="AH222" s="394"/>
      <c r="AI222" s="394"/>
      <c r="AJ222" s="394"/>
    </row>
    <row r="223" spans="1:36" ht="8.5" customHeight="1">
      <c r="A223" s="502"/>
      <c r="B223" s="508"/>
      <c r="C223" s="508"/>
      <c r="D223" s="502"/>
      <c r="E223" s="508"/>
      <c r="F223" s="508"/>
      <c r="G223" s="502"/>
      <c r="H223" s="502"/>
      <c r="I223" s="388"/>
      <c r="J223" s="388"/>
      <c r="K223" s="388"/>
      <c r="L223" s="390"/>
      <c r="M223" s="506"/>
      <c r="N223" s="506"/>
      <c r="O223" s="390"/>
      <c r="P223" s="390"/>
      <c r="Q223" s="502"/>
      <c r="S223" s="502"/>
      <c r="T223" s="508"/>
      <c r="U223" s="502"/>
      <c r="V223" s="326"/>
      <c r="W223" s="326"/>
      <c r="X223" s="326"/>
      <c r="Y223" s="502"/>
      <c r="Z223" s="502"/>
      <c r="AA223" s="502"/>
      <c r="AB223" s="502"/>
      <c r="AC223" s="392"/>
      <c r="AD223" s="392"/>
      <c r="AE223" s="392"/>
      <c r="AF223" s="394"/>
      <c r="AG223" s="505"/>
      <c r="AH223" s="505"/>
      <c r="AI223" s="394"/>
      <c r="AJ223" s="394"/>
    </row>
    <row r="224" spans="1:36">
      <c r="A224" s="503"/>
      <c r="B224" s="509"/>
      <c r="C224" s="509"/>
      <c r="D224" s="503"/>
      <c r="E224" s="509"/>
      <c r="F224" s="509"/>
      <c r="G224" s="503"/>
      <c r="H224" s="503"/>
      <c r="I224" s="395"/>
      <c r="J224" s="395"/>
      <c r="K224" s="395"/>
      <c r="L224" s="396"/>
      <c r="M224" s="396"/>
      <c r="N224" s="396"/>
      <c r="O224" s="396"/>
      <c r="P224" s="396"/>
      <c r="Q224" s="503"/>
      <c r="S224" s="503"/>
      <c r="T224" s="509"/>
      <c r="U224" s="503"/>
      <c r="V224" s="332"/>
      <c r="W224" s="332"/>
      <c r="X224" s="332"/>
      <c r="Y224" s="503"/>
      <c r="Z224" s="503"/>
      <c r="AA224" s="503"/>
      <c r="AB224" s="503"/>
      <c r="AC224" s="397"/>
      <c r="AD224" s="397"/>
      <c r="AE224" s="397"/>
      <c r="AF224" s="398"/>
      <c r="AG224" s="398"/>
      <c r="AH224" s="398"/>
      <c r="AI224" s="398"/>
      <c r="AJ224" s="398"/>
    </row>
    <row r="225" spans="1:36">
      <c r="A225" s="507" t="s">
        <v>738</v>
      </c>
      <c r="B225" s="508"/>
      <c r="C225" s="508"/>
      <c r="D225" s="507" t="s">
        <v>74</v>
      </c>
      <c r="E225" s="508"/>
      <c r="F225" s="508"/>
      <c r="G225" s="501" t="s">
        <v>739</v>
      </c>
      <c r="H225" s="501" t="s">
        <v>105</v>
      </c>
      <c r="I225" s="388"/>
      <c r="J225" s="389" t="s">
        <v>654</v>
      </c>
      <c r="K225" s="388"/>
      <c r="L225" s="390"/>
      <c r="M225" s="390"/>
      <c r="N225" s="510" t="s">
        <v>536</v>
      </c>
      <c r="O225" s="506"/>
      <c r="P225" s="390"/>
      <c r="Q225" s="501" t="s">
        <v>740</v>
      </c>
      <c r="S225" s="501" t="s">
        <v>741</v>
      </c>
      <c r="T225" s="508"/>
      <c r="U225" s="501" t="s">
        <v>742</v>
      </c>
      <c r="V225" s="326"/>
      <c r="W225" s="391" t="s">
        <v>546</v>
      </c>
      <c r="X225" s="326"/>
      <c r="Y225" s="501" t="s">
        <v>706</v>
      </c>
      <c r="Z225" s="501" t="s">
        <v>273</v>
      </c>
      <c r="AA225" s="501" t="s">
        <v>720</v>
      </c>
      <c r="AB225" s="501" t="s">
        <v>743</v>
      </c>
      <c r="AC225" s="392"/>
      <c r="AD225" s="393" t="s">
        <v>704</v>
      </c>
      <c r="AE225" s="392"/>
      <c r="AF225" s="394"/>
      <c r="AG225" s="394"/>
      <c r="AH225" s="504" t="s">
        <v>704</v>
      </c>
      <c r="AI225" s="505"/>
      <c r="AJ225" s="394"/>
    </row>
    <row r="226" spans="1:36">
      <c r="A226" s="502"/>
      <c r="B226" s="508"/>
      <c r="C226" s="508"/>
      <c r="D226" s="502"/>
      <c r="E226" s="508"/>
      <c r="F226" s="508"/>
      <c r="G226" s="502"/>
      <c r="H226" s="502"/>
      <c r="I226" s="388"/>
      <c r="J226" s="388"/>
      <c r="K226" s="388"/>
      <c r="L226" s="390"/>
      <c r="M226" s="390"/>
      <c r="N226" s="390"/>
      <c r="O226" s="390"/>
      <c r="P226" s="390"/>
      <c r="Q226" s="502"/>
      <c r="S226" s="502"/>
      <c r="T226" s="508"/>
      <c r="U226" s="502"/>
      <c r="V226" s="326"/>
      <c r="W226" s="326"/>
      <c r="X226" s="326"/>
      <c r="Y226" s="502"/>
      <c r="Z226" s="502"/>
      <c r="AA226" s="502"/>
      <c r="AB226" s="502"/>
      <c r="AC226" s="392"/>
      <c r="AD226" s="392"/>
      <c r="AE226" s="392"/>
      <c r="AF226" s="394"/>
      <c r="AG226" s="394"/>
      <c r="AH226" s="394"/>
      <c r="AI226" s="394"/>
      <c r="AJ226" s="394"/>
    </row>
    <row r="227" spans="1:36" ht="8.5" customHeight="1">
      <c r="A227" s="502"/>
      <c r="B227" s="508"/>
      <c r="C227" s="508"/>
      <c r="D227" s="502"/>
      <c r="E227" s="508"/>
      <c r="F227" s="508"/>
      <c r="G227" s="502"/>
      <c r="H227" s="502"/>
      <c r="I227" s="388"/>
      <c r="J227" s="388"/>
      <c r="K227" s="388"/>
      <c r="L227" s="390"/>
      <c r="M227" s="506"/>
      <c r="N227" s="506"/>
      <c r="O227" s="390"/>
      <c r="P227" s="390"/>
      <c r="Q227" s="502"/>
      <c r="S227" s="502"/>
      <c r="T227" s="508"/>
      <c r="U227" s="502"/>
      <c r="V227" s="326"/>
      <c r="W227" s="326"/>
      <c r="X227" s="326"/>
      <c r="Y227" s="502"/>
      <c r="Z227" s="502"/>
      <c r="AA227" s="502"/>
      <c r="AB227" s="502"/>
      <c r="AC227" s="392"/>
      <c r="AD227" s="392"/>
      <c r="AE227" s="392"/>
      <c r="AF227" s="394"/>
      <c r="AG227" s="505"/>
      <c r="AH227" s="505"/>
      <c r="AI227" s="394"/>
      <c r="AJ227" s="394"/>
    </row>
    <row r="228" spans="1:36">
      <c r="A228" s="503"/>
      <c r="B228" s="509"/>
      <c r="C228" s="509"/>
      <c r="D228" s="503"/>
      <c r="E228" s="509"/>
      <c r="F228" s="509"/>
      <c r="G228" s="503"/>
      <c r="H228" s="503"/>
      <c r="I228" s="395"/>
      <c r="J228" s="395"/>
      <c r="K228" s="395"/>
      <c r="L228" s="396"/>
      <c r="M228" s="396"/>
      <c r="N228" s="396"/>
      <c r="O228" s="396"/>
      <c r="P228" s="396"/>
      <c r="Q228" s="503"/>
      <c r="S228" s="503"/>
      <c r="T228" s="509"/>
      <c r="U228" s="503"/>
      <c r="V228" s="332"/>
      <c r="W228" s="332"/>
      <c r="X228" s="332"/>
      <c r="Y228" s="503"/>
      <c r="Z228" s="503"/>
      <c r="AA228" s="503"/>
      <c r="AB228" s="503"/>
      <c r="AC228" s="397"/>
      <c r="AD228" s="397"/>
      <c r="AE228" s="397"/>
      <c r="AF228" s="398"/>
      <c r="AG228" s="398"/>
      <c r="AH228" s="398"/>
      <c r="AI228" s="398"/>
      <c r="AJ228" s="398"/>
    </row>
    <row r="229" spans="1:36">
      <c r="A229" s="507" t="s">
        <v>470</v>
      </c>
      <c r="B229" s="508"/>
      <c r="C229" s="508"/>
      <c r="D229" s="507" t="s">
        <v>75</v>
      </c>
      <c r="E229" s="508"/>
      <c r="F229" s="508"/>
      <c r="G229" s="501" t="s">
        <v>668</v>
      </c>
      <c r="H229" s="501" t="s">
        <v>105</v>
      </c>
      <c r="I229" s="388"/>
      <c r="J229" s="389" t="s">
        <v>669</v>
      </c>
      <c r="K229" s="388"/>
      <c r="L229" s="390"/>
      <c r="M229" s="390"/>
      <c r="N229" s="510" t="s">
        <v>649</v>
      </c>
      <c r="O229" s="506"/>
      <c r="P229" s="390"/>
      <c r="Q229" s="501" t="s">
        <v>666</v>
      </c>
      <c r="S229" s="501" t="s">
        <v>516</v>
      </c>
      <c r="T229" s="508"/>
      <c r="U229" s="501" t="s">
        <v>635</v>
      </c>
      <c r="V229" s="326"/>
      <c r="W229" s="391" t="s">
        <v>572</v>
      </c>
      <c r="X229" s="326"/>
      <c r="Y229" s="501" t="s">
        <v>670</v>
      </c>
      <c r="Z229" s="501" t="s">
        <v>492</v>
      </c>
      <c r="AA229" s="501" t="s">
        <v>511</v>
      </c>
      <c r="AB229" s="501" t="s">
        <v>544</v>
      </c>
      <c r="AC229" s="392"/>
      <c r="AD229" s="393" t="s">
        <v>671</v>
      </c>
      <c r="AE229" s="392"/>
      <c r="AF229" s="394"/>
      <c r="AG229" s="394"/>
      <c r="AH229" s="504" t="s">
        <v>671</v>
      </c>
      <c r="AI229" s="505"/>
      <c r="AJ229" s="394"/>
    </row>
    <row r="230" spans="1:36">
      <c r="A230" s="502"/>
      <c r="B230" s="508"/>
      <c r="C230" s="508"/>
      <c r="D230" s="502"/>
      <c r="E230" s="508"/>
      <c r="F230" s="508"/>
      <c r="G230" s="502"/>
      <c r="H230" s="502"/>
      <c r="I230" s="388"/>
      <c r="J230" s="388"/>
      <c r="K230" s="388"/>
      <c r="L230" s="390"/>
      <c r="M230" s="390"/>
      <c r="N230" s="390"/>
      <c r="O230" s="390"/>
      <c r="P230" s="390"/>
      <c r="Q230" s="502"/>
      <c r="S230" s="502"/>
      <c r="T230" s="508"/>
      <c r="U230" s="502"/>
      <c r="V230" s="326"/>
      <c r="W230" s="326"/>
      <c r="X230" s="326"/>
      <c r="Y230" s="502"/>
      <c r="Z230" s="502"/>
      <c r="AA230" s="502"/>
      <c r="AB230" s="502"/>
      <c r="AC230" s="392"/>
      <c r="AD230" s="392"/>
      <c r="AE230" s="392"/>
      <c r="AF230" s="394"/>
      <c r="AG230" s="394"/>
      <c r="AH230" s="394"/>
      <c r="AI230" s="394"/>
      <c r="AJ230" s="394"/>
    </row>
    <row r="231" spans="1:36" ht="8.5" customHeight="1">
      <c r="A231" s="502"/>
      <c r="B231" s="508"/>
      <c r="C231" s="508"/>
      <c r="D231" s="502"/>
      <c r="E231" s="508"/>
      <c r="F231" s="508"/>
      <c r="G231" s="502"/>
      <c r="H231" s="502"/>
      <c r="I231" s="388"/>
      <c r="J231" s="388"/>
      <c r="K231" s="388"/>
      <c r="L231" s="390"/>
      <c r="M231" s="506"/>
      <c r="N231" s="506"/>
      <c r="O231" s="390"/>
      <c r="P231" s="390"/>
      <c r="Q231" s="502"/>
      <c r="S231" s="502"/>
      <c r="T231" s="508"/>
      <c r="U231" s="502"/>
      <c r="V231" s="326"/>
      <c r="W231" s="326"/>
      <c r="X231" s="326"/>
      <c r="Y231" s="502"/>
      <c r="Z231" s="502"/>
      <c r="AA231" s="502"/>
      <c r="AB231" s="502"/>
      <c r="AC231" s="392"/>
      <c r="AD231" s="392"/>
      <c r="AE231" s="392"/>
      <c r="AF231" s="394"/>
      <c r="AG231" s="505"/>
      <c r="AH231" s="505"/>
      <c r="AI231" s="394"/>
      <c r="AJ231" s="394"/>
    </row>
    <row r="232" spans="1:36">
      <c r="A232" s="503"/>
      <c r="B232" s="509"/>
      <c r="C232" s="509"/>
      <c r="D232" s="503"/>
      <c r="E232" s="509"/>
      <c r="F232" s="509"/>
      <c r="G232" s="503"/>
      <c r="H232" s="503"/>
      <c r="I232" s="395"/>
      <c r="J232" s="395"/>
      <c r="K232" s="395"/>
      <c r="L232" s="396"/>
      <c r="M232" s="396"/>
      <c r="N232" s="396"/>
      <c r="O232" s="396"/>
      <c r="P232" s="396"/>
      <c r="Q232" s="503"/>
      <c r="S232" s="503"/>
      <c r="T232" s="509"/>
      <c r="U232" s="503"/>
      <c r="V232" s="332"/>
      <c r="W232" s="332"/>
      <c r="X232" s="332"/>
      <c r="Y232" s="503"/>
      <c r="Z232" s="503"/>
      <c r="AA232" s="503"/>
      <c r="AB232" s="503"/>
      <c r="AC232" s="397"/>
      <c r="AD232" s="397"/>
      <c r="AE232" s="397"/>
      <c r="AF232" s="398"/>
      <c r="AG232" s="398"/>
      <c r="AH232" s="398"/>
      <c r="AI232" s="398"/>
      <c r="AJ232" s="398"/>
    </row>
    <row r="233" spans="1:36">
      <c r="A233" s="507" t="s">
        <v>477</v>
      </c>
      <c r="B233" s="508"/>
      <c r="C233" s="508"/>
      <c r="D233" s="507" t="s">
        <v>76</v>
      </c>
      <c r="E233" s="508"/>
      <c r="F233" s="508"/>
      <c r="G233" s="501" t="s">
        <v>672</v>
      </c>
      <c r="H233" s="501" t="s">
        <v>105</v>
      </c>
      <c r="I233" s="388"/>
      <c r="J233" s="389" t="s">
        <v>673</v>
      </c>
      <c r="K233" s="388"/>
      <c r="L233" s="390"/>
      <c r="M233" s="390"/>
      <c r="N233" s="510" t="s">
        <v>674</v>
      </c>
      <c r="O233" s="506"/>
      <c r="P233" s="390"/>
      <c r="Q233" s="501" t="s">
        <v>675</v>
      </c>
      <c r="S233" s="501" t="s">
        <v>676</v>
      </c>
      <c r="T233" s="508"/>
      <c r="U233" s="501" t="s">
        <v>660</v>
      </c>
      <c r="V233" s="326"/>
      <c r="W233" s="391" t="s">
        <v>677</v>
      </c>
      <c r="X233" s="326"/>
      <c r="Y233" s="501" t="s">
        <v>284</v>
      </c>
      <c r="Z233" s="501" t="s">
        <v>678</v>
      </c>
      <c r="AA233" s="501" t="s">
        <v>678</v>
      </c>
      <c r="AB233" s="501" t="s">
        <v>421</v>
      </c>
      <c r="AC233" s="392"/>
      <c r="AD233" s="393" t="s">
        <v>679</v>
      </c>
      <c r="AE233" s="392"/>
      <c r="AF233" s="394"/>
      <c r="AG233" s="394"/>
      <c r="AH233" s="504" t="s">
        <v>298</v>
      </c>
      <c r="AI233" s="505"/>
      <c r="AJ233" s="394"/>
    </row>
    <row r="234" spans="1:36">
      <c r="A234" s="502"/>
      <c r="B234" s="508"/>
      <c r="C234" s="508"/>
      <c r="D234" s="502"/>
      <c r="E234" s="508"/>
      <c r="F234" s="508"/>
      <c r="G234" s="502"/>
      <c r="H234" s="502"/>
      <c r="I234" s="388"/>
      <c r="J234" s="388"/>
      <c r="K234" s="388"/>
      <c r="L234" s="390"/>
      <c r="M234" s="390"/>
      <c r="N234" s="390"/>
      <c r="O234" s="390"/>
      <c r="P234" s="390"/>
      <c r="Q234" s="502"/>
      <c r="S234" s="502"/>
      <c r="T234" s="508"/>
      <c r="U234" s="502"/>
      <c r="V234" s="326"/>
      <c r="W234" s="326"/>
      <c r="X234" s="326"/>
      <c r="Y234" s="502"/>
      <c r="Z234" s="502"/>
      <c r="AA234" s="502"/>
      <c r="AB234" s="502"/>
      <c r="AC234" s="392"/>
      <c r="AD234" s="392"/>
      <c r="AE234" s="392"/>
      <c r="AF234" s="394"/>
      <c r="AG234" s="394"/>
      <c r="AH234" s="394"/>
      <c r="AI234" s="394"/>
      <c r="AJ234" s="394"/>
    </row>
    <row r="235" spans="1:36" ht="8.5" customHeight="1">
      <c r="A235" s="502"/>
      <c r="B235" s="508"/>
      <c r="C235" s="508"/>
      <c r="D235" s="502"/>
      <c r="E235" s="508"/>
      <c r="F235" s="508"/>
      <c r="G235" s="502"/>
      <c r="H235" s="502"/>
      <c r="I235" s="388"/>
      <c r="J235" s="388"/>
      <c r="K235" s="388"/>
      <c r="L235" s="390"/>
      <c r="M235" s="506"/>
      <c r="N235" s="506"/>
      <c r="O235" s="390"/>
      <c r="P235" s="390"/>
      <c r="Q235" s="502"/>
      <c r="S235" s="502"/>
      <c r="T235" s="508"/>
      <c r="U235" s="502"/>
      <c r="V235" s="326"/>
      <c r="W235" s="326"/>
      <c r="X235" s="326"/>
      <c r="Y235" s="502"/>
      <c r="Z235" s="502"/>
      <c r="AA235" s="502"/>
      <c r="AB235" s="502"/>
      <c r="AC235" s="392"/>
      <c r="AD235" s="392"/>
      <c r="AE235" s="392"/>
      <c r="AF235" s="394"/>
      <c r="AG235" s="505"/>
      <c r="AH235" s="505"/>
      <c r="AI235" s="394"/>
      <c r="AJ235" s="394"/>
    </row>
    <row r="236" spans="1:36">
      <c r="A236" s="503"/>
      <c r="B236" s="509"/>
      <c r="C236" s="509"/>
      <c r="D236" s="503"/>
      <c r="E236" s="509"/>
      <c r="F236" s="509"/>
      <c r="G236" s="503"/>
      <c r="H236" s="503"/>
      <c r="I236" s="395"/>
      <c r="J236" s="395"/>
      <c r="K236" s="395"/>
      <c r="L236" s="396"/>
      <c r="M236" s="396"/>
      <c r="N236" s="396"/>
      <c r="O236" s="396"/>
      <c r="P236" s="396"/>
      <c r="Q236" s="503"/>
      <c r="S236" s="503"/>
      <c r="T236" s="509"/>
      <c r="U236" s="503"/>
      <c r="V236" s="332"/>
      <c r="W236" s="332"/>
      <c r="X236" s="332"/>
      <c r="Y236" s="503"/>
      <c r="Z236" s="503"/>
      <c r="AA236" s="503"/>
      <c r="AB236" s="503"/>
      <c r="AC236" s="397"/>
      <c r="AD236" s="397"/>
      <c r="AE236" s="397"/>
      <c r="AF236" s="398"/>
      <c r="AG236" s="398"/>
      <c r="AH236" s="398"/>
      <c r="AI236" s="398"/>
      <c r="AJ236" s="398"/>
    </row>
    <row r="237" spans="1:36" ht="5.25" customHeight="1"/>
  </sheetData>
  <mergeCells count="888">
    <mergeCell ref="AH229:AI229"/>
    <mergeCell ref="M231:N231"/>
    <mergeCell ref="AG231:AH231"/>
    <mergeCell ref="A233:C236"/>
    <mergeCell ref="D233:F236"/>
    <mergeCell ref="G233:G236"/>
    <mergeCell ref="H233:H236"/>
    <mergeCell ref="N233:O233"/>
    <mergeCell ref="Q233:Q236"/>
    <mergeCell ref="S233:T236"/>
    <mergeCell ref="U233:U236"/>
    <mergeCell ref="Y233:Y236"/>
    <mergeCell ref="Z233:Z236"/>
    <mergeCell ref="AA233:AA236"/>
    <mergeCell ref="AB233:AB236"/>
    <mergeCell ref="AH233:AI233"/>
    <mergeCell ref="M235:N235"/>
    <mergeCell ref="AG235:AH235"/>
    <mergeCell ref="A229:C232"/>
    <mergeCell ref="D229:F232"/>
    <mergeCell ref="G229:G232"/>
    <mergeCell ref="H229:H232"/>
    <mergeCell ref="N229:O229"/>
    <mergeCell ref="Q229:Q232"/>
    <mergeCell ref="S229:T232"/>
    <mergeCell ref="U229:U232"/>
    <mergeCell ref="Y229:Y232"/>
    <mergeCell ref="Z221:Z224"/>
    <mergeCell ref="AA221:AA224"/>
    <mergeCell ref="AB221:AB224"/>
    <mergeCell ref="S221:T224"/>
    <mergeCell ref="U221:U224"/>
    <mergeCell ref="Y221:Y224"/>
    <mergeCell ref="Z229:Z232"/>
    <mergeCell ref="AA229:AA232"/>
    <mergeCell ref="AB229:AB232"/>
    <mergeCell ref="AH221:AI221"/>
    <mergeCell ref="M223:N223"/>
    <mergeCell ref="AG223:AH223"/>
    <mergeCell ref="A225:C228"/>
    <mergeCell ref="D225:F228"/>
    <mergeCell ref="G225:G228"/>
    <mergeCell ref="H225:H228"/>
    <mergeCell ref="N225:O225"/>
    <mergeCell ref="Q225:Q228"/>
    <mergeCell ref="S225:T228"/>
    <mergeCell ref="U225:U228"/>
    <mergeCell ref="Y225:Y228"/>
    <mergeCell ref="Z225:Z228"/>
    <mergeCell ref="AA225:AA228"/>
    <mergeCell ref="AB225:AB228"/>
    <mergeCell ref="AH225:AI225"/>
    <mergeCell ref="M227:N227"/>
    <mergeCell ref="AG227:AH227"/>
    <mergeCell ref="A221:C224"/>
    <mergeCell ref="D221:F224"/>
    <mergeCell ref="G221:G224"/>
    <mergeCell ref="H221:H224"/>
    <mergeCell ref="N221:O221"/>
    <mergeCell ref="Q221:Q224"/>
    <mergeCell ref="AH213:AI213"/>
    <mergeCell ref="M215:N215"/>
    <mergeCell ref="AG215:AH215"/>
    <mergeCell ref="A217:C220"/>
    <mergeCell ref="D217:F220"/>
    <mergeCell ref="G217:G220"/>
    <mergeCell ref="H217:H220"/>
    <mergeCell ref="N217:O217"/>
    <mergeCell ref="Q217:Q220"/>
    <mergeCell ref="S217:T220"/>
    <mergeCell ref="U217:U220"/>
    <mergeCell ref="Y217:Y220"/>
    <mergeCell ref="Z217:Z220"/>
    <mergeCell ref="AA217:AA220"/>
    <mergeCell ref="AB217:AB220"/>
    <mergeCell ref="AH217:AI217"/>
    <mergeCell ref="M219:N219"/>
    <mergeCell ref="AG219:AH219"/>
    <mergeCell ref="A213:C216"/>
    <mergeCell ref="D213:F216"/>
    <mergeCell ref="G213:G216"/>
    <mergeCell ref="H213:H216"/>
    <mergeCell ref="N213:O213"/>
    <mergeCell ref="Q213:Q216"/>
    <mergeCell ref="S213:T216"/>
    <mergeCell ref="U213:U216"/>
    <mergeCell ref="Y213:Y216"/>
    <mergeCell ref="Z209:Z212"/>
    <mergeCell ref="AA209:AA212"/>
    <mergeCell ref="AB209:AB212"/>
    <mergeCell ref="Z213:Z216"/>
    <mergeCell ref="AA213:AA216"/>
    <mergeCell ref="AB213:AB216"/>
    <mergeCell ref="AH209:AI209"/>
    <mergeCell ref="M211:N211"/>
    <mergeCell ref="AG211:AH211"/>
    <mergeCell ref="A209:C212"/>
    <mergeCell ref="D209:F212"/>
    <mergeCell ref="G209:G212"/>
    <mergeCell ref="H209:H212"/>
    <mergeCell ref="N209:O209"/>
    <mergeCell ref="Q209:Q212"/>
    <mergeCell ref="S209:T212"/>
    <mergeCell ref="U209:U212"/>
    <mergeCell ref="Y209:Y212"/>
    <mergeCell ref="T3:AL6"/>
    <mergeCell ref="E4:Q4"/>
    <mergeCell ref="A9:C9"/>
    <mergeCell ref="D9:E9"/>
    <mergeCell ref="I9:K9"/>
    <mergeCell ref="L9:P9"/>
    <mergeCell ref="Q9:AJ9"/>
    <mergeCell ref="A169:C172"/>
    <mergeCell ref="D169:F172"/>
    <mergeCell ref="G169:G172"/>
    <mergeCell ref="H169:H172"/>
    <mergeCell ref="N169:O169"/>
    <mergeCell ref="Q169:Q172"/>
    <mergeCell ref="S169:T172"/>
    <mergeCell ref="U169:U172"/>
    <mergeCell ref="Y169:Y172"/>
    <mergeCell ref="Z169:Z172"/>
    <mergeCell ref="AA169:AA172"/>
    <mergeCell ref="AB169:AB172"/>
    <mergeCell ref="AH169:AI169"/>
    <mergeCell ref="M171:N171"/>
    <mergeCell ref="AG171:AH171"/>
    <mergeCell ref="AC10:AE10"/>
    <mergeCell ref="AF10:AJ10"/>
    <mergeCell ref="A11:C11"/>
    <mergeCell ref="D11:F11"/>
    <mergeCell ref="I11:K11"/>
    <mergeCell ref="L11:P11"/>
    <mergeCell ref="S11:T11"/>
    <mergeCell ref="V11:X11"/>
    <mergeCell ref="AC11:AE11"/>
    <mergeCell ref="AF11:AJ11"/>
    <mergeCell ref="A10:C10"/>
    <mergeCell ref="D10:E10"/>
    <mergeCell ref="I10:K10"/>
    <mergeCell ref="L10:P10"/>
    <mergeCell ref="S10:T10"/>
    <mergeCell ref="V10:X10"/>
    <mergeCell ref="A13:C16"/>
    <mergeCell ref="D13:F16"/>
    <mergeCell ref="G13:G16"/>
    <mergeCell ref="H13:H16"/>
    <mergeCell ref="N13:O13"/>
    <mergeCell ref="Q13:Q16"/>
    <mergeCell ref="S13:T16"/>
    <mergeCell ref="U13:U16"/>
    <mergeCell ref="A12:C12"/>
    <mergeCell ref="D12:E12"/>
    <mergeCell ref="I12:K12"/>
    <mergeCell ref="L12:P12"/>
    <mergeCell ref="S12:T12"/>
    <mergeCell ref="Y13:Y16"/>
    <mergeCell ref="Z13:Z16"/>
    <mergeCell ref="AA13:AA16"/>
    <mergeCell ref="AB13:AB16"/>
    <mergeCell ref="AH13:AI13"/>
    <mergeCell ref="M15:N15"/>
    <mergeCell ref="AG15:AH15"/>
    <mergeCell ref="AC12:AE12"/>
    <mergeCell ref="AF12:AJ12"/>
    <mergeCell ref="V12:X12"/>
    <mergeCell ref="A18:C21"/>
    <mergeCell ref="D18:F21"/>
    <mergeCell ref="G18:G21"/>
    <mergeCell ref="H18:H21"/>
    <mergeCell ref="N18:O18"/>
    <mergeCell ref="Q18:Q21"/>
    <mergeCell ref="S18:T21"/>
    <mergeCell ref="U18:U21"/>
    <mergeCell ref="A17:C17"/>
    <mergeCell ref="D17:E17"/>
    <mergeCell ref="I17:K17"/>
    <mergeCell ref="L17:P17"/>
    <mergeCell ref="S17:T17"/>
    <mergeCell ref="Y18:Y21"/>
    <mergeCell ref="Z18:Z21"/>
    <mergeCell ref="AA18:AA21"/>
    <mergeCell ref="AB18:AB21"/>
    <mergeCell ref="AH18:AI18"/>
    <mergeCell ref="M20:N20"/>
    <mergeCell ref="AG20:AH20"/>
    <mergeCell ref="AC17:AE17"/>
    <mergeCell ref="AF17:AJ17"/>
    <mergeCell ref="V17:X17"/>
    <mergeCell ref="A23:C26"/>
    <mergeCell ref="D23:F26"/>
    <mergeCell ref="G23:G26"/>
    <mergeCell ref="H23:H26"/>
    <mergeCell ref="N23:O23"/>
    <mergeCell ref="Q23:Q26"/>
    <mergeCell ref="S23:T26"/>
    <mergeCell ref="U23:U26"/>
    <mergeCell ref="A22:C22"/>
    <mergeCell ref="D22:E22"/>
    <mergeCell ref="I22:K22"/>
    <mergeCell ref="L22:P22"/>
    <mergeCell ref="S22:T22"/>
    <mergeCell ref="Y23:Y26"/>
    <mergeCell ref="Z23:Z26"/>
    <mergeCell ref="AA23:AA26"/>
    <mergeCell ref="AB23:AB26"/>
    <mergeCell ref="AH23:AI23"/>
    <mergeCell ref="M25:N25"/>
    <mergeCell ref="AG25:AH25"/>
    <mergeCell ref="AC22:AE22"/>
    <mergeCell ref="AF22:AJ22"/>
    <mergeCell ref="V22:X22"/>
    <mergeCell ref="A28:C31"/>
    <mergeCell ref="D28:F31"/>
    <mergeCell ref="G28:G31"/>
    <mergeCell ref="H28:H31"/>
    <mergeCell ref="N28:O28"/>
    <mergeCell ref="Q28:Q31"/>
    <mergeCell ref="S28:T31"/>
    <mergeCell ref="U28:U31"/>
    <mergeCell ref="A27:C27"/>
    <mergeCell ref="D27:E27"/>
    <mergeCell ref="I27:K27"/>
    <mergeCell ref="L27:P27"/>
    <mergeCell ref="S27:T27"/>
    <mergeCell ref="Y28:Y31"/>
    <mergeCell ref="Z28:Z31"/>
    <mergeCell ref="AA28:AA31"/>
    <mergeCell ref="AB28:AB31"/>
    <mergeCell ref="AH28:AI28"/>
    <mergeCell ref="M30:N30"/>
    <mergeCell ref="AG30:AH30"/>
    <mergeCell ref="AC27:AE27"/>
    <mergeCell ref="AF27:AJ27"/>
    <mergeCell ref="V27:X27"/>
    <mergeCell ref="A33:C36"/>
    <mergeCell ref="D33:F36"/>
    <mergeCell ref="G33:G36"/>
    <mergeCell ref="H33:H36"/>
    <mergeCell ref="N33:O33"/>
    <mergeCell ref="Q33:Q36"/>
    <mergeCell ref="S33:T36"/>
    <mergeCell ref="U33:U36"/>
    <mergeCell ref="A32:C32"/>
    <mergeCell ref="D32:E32"/>
    <mergeCell ref="I32:K32"/>
    <mergeCell ref="L32:P32"/>
    <mergeCell ref="S32:T32"/>
    <mergeCell ref="Y33:Y36"/>
    <mergeCell ref="Z33:Z36"/>
    <mergeCell ref="AA33:AA36"/>
    <mergeCell ref="AB33:AB36"/>
    <mergeCell ref="AH33:AI33"/>
    <mergeCell ref="M35:N35"/>
    <mergeCell ref="AG35:AH35"/>
    <mergeCell ref="AC32:AE32"/>
    <mergeCell ref="AF32:AJ32"/>
    <mergeCell ref="V32:X32"/>
    <mergeCell ref="AH37:AI37"/>
    <mergeCell ref="M39:N39"/>
    <mergeCell ref="AG39:AH39"/>
    <mergeCell ref="A41:C44"/>
    <mergeCell ref="D41:F44"/>
    <mergeCell ref="G41:G44"/>
    <mergeCell ref="H41:H44"/>
    <mergeCell ref="N41:O41"/>
    <mergeCell ref="Q41:Q44"/>
    <mergeCell ref="S41:T44"/>
    <mergeCell ref="S37:T40"/>
    <mergeCell ref="U37:U40"/>
    <mergeCell ref="Y37:Y40"/>
    <mergeCell ref="Z37:Z40"/>
    <mergeCell ref="AA37:AA40"/>
    <mergeCell ref="AB37:AB40"/>
    <mergeCell ref="A37:C40"/>
    <mergeCell ref="D37:F40"/>
    <mergeCell ref="G37:G40"/>
    <mergeCell ref="H37:H40"/>
    <mergeCell ref="N37:O37"/>
    <mergeCell ref="Q37:Q40"/>
    <mergeCell ref="A45:C48"/>
    <mergeCell ref="D45:F48"/>
    <mergeCell ref="G45:G48"/>
    <mergeCell ref="H45:H48"/>
    <mergeCell ref="N45:O45"/>
    <mergeCell ref="Q45:Q48"/>
    <mergeCell ref="S45:T48"/>
    <mergeCell ref="U45:U48"/>
    <mergeCell ref="U41:U44"/>
    <mergeCell ref="Y45:Y48"/>
    <mergeCell ref="Z45:Z48"/>
    <mergeCell ref="AA45:AA48"/>
    <mergeCell ref="AB45:AB48"/>
    <mergeCell ref="AH45:AI45"/>
    <mergeCell ref="M47:N47"/>
    <mergeCell ref="AG47:AH47"/>
    <mergeCell ref="M43:N43"/>
    <mergeCell ref="AG43:AH43"/>
    <mergeCell ref="Y41:Y44"/>
    <mergeCell ref="Z41:Z44"/>
    <mergeCell ref="AA41:AA44"/>
    <mergeCell ref="AB41:AB44"/>
    <mergeCell ref="AH41:AI41"/>
    <mergeCell ref="AH49:AI49"/>
    <mergeCell ref="M51:N51"/>
    <mergeCell ref="AG51:AH51"/>
    <mergeCell ref="A53:C56"/>
    <mergeCell ref="D53:F56"/>
    <mergeCell ref="G53:G56"/>
    <mergeCell ref="H53:H56"/>
    <mergeCell ref="N53:O53"/>
    <mergeCell ref="Q53:Q56"/>
    <mergeCell ref="S53:T56"/>
    <mergeCell ref="S49:T52"/>
    <mergeCell ref="U49:U52"/>
    <mergeCell ref="Y49:Y52"/>
    <mergeCell ref="Z49:Z52"/>
    <mergeCell ref="AA49:AA52"/>
    <mergeCell ref="AB49:AB52"/>
    <mergeCell ref="A49:C52"/>
    <mergeCell ref="D49:F52"/>
    <mergeCell ref="G49:G52"/>
    <mergeCell ref="H49:H52"/>
    <mergeCell ref="N49:O49"/>
    <mergeCell ref="Q49:Q52"/>
    <mergeCell ref="A57:C60"/>
    <mergeCell ref="D57:F60"/>
    <mergeCell ref="G57:G60"/>
    <mergeCell ref="H57:H60"/>
    <mergeCell ref="N57:O57"/>
    <mergeCell ref="Q57:Q60"/>
    <mergeCell ref="S57:T60"/>
    <mergeCell ref="U57:U60"/>
    <mergeCell ref="U53:U56"/>
    <mergeCell ref="Y57:Y60"/>
    <mergeCell ref="Z57:Z60"/>
    <mergeCell ref="AA57:AA60"/>
    <mergeCell ref="AB57:AB60"/>
    <mergeCell ref="AH57:AI57"/>
    <mergeCell ref="M59:N59"/>
    <mergeCell ref="AG59:AH59"/>
    <mergeCell ref="M55:N55"/>
    <mergeCell ref="AG55:AH55"/>
    <mergeCell ref="Y53:Y56"/>
    <mergeCell ref="Z53:Z56"/>
    <mergeCell ref="AA53:AA56"/>
    <mergeCell ref="AB53:AB56"/>
    <mergeCell ref="AH53:AI53"/>
    <mergeCell ref="AH61:AI61"/>
    <mergeCell ref="M63:N63"/>
    <mergeCell ref="AG63:AH63"/>
    <mergeCell ref="A65:C68"/>
    <mergeCell ref="D65:F68"/>
    <mergeCell ref="G65:G68"/>
    <mergeCell ref="H65:H68"/>
    <mergeCell ref="N65:O65"/>
    <mergeCell ref="Q65:Q68"/>
    <mergeCell ref="S65:T68"/>
    <mergeCell ref="S61:T64"/>
    <mergeCell ref="U61:U64"/>
    <mergeCell ref="Y61:Y64"/>
    <mergeCell ref="Z61:Z64"/>
    <mergeCell ref="AA61:AA64"/>
    <mergeCell ref="AB61:AB64"/>
    <mergeCell ref="A61:C64"/>
    <mergeCell ref="D61:F64"/>
    <mergeCell ref="G61:G64"/>
    <mergeCell ref="H61:H64"/>
    <mergeCell ref="N61:O61"/>
    <mergeCell ref="Q61:Q64"/>
    <mergeCell ref="A69:C72"/>
    <mergeCell ref="D69:F72"/>
    <mergeCell ref="G69:G72"/>
    <mergeCell ref="H69:H72"/>
    <mergeCell ref="N69:O69"/>
    <mergeCell ref="Q69:Q72"/>
    <mergeCell ref="S69:T72"/>
    <mergeCell ref="U69:U72"/>
    <mergeCell ref="U65:U68"/>
    <mergeCell ref="Y69:Y72"/>
    <mergeCell ref="Z69:Z72"/>
    <mergeCell ref="AA69:AA72"/>
    <mergeCell ref="AB69:AB72"/>
    <mergeCell ref="AH69:AI69"/>
    <mergeCell ref="M71:N71"/>
    <mergeCell ref="AG71:AH71"/>
    <mergeCell ref="M67:N67"/>
    <mergeCell ref="AG67:AH67"/>
    <mergeCell ref="Y65:Y68"/>
    <mergeCell ref="Z65:Z68"/>
    <mergeCell ref="AA65:AA68"/>
    <mergeCell ref="AB65:AB68"/>
    <mergeCell ref="AH65:AI65"/>
    <mergeCell ref="AH73:AI73"/>
    <mergeCell ref="M75:N75"/>
    <mergeCell ref="AG75:AH75"/>
    <mergeCell ref="A77:C80"/>
    <mergeCell ref="D77:F80"/>
    <mergeCell ref="G77:G80"/>
    <mergeCell ref="H77:H80"/>
    <mergeCell ref="N77:O77"/>
    <mergeCell ref="Q77:Q80"/>
    <mergeCell ref="S77:T80"/>
    <mergeCell ref="S73:T76"/>
    <mergeCell ref="U73:U76"/>
    <mergeCell ref="Y73:Y76"/>
    <mergeCell ref="Z73:Z76"/>
    <mergeCell ref="AA73:AA76"/>
    <mergeCell ref="AB73:AB76"/>
    <mergeCell ref="A73:C76"/>
    <mergeCell ref="D73:F76"/>
    <mergeCell ref="G73:G76"/>
    <mergeCell ref="H73:H76"/>
    <mergeCell ref="N73:O73"/>
    <mergeCell ref="Q73:Q76"/>
    <mergeCell ref="A81:C84"/>
    <mergeCell ref="D81:F84"/>
    <mergeCell ref="G81:G84"/>
    <mergeCell ref="H81:H84"/>
    <mergeCell ref="N81:O81"/>
    <mergeCell ref="Q81:Q84"/>
    <mergeCell ref="S81:T84"/>
    <mergeCell ref="U81:U84"/>
    <mergeCell ref="U77:U80"/>
    <mergeCell ref="Y81:Y84"/>
    <mergeCell ref="Z81:Z84"/>
    <mergeCell ref="AA81:AA84"/>
    <mergeCell ref="AB81:AB84"/>
    <mergeCell ref="AH81:AI81"/>
    <mergeCell ref="M83:N83"/>
    <mergeCell ref="AG83:AH83"/>
    <mergeCell ref="M79:N79"/>
    <mergeCell ref="AG79:AH79"/>
    <mergeCell ref="Y77:Y80"/>
    <mergeCell ref="Z77:Z80"/>
    <mergeCell ref="AA77:AA80"/>
    <mergeCell ref="AB77:AB80"/>
    <mergeCell ref="AH77:AI77"/>
    <mergeCell ref="AH85:AI85"/>
    <mergeCell ref="M87:N87"/>
    <mergeCell ref="AG87:AH87"/>
    <mergeCell ref="A89:C92"/>
    <mergeCell ref="D89:F92"/>
    <mergeCell ref="G89:G92"/>
    <mergeCell ref="H89:H92"/>
    <mergeCell ref="N89:O89"/>
    <mergeCell ref="Q89:Q92"/>
    <mergeCell ref="S89:T92"/>
    <mergeCell ref="S85:T88"/>
    <mergeCell ref="U85:U88"/>
    <mergeCell ref="Y85:Y88"/>
    <mergeCell ref="Z85:Z88"/>
    <mergeCell ref="AA85:AA88"/>
    <mergeCell ref="AB85:AB88"/>
    <mergeCell ref="A85:C88"/>
    <mergeCell ref="D85:F88"/>
    <mergeCell ref="G85:G88"/>
    <mergeCell ref="H85:H88"/>
    <mergeCell ref="N85:O85"/>
    <mergeCell ref="Q85:Q88"/>
    <mergeCell ref="A93:C96"/>
    <mergeCell ref="D93:F96"/>
    <mergeCell ref="G93:G96"/>
    <mergeCell ref="H93:H96"/>
    <mergeCell ref="N93:O93"/>
    <mergeCell ref="Q93:Q96"/>
    <mergeCell ref="S93:T96"/>
    <mergeCell ref="U93:U96"/>
    <mergeCell ref="U89:U92"/>
    <mergeCell ref="Y93:Y96"/>
    <mergeCell ref="Z93:Z96"/>
    <mergeCell ref="AA93:AA96"/>
    <mergeCell ref="AB93:AB96"/>
    <mergeCell ref="AH93:AI93"/>
    <mergeCell ref="M95:N95"/>
    <mergeCell ref="AG95:AH95"/>
    <mergeCell ref="M91:N91"/>
    <mergeCell ref="AG91:AH91"/>
    <mergeCell ref="Y89:Y92"/>
    <mergeCell ref="Z89:Z92"/>
    <mergeCell ref="AA89:AA92"/>
    <mergeCell ref="AB89:AB92"/>
    <mergeCell ref="AH89:AI89"/>
    <mergeCell ref="AH97:AI97"/>
    <mergeCell ref="M99:N99"/>
    <mergeCell ref="AG99:AH99"/>
    <mergeCell ref="A101:C104"/>
    <mergeCell ref="D101:F104"/>
    <mergeCell ref="G101:G104"/>
    <mergeCell ref="H101:H104"/>
    <mergeCell ref="N101:O101"/>
    <mergeCell ref="Q101:Q104"/>
    <mergeCell ref="S101:T104"/>
    <mergeCell ref="S97:T100"/>
    <mergeCell ref="U97:U100"/>
    <mergeCell ref="Y97:Y100"/>
    <mergeCell ref="Z97:Z100"/>
    <mergeCell ref="AA97:AA100"/>
    <mergeCell ref="AB97:AB100"/>
    <mergeCell ref="A97:C100"/>
    <mergeCell ref="D97:F100"/>
    <mergeCell ref="G97:G100"/>
    <mergeCell ref="H97:H100"/>
    <mergeCell ref="N97:O97"/>
    <mergeCell ref="Q97:Q100"/>
    <mergeCell ref="A105:C108"/>
    <mergeCell ref="D105:F108"/>
    <mergeCell ref="G105:G108"/>
    <mergeCell ref="H105:H108"/>
    <mergeCell ref="N105:O105"/>
    <mergeCell ref="Q105:Q108"/>
    <mergeCell ref="S105:T108"/>
    <mergeCell ref="U105:U108"/>
    <mergeCell ref="U101:U104"/>
    <mergeCell ref="Y105:Y108"/>
    <mergeCell ref="Z105:Z108"/>
    <mergeCell ref="AA105:AA108"/>
    <mergeCell ref="AB105:AB108"/>
    <mergeCell ref="AH105:AI105"/>
    <mergeCell ref="M107:N107"/>
    <mergeCell ref="AG107:AH107"/>
    <mergeCell ref="M103:N103"/>
    <mergeCell ref="AG103:AH103"/>
    <mergeCell ref="Y101:Y104"/>
    <mergeCell ref="Z101:Z104"/>
    <mergeCell ref="AA101:AA104"/>
    <mergeCell ref="AB101:AB104"/>
    <mergeCell ref="AH101:AI101"/>
    <mergeCell ref="AH109:AI109"/>
    <mergeCell ref="M111:N111"/>
    <mergeCell ref="AG111:AH111"/>
    <mergeCell ref="A113:C116"/>
    <mergeCell ref="D113:F116"/>
    <mergeCell ref="G113:G116"/>
    <mergeCell ref="H113:H116"/>
    <mergeCell ref="N113:O113"/>
    <mergeCell ref="Q113:Q116"/>
    <mergeCell ref="S113:T116"/>
    <mergeCell ref="S109:T112"/>
    <mergeCell ref="U109:U112"/>
    <mergeCell ref="Y109:Y112"/>
    <mergeCell ref="Z109:Z112"/>
    <mergeCell ref="AA109:AA112"/>
    <mergeCell ref="AB109:AB112"/>
    <mergeCell ref="A109:C112"/>
    <mergeCell ref="D109:F112"/>
    <mergeCell ref="G109:G112"/>
    <mergeCell ref="H109:H112"/>
    <mergeCell ref="N109:O109"/>
    <mergeCell ref="Q109:Q112"/>
    <mergeCell ref="A117:C120"/>
    <mergeCell ref="D117:F120"/>
    <mergeCell ref="G117:G120"/>
    <mergeCell ref="H117:H120"/>
    <mergeCell ref="N117:O117"/>
    <mergeCell ref="Q117:Q120"/>
    <mergeCell ref="S117:T120"/>
    <mergeCell ref="U117:U120"/>
    <mergeCell ref="U113:U116"/>
    <mergeCell ref="Y117:Y120"/>
    <mergeCell ref="Z117:Z120"/>
    <mergeCell ref="AA117:AA120"/>
    <mergeCell ref="AB117:AB120"/>
    <mergeCell ref="AH117:AI117"/>
    <mergeCell ref="M119:N119"/>
    <mergeCell ref="AG119:AH119"/>
    <mergeCell ref="M115:N115"/>
    <mergeCell ref="AG115:AH115"/>
    <mergeCell ref="Y113:Y116"/>
    <mergeCell ref="Z113:Z116"/>
    <mergeCell ref="AA113:AA116"/>
    <mergeCell ref="AB113:AB116"/>
    <mergeCell ref="AH113:AI113"/>
    <mergeCell ref="AH121:AI121"/>
    <mergeCell ref="M123:N123"/>
    <mergeCell ref="AG123:AH123"/>
    <mergeCell ref="A125:C128"/>
    <mergeCell ref="D125:F128"/>
    <mergeCell ref="G125:G128"/>
    <mergeCell ref="H125:H128"/>
    <mergeCell ref="N125:O125"/>
    <mergeCell ref="Q125:Q128"/>
    <mergeCell ref="S125:T128"/>
    <mergeCell ref="S121:T124"/>
    <mergeCell ref="U121:U124"/>
    <mergeCell ref="Y121:Y124"/>
    <mergeCell ref="Z121:Z124"/>
    <mergeCell ref="AA121:AA124"/>
    <mergeCell ref="AB121:AB124"/>
    <mergeCell ref="A121:C124"/>
    <mergeCell ref="D121:F124"/>
    <mergeCell ref="G121:G124"/>
    <mergeCell ref="H121:H124"/>
    <mergeCell ref="N121:O121"/>
    <mergeCell ref="Q121:Q124"/>
    <mergeCell ref="A129:C132"/>
    <mergeCell ref="D129:F132"/>
    <mergeCell ref="G129:G132"/>
    <mergeCell ref="H129:H132"/>
    <mergeCell ref="N129:O129"/>
    <mergeCell ref="Q129:Q132"/>
    <mergeCell ref="S129:T132"/>
    <mergeCell ref="U129:U132"/>
    <mergeCell ref="U125:U128"/>
    <mergeCell ref="Y129:Y132"/>
    <mergeCell ref="Z129:Z132"/>
    <mergeCell ref="AA129:AA132"/>
    <mergeCell ref="AB129:AB132"/>
    <mergeCell ref="AH129:AI129"/>
    <mergeCell ref="M131:N131"/>
    <mergeCell ref="AG131:AH131"/>
    <mergeCell ref="M127:N127"/>
    <mergeCell ref="AG127:AH127"/>
    <mergeCell ref="Y125:Y128"/>
    <mergeCell ref="Z125:Z128"/>
    <mergeCell ref="AA125:AA128"/>
    <mergeCell ref="AB125:AB128"/>
    <mergeCell ref="AH125:AI125"/>
    <mergeCell ref="AH133:AI133"/>
    <mergeCell ref="M135:N135"/>
    <mergeCell ref="AG135:AH135"/>
    <mergeCell ref="A137:C140"/>
    <mergeCell ref="D137:F140"/>
    <mergeCell ref="G137:G140"/>
    <mergeCell ref="H137:H140"/>
    <mergeCell ref="N137:O137"/>
    <mergeCell ref="Q137:Q140"/>
    <mergeCell ref="S137:T140"/>
    <mergeCell ref="S133:T136"/>
    <mergeCell ref="U133:U136"/>
    <mergeCell ref="Y133:Y136"/>
    <mergeCell ref="Z133:Z136"/>
    <mergeCell ref="AA133:AA136"/>
    <mergeCell ref="AB133:AB136"/>
    <mergeCell ref="A133:C136"/>
    <mergeCell ref="D133:F136"/>
    <mergeCell ref="G133:G136"/>
    <mergeCell ref="H133:H136"/>
    <mergeCell ref="N133:O133"/>
    <mergeCell ref="Q133:Q136"/>
    <mergeCell ref="A141:C144"/>
    <mergeCell ref="D141:F144"/>
    <mergeCell ref="G141:G144"/>
    <mergeCell ref="H141:H144"/>
    <mergeCell ref="N141:O141"/>
    <mergeCell ref="Q141:Q144"/>
    <mergeCell ref="S141:T144"/>
    <mergeCell ref="U141:U144"/>
    <mergeCell ref="U137:U140"/>
    <mergeCell ref="Y141:Y144"/>
    <mergeCell ref="Z141:Z144"/>
    <mergeCell ref="AA141:AA144"/>
    <mergeCell ref="AB141:AB144"/>
    <mergeCell ref="AH141:AI141"/>
    <mergeCell ref="M143:N143"/>
    <mergeCell ref="AG143:AH143"/>
    <mergeCell ref="M139:N139"/>
    <mergeCell ref="AG139:AH139"/>
    <mergeCell ref="Y137:Y140"/>
    <mergeCell ref="Z137:Z140"/>
    <mergeCell ref="AA137:AA140"/>
    <mergeCell ref="AB137:AB140"/>
    <mergeCell ref="AH137:AI137"/>
    <mergeCell ref="AH145:AI145"/>
    <mergeCell ref="M147:N147"/>
    <mergeCell ref="AG147:AH147"/>
    <mergeCell ref="A149:C152"/>
    <mergeCell ref="D149:F152"/>
    <mergeCell ref="G149:G152"/>
    <mergeCell ref="H149:H152"/>
    <mergeCell ref="N149:O149"/>
    <mergeCell ref="Q149:Q152"/>
    <mergeCell ref="S149:T152"/>
    <mergeCell ref="S145:T148"/>
    <mergeCell ref="U145:U148"/>
    <mergeCell ref="Y145:Y148"/>
    <mergeCell ref="Z145:Z148"/>
    <mergeCell ref="AA145:AA148"/>
    <mergeCell ref="AB145:AB148"/>
    <mergeCell ref="A145:C148"/>
    <mergeCell ref="D145:F148"/>
    <mergeCell ref="G145:G148"/>
    <mergeCell ref="H145:H148"/>
    <mergeCell ref="N145:O145"/>
    <mergeCell ref="Q145:Q148"/>
    <mergeCell ref="A153:C156"/>
    <mergeCell ref="D153:F156"/>
    <mergeCell ref="G153:G156"/>
    <mergeCell ref="H153:H156"/>
    <mergeCell ref="N153:O153"/>
    <mergeCell ref="Q153:Q156"/>
    <mergeCell ref="S153:T156"/>
    <mergeCell ref="U153:U156"/>
    <mergeCell ref="U149:U152"/>
    <mergeCell ref="Y153:Y156"/>
    <mergeCell ref="Z153:Z156"/>
    <mergeCell ref="AA153:AA156"/>
    <mergeCell ref="AB153:AB156"/>
    <mergeCell ref="AH153:AI153"/>
    <mergeCell ref="M155:N155"/>
    <mergeCell ref="AG155:AH155"/>
    <mergeCell ref="M151:N151"/>
    <mergeCell ref="AG151:AH151"/>
    <mergeCell ref="Y149:Y152"/>
    <mergeCell ref="Z149:Z152"/>
    <mergeCell ref="AA149:AA152"/>
    <mergeCell ref="AB149:AB152"/>
    <mergeCell ref="AH149:AI149"/>
    <mergeCell ref="AH157:AI157"/>
    <mergeCell ref="M159:N159"/>
    <mergeCell ref="AG159:AH159"/>
    <mergeCell ref="A161:C164"/>
    <mergeCell ref="D161:F164"/>
    <mergeCell ref="G161:G164"/>
    <mergeCell ref="H161:H164"/>
    <mergeCell ref="N161:O161"/>
    <mergeCell ref="Q161:Q164"/>
    <mergeCell ref="S161:T164"/>
    <mergeCell ref="S157:T160"/>
    <mergeCell ref="U157:U160"/>
    <mergeCell ref="Y157:Y160"/>
    <mergeCell ref="Z157:Z160"/>
    <mergeCell ref="AA157:AA160"/>
    <mergeCell ref="AB157:AB160"/>
    <mergeCell ref="A157:C160"/>
    <mergeCell ref="D157:F160"/>
    <mergeCell ref="G157:G160"/>
    <mergeCell ref="H157:H160"/>
    <mergeCell ref="N157:O157"/>
    <mergeCell ref="Q157:Q160"/>
    <mergeCell ref="A165:C168"/>
    <mergeCell ref="D165:F168"/>
    <mergeCell ref="G165:G168"/>
    <mergeCell ref="H165:H168"/>
    <mergeCell ref="N165:O165"/>
    <mergeCell ref="Q165:Q168"/>
    <mergeCell ref="S165:T168"/>
    <mergeCell ref="U165:U168"/>
    <mergeCell ref="U161:U164"/>
    <mergeCell ref="Y165:Y168"/>
    <mergeCell ref="Z165:Z168"/>
    <mergeCell ref="AA165:AA168"/>
    <mergeCell ref="AB165:AB168"/>
    <mergeCell ref="AH165:AI165"/>
    <mergeCell ref="M167:N167"/>
    <mergeCell ref="AG167:AH167"/>
    <mergeCell ref="M163:N163"/>
    <mergeCell ref="AG163:AH163"/>
    <mergeCell ref="Y161:Y164"/>
    <mergeCell ref="Z161:Z164"/>
    <mergeCell ref="AA161:AA164"/>
    <mergeCell ref="AB161:AB164"/>
    <mergeCell ref="AH161:AI161"/>
    <mergeCell ref="AH173:AI173"/>
    <mergeCell ref="M175:N175"/>
    <mergeCell ref="AG175:AH175"/>
    <mergeCell ref="A177:C180"/>
    <mergeCell ref="D177:F180"/>
    <mergeCell ref="G177:G180"/>
    <mergeCell ref="H177:H180"/>
    <mergeCell ref="N177:O177"/>
    <mergeCell ref="Q177:Q180"/>
    <mergeCell ref="S177:T180"/>
    <mergeCell ref="U177:U180"/>
    <mergeCell ref="Y177:Y180"/>
    <mergeCell ref="Z177:Z180"/>
    <mergeCell ref="AA177:AA180"/>
    <mergeCell ref="AB177:AB180"/>
    <mergeCell ref="AH177:AI177"/>
    <mergeCell ref="M179:N179"/>
    <mergeCell ref="AG179:AH179"/>
    <mergeCell ref="A173:C176"/>
    <mergeCell ref="D173:F176"/>
    <mergeCell ref="G173:G176"/>
    <mergeCell ref="H173:H176"/>
    <mergeCell ref="N173:O173"/>
    <mergeCell ref="Q173:Q176"/>
    <mergeCell ref="S181:T184"/>
    <mergeCell ref="U181:U184"/>
    <mergeCell ref="Y181:Y184"/>
    <mergeCell ref="Z173:Z176"/>
    <mergeCell ref="AA173:AA176"/>
    <mergeCell ref="AB173:AB176"/>
    <mergeCell ref="S173:T176"/>
    <mergeCell ref="U173:U176"/>
    <mergeCell ref="Y173:Y176"/>
    <mergeCell ref="Z181:Z184"/>
    <mergeCell ref="AA181:AA184"/>
    <mergeCell ref="AB181:AB184"/>
    <mergeCell ref="AH181:AI181"/>
    <mergeCell ref="M183:N183"/>
    <mergeCell ref="AG183:AH183"/>
    <mergeCell ref="A185:C188"/>
    <mergeCell ref="D185:F188"/>
    <mergeCell ref="G185:G188"/>
    <mergeCell ref="H185:H188"/>
    <mergeCell ref="N185:O185"/>
    <mergeCell ref="Q185:Q188"/>
    <mergeCell ref="S185:T188"/>
    <mergeCell ref="U185:U188"/>
    <mergeCell ref="Y185:Y188"/>
    <mergeCell ref="Z185:Z188"/>
    <mergeCell ref="AA185:AA188"/>
    <mergeCell ref="AB185:AB188"/>
    <mergeCell ref="AH185:AI185"/>
    <mergeCell ref="M187:N187"/>
    <mergeCell ref="AG187:AH187"/>
    <mergeCell ref="A181:C184"/>
    <mergeCell ref="D181:F184"/>
    <mergeCell ref="G181:G184"/>
    <mergeCell ref="H181:H184"/>
    <mergeCell ref="N181:O181"/>
    <mergeCell ref="Q181:Q184"/>
    <mergeCell ref="AH189:AI189"/>
    <mergeCell ref="M191:N191"/>
    <mergeCell ref="AG191:AH191"/>
    <mergeCell ref="A193:C196"/>
    <mergeCell ref="D193:F196"/>
    <mergeCell ref="G193:G196"/>
    <mergeCell ref="H193:H196"/>
    <mergeCell ref="N193:O193"/>
    <mergeCell ref="Q193:Q196"/>
    <mergeCell ref="S193:T196"/>
    <mergeCell ref="U193:U196"/>
    <mergeCell ref="Y193:Y196"/>
    <mergeCell ref="Z193:Z196"/>
    <mergeCell ref="AA193:AA196"/>
    <mergeCell ref="AB193:AB196"/>
    <mergeCell ref="AH193:AI193"/>
    <mergeCell ref="M195:N195"/>
    <mergeCell ref="AG195:AH195"/>
    <mergeCell ref="A189:C192"/>
    <mergeCell ref="D189:F192"/>
    <mergeCell ref="G189:G192"/>
    <mergeCell ref="H189:H192"/>
    <mergeCell ref="N189:O189"/>
    <mergeCell ref="Q189:Q192"/>
    <mergeCell ref="S197:T200"/>
    <mergeCell ref="U197:U200"/>
    <mergeCell ref="Y197:Y200"/>
    <mergeCell ref="Z189:Z192"/>
    <mergeCell ref="AA189:AA192"/>
    <mergeCell ref="AB189:AB192"/>
    <mergeCell ref="S189:T192"/>
    <mergeCell ref="U189:U192"/>
    <mergeCell ref="Y189:Y192"/>
    <mergeCell ref="Z197:Z200"/>
    <mergeCell ref="AA197:AA200"/>
    <mergeCell ref="AB197:AB200"/>
    <mergeCell ref="AH197:AI197"/>
    <mergeCell ref="M199:N199"/>
    <mergeCell ref="AG199:AH199"/>
    <mergeCell ref="A201:C204"/>
    <mergeCell ref="D201:F204"/>
    <mergeCell ref="G201:G204"/>
    <mergeCell ref="H201:H204"/>
    <mergeCell ref="N201:O201"/>
    <mergeCell ref="Q201:Q204"/>
    <mergeCell ref="S201:T204"/>
    <mergeCell ref="U201:U204"/>
    <mergeCell ref="Y201:Y204"/>
    <mergeCell ref="Z201:Z204"/>
    <mergeCell ref="AA201:AA204"/>
    <mergeCell ref="AB201:AB204"/>
    <mergeCell ref="AH201:AI201"/>
    <mergeCell ref="M203:N203"/>
    <mergeCell ref="AG203:AH203"/>
    <mergeCell ref="A197:C200"/>
    <mergeCell ref="D197:F200"/>
    <mergeCell ref="G197:G200"/>
    <mergeCell ref="H197:H200"/>
    <mergeCell ref="N197:O197"/>
    <mergeCell ref="Q197:Q200"/>
    <mergeCell ref="Z205:Z208"/>
    <mergeCell ref="AA205:AA208"/>
    <mergeCell ref="AB205:AB208"/>
    <mergeCell ref="AH205:AI205"/>
    <mergeCell ref="M207:N207"/>
    <mergeCell ref="AG207:AH207"/>
    <mergeCell ref="A205:C208"/>
    <mergeCell ref="D205:F208"/>
    <mergeCell ref="G205:G208"/>
    <mergeCell ref="H205:H208"/>
    <mergeCell ref="N205:O205"/>
    <mergeCell ref="Q205:Q208"/>
    <mergeCell ref="S205:T208"/>
    <mergeCell ref="U205:U208"/>
    <mergeCell ref="Y205:Y208"/>
  </mergeCells>
  <pageMargins left="0.23622047244094499" right="0.23622047244094499" top="0.23622047244094499" bottom="1.089" header="0.23622047244094499" footer="0.23622047244094499"/>
  <pageSetup paperSize="9" orientation="landscape" horizontalDpi="300" verticalDpi="300"/>
  <headerFooter alignWithMargins="0">
    <oddFooter>&amp;L&amp;"Open Sans"&amp;8¹ Good level of development: pupil achieved at least expected in all Prime, LIT and MAT goals.
² Column unaffected by selected performance filter
Please consider that the national cohort for 2019 was approximately 650,000 pupils when deter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E832B-6353-47D8-9A63-D4C7A6C89CD7}">
  <sheetPr codeName="Sheet13"/>
  <dimension ref="A1:AE262"/>
  <sheetViews>
    <sheetView showGridLines="0" workbookViewId="0">
      <pane ySplit="1" topLeftCell="A2" activePane="bottomLeft" state="frozen"/>
      <selection sqref="A1:XFD1048576"/>
      <selection pane="bottomLeft" sqref="A1:XFD1048576"/>
    </sheetView>
  </sheetViews>
  <sheetFormatPr defaultColWidth="9.1796875" defaultRowHeight="14.5"/>
  <cols>
    <col min="1" max="1" width="0.26953125" style="314" customWidth="1"/>
    <col min="2" max="2" width="5.453125" style="314" customWidth="1"/>
    <col min="3" max="3" width="0.26953125" style="314" customWidth="1"/>
    <col min="4" max="4" width="0.7265625" style="314" customWidth="1"/>
    <col min="5" max="5" width="19.26953125" style="314" customWidth="1"/>
    <col min="6" max="6" width="6.54296875" style="314" customWidth="1"/>
    <col min="7" max="7" width="1" style="314" customWidth="1"/>
    <col min="8" max="8" width="12.453125" style="314" customWidth="1"/>
    <col min="9" max="9" width="7" style="314" customWidth="1"/>
    <col min="10" max="15" width="6.453125" style="314" customWidth="1"/>
    <col min="16" max="16" width="0.1796875" style="314" customWidth="1"/>
    <col min="17" max="17" width="6" style="314" customWidth="1"/>
    <col min="18" max="18" width="6.81640625" style="314" customWidth="1"/>
    <col min="19" max="21" width="6.453125" style="314" customWidth="1"/>
    <col min="22" max="22" width="0.54296875" style="314" customWidth="1"/>
    <col min="23" max="23" width="0.1796875" style="314" customWidth="1"/>
    <col min="24" max="24" width="6" style="314" customWidth="1"/>
    <col min="25" max="25" width="0.453125" style="314" customWidth="1"/>
    <col min="26" max="26" width="0.1796875" style="314" customWidth="1"/>
    <col min="27" max="27" width="6" style="314" customWidth="1"/>
    <col min="28" max="28" width="0.453125" style="314" customWidth="1"/>
    <col min="29" max="29" width="0" style="314" hidden="1" customWidth="1"/>
    <col min="30" max="30" width="13.453125" style="314" customWidth="1"/>
    <col min="31" max="31" width="0" style="314" hidden="1" customWidth="1"/>
    <col min="32" max="16384" width="9.1796875" style="314"/>
  </cols>
  <sheetData>
    <row r="1" spans="1:31" ht="2.5" customHeight="1" thickBot="1"/>
    <row r="2" spans="1:31" ht="3.65" customHeight="1" thickTop="1">
      <c r="A2" s="315"/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315"/>
      <c r="T2" s="315"/>
      <c r="U2" s="315"/>
      <c r="V2" s="315"/>
      <c r="W2" s="315"/>
      <c r="X2" s="315"/>
      <c r="Y2" s="315"/>
      <c r="Z2" s="315"/>
      <c r="AA2" s="315"/>
      <c r="AB2" s="315"/>
      <c r="AC2" s="315"/>
      <c r="AD2" s="315"/>
      <c r="AE2" s="315"/>
    </row>
    <row r="3" spans="1:31" ht="1.9" customHeight="1">
      <c r="H3" s="523" t="s">
        <v>248</v>
      </c>
      <c r="I3" s="508"/>
      <c r="J3" s="508"/>
      <c r="K3" s="508"/>
      <c r="L3" s="508"/>
      <c r="M3" s="508"/>
      <c r="N3" s="508"/>
      <c r="O3" s="508"/>
      <c r="P3" s="508"/>
      <c r="Q3" s="508"/>
      <c r="R3" s="508"/>
      <c r="S3" s="508"/>
      <c r="T3" s="508"/>
      <c r="U3" s="508"/>
      <c r="V3" s="508"/>
      <c r="W3" s="508"/>
      <c r="X3" s="508"/>
      <c r="Y3" s="508"/>
      <c r="Z3" s="508"/>
      <c r="AA3" s="508"/>
      <c r="AB3" s="508"/>
      <c r="AC3" s="508"/>
      <c r="AD3" s="508"/>
    </row>
    <row r="4" spans="1:31" ht="28.4" customHeight="1">
      <c r="E4" s="524" t="s">
        <v>249</v>
      </c>
      <c r="F4" s="508"/>
      <c r="H4" s="508"/>
      <c r="I4" s="508"/>
      <c r="J4" s="508"/>
      <c r="K4" s="508"/>
      <c r="L4" s="508"/>
      <c r="M4" s="508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8"/>
      <c r="AA4" s="508"/>
      <c r="AB4" s="508"/>
      <c r="AC4" s="508"/>
      <c r="AD4" s="508"/>
    </row>
    <row r="5" spans="1:31" ht="0" hidden="1" customHeight="1">
      <c r="H5" s="508"/>
      <c r="I5" s="508"/>
      <c r="J5" s="508"/>
      <c r="K5" s="508"/>
      <c r="L5" s="508"/>
      <c r="M5" s="508"/>
      <c r="N5" s="508"/>
      <c r="O5" s="508"/>
      <c r="P5" s="508"/>
      <c r="Q5" s="508"/>
      <c r="R5" s="508"/>
      <c r="S5" s="508"/>
      <c r="T5" s="508"/>
      <c r="U5" s="508"/>
      <c r="V5" s="508"/>
      <c r="W5" s="508"/>
      <c r="X5" s="508"/>
      <c r="Y5" s="508"/>
      <c r="Z5" s="508"/>
      <c r="AA5" s="508"/>
      <c r="AB5" s="508"/>
      <c r="AC5" s="508"/>
      <c r="AD5" s="508"/>
    </row>
    <row r="6" spans="1:31" ht="3" customHeight="1">
      <c r="H6" s="508"/>
      <c r="I6" s="508"/>
      <c r="J6" s="508"/>
      <c r="K6" s="508"/>
      <c r="L6" s="508"/>
      <c r="M6" s="508"/>
      <c r="N6" s="508"/>
      <c r="O6" s="508"/>
      <c r="P6" s="508"/>
      <c r="Q6" s="508"/>
      <c r="R6" s="508"/>
      <c r="S6" s="508"/>
      <c r="T6" s="508"/>
      <c r="U6" s="508"/>
      <c r="V6" s="508"/>
      <c r="W6" s="508"/>
      <c r="X6" s="508"/>
      <c r="Y6" s="508"/>
      <c r="Z6" s="508"/>
      <c r="AA6" s="508"/>
      <c r="AB6" s="508"/>
      <c r="AC6" s="508"/>
      <c r="AD6" s="508"/>
    </row>
    <row r="7" spans="1:31" ht="3.25" customHeight="1"/>
    <row r="8" spans="1:31" ht="3.4" customHeight="1">
      <c r="A8" s="316"/>
      <c r="B8" s="316"/>
      <c r="C8" s="316"/>
      <c r="D8" s="316"/>
      <c r="E8" s="316"/>
      <c r="F8" s="316"/>
      <c r="G8" s="316"/>
      <c r="H8" s="316"/>
      <c r="I8" s="316"/>
      <c r="J8" s="316"/>
      <c r="K8" s="316"/>
      <c r="L8" s="316"/>
      <c r="M8" s="316"/>
      <c r="N8" s="316"/>
      <c r="O8" s="316"/>
      <c r="P8" s="316"/>
      <c r="Q8" s="316"/>
      <c r="R8" s="316"/>
      <c r="S8" s="316"/>
      <c r="T8" s="316"/>
      <c r="U8" s="316"/>
      <c r="V8" s="316"/>
      <c r="W8" s="316"/>
      <c r="X8" s="316"/>
      <c r="Y8" s="316"/>
      <c r="Z8" s="316"/>
      <c r="AA8" s="316"/>
      <c r="AB8" s="316"/>
      <c r="AC8" s="316"/>
      <c r="AD8" s="316"/>
      <c r="AE8" s="316"/>
    </row>
    <row r="9" spans="1:31" ht="17.149999999999999" customHeight="1">
      <c r="A9" s="556" t="s">
        <v>105</v>
      </c>
      <c r="B9" s="508"/>
      <c r="C9" s="508"/>
      <c r="D9" s="556" t="s">
        <v>105</v>
      </c>
      <c r="E9" s="508"/>
      <c r="F9" s="556" t="s">
        <v>105</v>
      </c>
      <c r="G9" s="508"/>
      <c r="H9" s="508"/>
      <c r="I9" s="317" t="s">
        <v>105</v>
      </c>
      <c r="J9" s="557" t="s">
        <v>250</v>
      </c>
      <c r="K9" s="508"/>
      <c r="L9" s="508"/>
      <c r="M9" s="508"/>
      <c r="N9" s="508"/>
      <c r="O9" s="508"/>
      <c r="P9" s="508"/>
      <c r="Q9" s="508"/>
      <c r="R9" s="558"/>
      <c r="S9" s="559" t="s">
        <v>109</v>
      </c>
      <c r="T9" s="508"/>
      <c r="U9" s="508"/>
      <c r="V9" s="508"/>
      <c r="W9" s="508"/>
      <c r="X9" s="508"/>
      <c r="Y9" s="508"/>
      <c r="Z9" s="508"/>
      <c r="AA9" s="508"/>
      <c r="AB9" s="508"/>
    </row>
    <row r="10" spans="1:31" ht="24">
      <c r="A10" s="513" t="s">
        <v>755</v>
      </c>
      <c r="B10" s="508"/>
      <c r="C10" s="508"/>
      <c r="D10" s="513" t="s">
        <v>251</v>
      </c>
      <c r="E10" s="508"/>
      <c r="F10" s="508"/>
      <c r="G10" s="508"/>
      <c r="H10" s="508"/>
      <c r="I10" s="318" t="s">
        <v>252</v>
      </c>
      <c r="J10" s="319" t="s">
        <v>756</v>
      </c>
      <c r="K10" s="320" t="s">
        <v>253</v>
      </c>
      <c r="L10" s="321" t="s">
        <v>254</v>
      </c>
      <c r="M10" s="322" t="s">
        <v>255</v>
      </c>
      <c r="N10" s="323" t="s">
        <v>256</v>
      </c>
      <c r="O10" s="324" t="s">
        <v>257</v>
      </c>
      <c r="P10" s="560" t="s">
        <v>258</v>
      </c>
      <c r="Q10" s="508"/>
      <c r="R10" s="558"/>
      <c r="S10" s="281" t="s">
        <v>757</v>
      </c>
      <c r="T10" s="282" t="s">
        <v>758</v>
      </c>
      <c r="U10" s="282" t="s">
        <v>759</v>
      </c>
      <c r="V10" s="283" t="s">
        <v>105</v>
      </c>
      <c r="W10" s="561" t="s">
        <v>760</v>
      </c>
      <c r="X10" s="508"/>
      <c r="Y10" s="508"/>
      <c r="Z10" s="562" t="s">
        <v>761</v>
      </c>
      <c r="AA10" s="508"/>
      <c r="AB10" s="508"/>
    </row>
    <row r="11" spans="1:31">
      <c r="A11" s="511" t="s">
        <v>105</v>
      </c>
      <c r="B11" s="508"/>
      <c r="C11" s="508"/>
      <c r="D11" s="511" t="s">
        <v>105</v>
      </c>
      <c r="E11" s="508"/>
      <c r="F11" s="511" t="s">
        <v>105</v>
      </c>
      <c r="G11" s="508"/>
      <c r="H11" s="508"/>
      <c r="I11" s="325" t="s">
        <v>105</v>
      </c>
      <c r="J11" s="325" t="s">
        <v>105</v>
      </c>
      <c r="K11" s="325" t="s">
        <v>105</v>
      </c>
      <c r="L11" s="325" t="s">
        <v>105</v>
      </c>
      <c r="M11" s="325" t="s">
        <v>105</v>
      </c>
      <c r="N11" s="325" t="s">
        <v>105</v>
      </c>
      <c r="O11" s="325" t="s">
        <v>105</v>
      </c>
      <c r="P11" s="511" t="s">
        <v>105</v>
      </c>
      <c r="Q11" s="508"/>
      <c r="R11" s="508"/>
      <c r="S11" s="325" t="s">
        <v>105</v>
      </c>
      <c r="T11" s="325" t="s">
        <v>105</v>
      </c>
      <c r="U11" s="325" t="s">
        <v>105</v>
      </c>
      <c r="V11" s="325" t="s">
        <v>105</v>
      </c>
      <c r="W11" s="511" t="s">
        <v>105</v>
      </c>
      <c r="X11" s="508"/>
      <c r="Y11" s="508"/>
      <c r="Z11" s="511" t="s">
        <v>105</v>
      </c>
      <c r="AA11" s="508"/>
      <c r="AB11" s="508"/>
    </row>
    <row r="12" spans="1:31">
      <c r="A12" s="507" t="s">
        <v>259</v>
      </c>
      <c r="B12" s="508"/>
      <c r="C12" s="508"/>
      <c r="D12" s="507" t="s">
        <v>260</v>
      </c>
      <c r="E12" s="508"/>
      <c r="F12" s="508"/>
      <c r="G12" s="508"/>
      <c r="H12" s="508"/>
      <c r="I12" s="501" t="s">
        <v>1036</v>
      </c>
      <c r="J12" s="501" t="s">
        <v>276</v>
      </c>
      <c r="K12" s="553" t="s">
        <v>1037</v>
      </c>
      <c r="L12" s="528" t="s">
        <v>262</v>
      </c>
      <c r="M12" s="538" t="s">
        <v>1038</v>
      </c>
      <c r="N12" s="541" t="s">
        <v>762</v>
      </c>
      <c r="O12" s="544" t="s">
        <v>264</v>
      </c>
      <c r="P12" s="326"/>
      <c r="Q12" s="327">
        <v>33.299999999999997</v>
      </c>
      <c r="R12" s="328"/>
      <c r="S12" s="547" t="s">
        <v>259</v>
      </c>
      <c r="T12" s="550" t="s">
        <v>265</v>
      </c>
      <c r="U12" s="550" t="s">
        <v>688</v>
      </c>
      <c r="V12" s="531" t="s">
        <v>105</v>
      </c>
      <c r="W12" s="329"/>
      <c r="X12" s="330" t="s">
        <v>763</v>
      </c>
      <c r="Y12" s="329"/>
      <c r="Z12" s="329"/>
      <c r="AA12" s="331" t="s">
        <v>533</v>
      </c>
      <c r="AB12" s="329"/>
    </row>
    <row r="13" spans="1:31">
      <c r="A13" s="502"/>
      <c r="B13" s="508"/>
      <c r="C13" s="508"/>
      <c r="D13" s="502"/>
      <c r="E13" s="508"/>
      <c r="F13" s="508"/>
      <c r="G13" s="508"/>
      <c r="H13" s="508"/>
      <c r="I13" s="502"/>
      <c r="J13" s="502"/>
      <c r="K13" s="554"/>
      <c r="L13" s="529"/>
      <c r="M13" s="539"/>
      <c r="N13" s="542"/>
      <c r="O13" s="545"/>
      <c r="P13" s="326"/>
      <c r="Q13" s="326"/>
      <c r="R13" s="328"/>
      <c r="S13" s="548"/>
      <c r="T13" s="551"/>
      <c r="U13" s="551"/>
      <c r="V13" s="532"/>
      <c r="W13" s="329"/>
      <c r="X13" s="329"/>
      <c r="Y13" s="329"/>
      <c r="Z13" s="329"/>
      <c r="AA13" s="329"/>
      <c r="AB13" s="329"/>
    </row>
    <row r="14" spans="1:31" ht="8.5" customHeight="1">
      <c r="A14" s="502"/>
      <c r="B14" s="508"/>
      <c r="C14" s="508"/>
      <c r="D14" s="502"/>
      <c r="E14" s="508"/>
      <c r="F14" s="508"/>
      <c r="G14" s="508"/>
      <c r="H14" s="508"/>
      <c r="I14" s="502"/>
      <c r="J14" s="502"/>
      <c r="K14" s="554"/>
      <c r="L14" s="529"/>
      <c r="M14" s="539"/>
      <c r="N14" s="542"/>
      <c r="O14" s="545"/>
      <c r="P14" s="534"/>
      <c r="Q14" s="534"/>
      <c r="R14" s="535"/>
      <c r="S14" s="548"/>
      <c r="T14" s="551"/>
      <c r="U14" s="551"/>
      <c r="V14" s="532"/>
      <c r="W14" s="532"/>
      <c r="X14" s="532"/>
      <c r="Y14" s="532"/>
      <c r="Z14" s="532"/>
      <c r="AA14" s="532"/>
      <c r="AB14" s="532"/>
    </row>
    <row r="15" spans="1:31">
      <c r="A15" s="503"/>
      <c r="B15" s="509"/>
      <c r="C15" s="509"/>
      <c r="D15" s="503"/>
      <c r="E15" s="509"/>
      <c r="F15" s="509"/>
      <c r="G15" s="509"/>
      <c r="H15" s="509"/>
      <c r="I15" s="503"/>
      <c r="J15" s="503"/>
      <c r="K15" s="555"/>
      <c r="L15" s="530"/>
      <c r="M15" s="540"/>
      <c r="N15" s="543"/>
      <c r="O15" s="546"/>
      <c r="P15" s="332"/>
      <c r="Q15" s="332"/>
      <c r="R15" s="333"/>
      <c r="S15" s="549"/>
      <c r="T15" s="552"/>
      <c r="U15" s="552"/>
      <c r="V15" s="533"/>
      <c r="W15" s="334"/>
      <c r="X15" s="334"/>
      <c r="Y15" s="334"/>
      <c r="Z15" s="334"/>
      <c r="AA15" s="334"/>
      <c r="AB15" s="334"/>
    </row>
    <row r="16" spans="1:31">
      <c r="A16" s="536" t="s">
        <v>105</v>
      </c>
      <c r="B16" s="509"/>
      <c r="C16" s="509"/>
      <c r="D16" s="537" t="s">
        <v>105</v>
      </c>
      <c r="E16" s="508"/>
      <c r="F16" s="537" t="s">
        <v>105</v>
      </c>
      <c r="G16" s="508"/>
      <c r="H16" s="508"/>
      <c r="I16" s="335" t="s">
        <v>105</v>
      </c>
      <c r="J16" s="335" t="s">
        <v>105</v>
      </c>
      <c r="K16" s="335" t="s">
        <v>105</v>
      </c>
      <c r="L16" s="335" t="s">
        <v>105</v>
      </c>
      <c r="M16" s="335" t="s">
        <v>105</v>
      </c>
      <c r="N16" s="335" t="s">
        <v>105</v>
      </c>
      <c r="O16" s="335" t="s">
        <v>105</v>
      </c>
      <c r="P16" s="537" t="s">
        <v>105</v>
      </c>
      <c r="Q16" s="508"/>
      <c r="R16" s="508"/>
      <c r="S16" s="335" t="s">
        <v>105</v>
      </c>
      <c r="T16" s="335" t="s">
        <v>105</v>
      </c>
      <c r="U16" s="335" t="s">
        <v>105</v>
      </c>
      <c r="V16" s="335" t="s">
        <v>105</v>
      </c>
      <c r="W16" s="537" t="s">
        <v>105</v>
      </c>
      <c r="X16" s="508"/>
      <c r="Y16" s="508"/>
      <c r="Z16" s="537" t="s">
        <v>105</v>
      </c>
      <c r="AA16" s="508"/>
      <c r="AB16" s="508"/>
    </row>
    <row r="17" spans="1:28">
      <c r="A17" s="511" t="s">
        <v>105</v>
      </c>
      <c r="B17" s="508"/>
      <c r="C17" s="508"/>
      <c r="D17" s="511" t="s">
        <v>105</v>
      </c>
      <c r="E17" s="508"/>
      <c r="F17" s="511" t="s">
        <v>105</v>
      </c>
      <c r="G17" s="508"/>
      <c r="H17" s="508"/>
      <c r="I17" s="325" t="s">
        <v>105</v>
      </c>
      <c r="J17" s="325" t="s">
        <v>105</v>
      </c>
      <c r="K17" s="325" t="s">
        <v>105</v>
      </c>
      <c r="L17" s="325" t="s">
        <v>105</v>
      </c>
      <c r="M17" s="325" t="s">
        <v>105</v>
      </c>
      <c r="N17" s="325" t="s">
        <v>105</v>
      </c>
      <c r="O17" s="325" t="s">
        <v>105</v>
      </c>
      <c r="P17" s="511" t="s">
        <v>105</v>
      </c>
      <c r="Q17" s="508"/>
      <c r="R17" s="508"/>
      <c r="S17" s="325" t="s">
        <v>105</v>
      </c>
      <c r="T17" s="325" t="s">
        <v>105</v>
      </c>
      <c r="U17" s="325" t="s">
        <v>105</v>
      </c>
      <c r="V17" s="325" t="s">
        <v>105</v>
      </c>
      <c r="W17" s="511" t="s">
        <v>105</v>
      </c>
      <c r="X17" s="508"/>
      <c r="Y17" s="508"/>
      <c r="Z17" s="511" t="s">
        <v>105</v>
      </c>
      <c r="AA17" s="508"/>
      <c r="AB17" s="508"/>
    </row>
    <row r="18" spans="1:28">
      <c r="A18" s="507" t="s">
        <v>259</v>
      </c>
      <c r="B18" s="508"/>
      <c r="C18" s="508"/>
      <c r="D18" s="507" t="s">
        <v>267</v>
      </c>
      <c r="E18" s="508"/>
      <c r="F18" s="508"/>
      <c r="G18" s="508"/>
      <c r="H18" s="508"/>
      <c r="I18" s="501" t="s">
        <v>1039</v>
      </c>
      <c r="J18" s="501" t="s">
        <v>367</v>
      </c>
      <c r="K18" s="553" t="s">
        <v>269</v>
      </c>
      <c r="L18" s="528" t="s">
        <v>270</v>
      </c>
      <c r="M18" s="538" t="s">
        <v>313</v>
      </c>
      <c r="N18" s="541" t="s">
        <v>1040</v>
      </c>
      <c r="O18" s="544" t="s">
        <v>764</v>
      </c>
      <c r="P18" s="326"/>
      <c r="Q18" s="327">
        <v>33.9</v>
      </c>
      <c r="R18" s="328"/>
      <c r="S18" s="547" t="s">
        <v>271</v>
      </c>
      <c r="T18" s="550" t="s">
        <v>685</v>
      </c>
      <c r="U18" s="550" t="s">
        <v>268</v>
      </c>
      <c r="V18" s="531" t="s">
        <v>105</v>
      </c>
      <c r="W18" s="329"/>
      <c r="X18" s="330" t="s">
        <v>1041</v>
      </c>
      <c r="Y18" s="329"/>
      <c r="Z18" s="329"/>
      <c r="AA18" s="331" t="s">
        <v>621</v>
      </c>
      <c r="AB18" s="329"/>
    </row>
    <row r="19" spans="1:28">
      <c r="A19" s="502"/>
      <c r="B19" s="508"/>
      <c r="C19" s="508"/>
      <c r="D19" s="502"/>
      <c r="E19" s="508"/>
      <c r="F19" s="508"/>
      <c r="G19" s="508"/>
      <c r="H19" s="508"/>
      <c r="I19" s="502"/>
      <c r="J19" s="502"/>
      <c r="K19" s="554"/>
      <c r="L19" s="529"/>
      <c r="M19" s="539"/>
      <c r="N19" s="542"/>
      <c r="O19" s="545"/>
      <c r="P19" s="326"/>
      <c r="Q19" s="326"/>
      <c r="R19" s="328"/>
      <c r="S19" s="548"/>
      <c r="T19" s="551"/>
      <c r="U19" s="551"/>
      <c r="V19" s="532"/>
      <c r="W19" s="329"/>
      <c r="X19" s="329"/>
      <c r="Y19" s="329"/>
      <c r="Z19" s="329"/>
      <c r="AA19" s="329"/>
      <c r="AB19" s="329"/>
    </row>
    <row r="20" spans="1:28" ht="8.5" customHeight="1">
      <c r="A20" s="502"/>
      <c r="B20" s="508"/>
      <c r="C20" s="508"/>
      <c r="D20" s="502"/>
      <c r="E20" s="508"/>
      <c r="F20" s="508"/>
      <c r="G20" s="508"/>
      <c r="H20" s="508"/>
      <c r="I20" s="502"/>
      <c r="J20" s="502"/>
      <c r="K20" s="554"/>
      <c r="L20" s="529"/>
      <c r="M20" s="539"/>
      <c r="N20" s="542"/>
      <c r="O20" s="545"/>
      <c r="P20" s="534"/>
      <c r="Q20" s="534"/>
      <c r="R20" s="535"/>
      <c r="S20" s="548"/>
      <c r="T20" s="551"/>
      <c r="U20" s="551"/>
      <c r="V20" s="532"/>
      <c r="W20" s="532"/>
      <c r="X20" s="532"/>
      <c r="Y20" s="532"/>
      <c r="Z20" s="532"/>
      <c r="AA20" s="532"/>
      <c r="AB20" s="532"/>
    </row>
    <row r="21" spans="1:28">
      <c r="A21" s="503"/>
      <c r="B21" s="509"/>
      <c r="C21" s="509"/>
      <c r="D21" s="503"/>
      <c r="E21" s="509"/>
      <c r="F21" s="509"/>
      <c r="G21" s="509"/>
      <c r="H21" s="509"/>
      <c r="I21" s="503"/>
      <c r="J21" s="503"/>
      <c r="K21" s="555"/>
      <c r="L21" s="530"/>
      <c r="M21" s="540"/>
      <c r="N21" s="543"/>
      <c r="O21" s="546"/>
      <c r="P21" s="332"/>
      <c r="Q21" s="332"/>
      <c r="R21" s="333"/>
      <c r="S21" s="549"/>
      <c r="T21" s="552"/>
      <c r="U21" s="552"/>
      <c r="V21" s="533"/>
      <c r="W21" s="334"/>
      <c r="X21" s="334"/>
      <c r="Y21" s="334"/>
      <c r="Z21" s="334"/>
      <c r="AA21" s="334"/>
      <c r="AB21" s="334"/>
    </row>
    <row r="22" spans="1:28">
      <c r="A22" s="536" t="s">
        <v>105</v>
      </c>
      <c r="B22" s="509"/>
      <c r="C22" s="509"/>
      <c r="D22" s="537" t="s">
        <v>105</v>
      </c>
      <c r="E22" s="508"/>
      <c r="F22" s="537" t="s">
        <v>105</v>
      </c>
      <c r="G22" s="508"/>
      <c r="H22" s="508"/>
      <c r="I22" s="335" t="s">
        <v>105</v>
      </c>
      <c r="J22" s="335" t="s">
        <v>105</v>
      </c>
      <c r="K22" s="335" t="s">
        <v>105</v>
      </c>
      <c r="L22" s="335" t="s">
        <v>105</v>
      </c>
      <c r="M22" s="335" t="s">
        <v>105</v>
      </c>
      <c r="N22" s="335" t="s">
        <v>105</v>
      </c>
      <c r="O22" s="335" t="s">
        <v>105</v>
      </c>
      <c r="P22" s="537" t="s">
        <v>105</v>
      </c>
      <c r="Q22" s="508"/>
      <c r="R22" s="508"/>
      <c r="S22" s="335" t="s">
        <v>105</v>
      </c>
      <c r="T22" s="335" t="s">
        <v>105</v>
      </c>
      <c r="U22" s="335" t="s">
        <v>105</v>
      </c>
      <c r="V22" s="335" t="s">
        <v>105</v>
      </c>
      <c r="W22" s="537" t="s">
        <v>105</v>
      </c>
      <c r="X22" s="508"/>
      <c r="Y22" s="508"/>
      <c r="Z22" s="537" t="s">
        <v>105</v>
      </c>
      <c r="AA22" s="508"/>
      <c r="AB22" s="508"/>
    </row>
    <row r="23" spans="1:28">
      <c r="A23" s="511" t="s">
        <v>105</v>
      </c>
      <c r="B23" s="508"/>
      <c r="C23" s="508"/>
      <c r="D23" s="511" t="s">
        <v>105</v>
      </c>
      <c r="E23" s="508"/>
      <c r="F23" s="511" t="s">
        <v>105</v>
      </c>
      <c r="G23" s="508"/>
      <c r="H23" s="508"/>
      <c r="I23" s="325" t="s">
        <v>105</v>
      </c>
      <c r="J23" s="325" t="s">
        <v>105</v>
      </c>
      <c r="K23" s="325" t="s">
        <v>105</v>
      </c>
      <c r="L23" s="325" t="s">
        <v>105</v>
      </c>
      <c r="M23" s="325" t="s">
        <v>105</v>
      </c>
      <c r="N23" s="325" t="s">
        <v>105</v>
      </c>
      <c r="O23" s="325" t="s">
        <v>105</v>
      </c>
      <c r="P23" s="511" t="s">
        <v>105</v>
      </c>
      <c r="Q23" s="508"/>
      <c r="R23" s="508"/>
      <c r="S23" s="325" t="s">
        <v>105</v>
      </c>
      <c r="T23" s="325" t="s">
        <v>105</v>
      </c>
      <c r="U23" s="325" t="s">
        <v>105</v>
      </c>
      <c r="V23" s="325" t="s">
        <v>105</v>
      </c>
      <c r="W23" s="511" t="s">
        <v>105</v>
      </c>
      <c r="X23" s="508"/>
      <c r="Y23" s="508"/>
      <c r="Z23" s="511" t="s">
        <v>105</v>
      </c>
      <c r="AA23" s="508"/>
      <c r="AB23" s="508"/>
    </row>
    <row r="24" spans="1:28">
      <c r="A24" s="507" t="s">
        <v>259</v>
      </c>
      <c r="B24" s="508"/>
      <c r="C24" s="508"/>
      <c r="D24" s="507" t="s">
        <v>501</v>
      </c>
      <c r="E24" s="508"/>
      <c r="F24" s="508"/>
      <c r="G24" s="508"/>
      <c r="H24" s="508"/>
      <c r="I24" s="501" t="s">
        <v>1042</v>
      </c>
      <c r="J24" s="501" t="s">
        <v>456</v>
      </c>
      <c r="K24" s="553" t="s">
        <v>1009</v>
      </c>
      <c r="L24" s="528" t="s">
        <v>261</v>
      </c>
      <c r="M24" s="538" t="s">
        <v>262</v>
      </c>
      <c r="N24" s="541" t="s">
        <v>684</v>
      </c>
      <c r="O24" s="544" t="s">
        <v>1043</v>
      </c>
      <c r="P24" s="326"/>
      <c r="Q24" s="327">
        <v>33.1</v>
      </c>
      <c r="R24" s="328"/>
      <c r="S24" s="547" t="s">
        <v>271</v>
      </c>
      <c r="T24" s="550" t="s">
        <v>685</v>
      </c>
      <c r="U24" s="550" t="s">
        <v>686</v>
      </c>
      <c r="V24" s="531" t="s">
        <v>105</v>
      </c>
      <c r="W24" s="329"/>
      <c r="X24" s="330" t="s">
        <v>1010</v>
      </c>
      <c r="Y24" s="329"/>
      <c r="Z24" s="329"/>
      <c r="AA24" s="331" t="s">
        <v>745</v>
      </c>
      <c r="AB24" s="329"/>
    </row>
    <row r="25" spans="1:28">
      <c r="A25" s="502"/>
      <c r="B25" s="508"/>
      <c r="C25" s="508"/>
      <c r="D25" s="502"/>
      <c r="E25" s="508"/>
      <c r="F25" s="508"/>
      <c r="G25" s="508"/>
      <c r="H25" s="508"/>
      <c r="I25" s="502"/>
      <c r="J25" s="502"/>
      <c r="K25" s="554"/>
      <c r="L25" s="529"/>
      <c r="M25" s="539"/>
      <c r="N25" s="542"/>
      <c r="O25" s="545"/>
      <c r="P25" s="326"/>
      <c r="Q25" s="326"/>
      <c r="R25" s="328"/>
      <c r="S25" s="548"/>
      <c r="T25" s="551"/>
      <c r="U25" s="551"/>
      <c r="V25" s="532"/>
      <c r="W25" s="329"/>
      <c r="X25" s="329"/>
      <c r="Y25" s="329"/>
      <c r="Z25" s="329"/>
      <c r="AA25" s="329"/>
      <c r="AB25" s="329"/>
    </row>
    <row r="26" spans="1:28" ht="8.5" customHeight="1">
      <c r="A26" s="502"/>
      <c r="B26" s="508"/>
      <c r="C26" s="508"/>
      <c r="D26" s="502"/>
      <c r="E26" s="508"/>
      <c r="F26" s="508"/>
      <c r="G26" s="508"/>
      <c r="H26" s="508"/>
      <c r="I26" s="502"/>
      <c r="J26" s="502"/>
      <c r="K26" s="554"/>
      <c r="L26" s="529"/>
      <c r="M26" s="539"/>
      <c r="N26" s="542"/>
      <c r="O26" s="545"/>
      <c r="P26" s="534"/>
      <c r="Q26" s="534"/>
      <c r="R26" s="535"/>
      <c r="S26" s="548"/>
      <c r="T26" s="551"/>
      <c r="U26" s="551"/>
      <c r="V26" s="532"/>
      <c r="W26" s="532"/>
      <c r="X26" s="532"/>
      <c r="Y26" s="532"/>
      <c r="Z26" s="532"/>
      <c r="AA26" s="532"/>
      <c r="AB26" s="532"/>
    </row>
    <row r="27" spans="1:28">
      <c r="A27" s="503"/>
      <c r="B27" s="509"/>
      <c r="C27" s="509"/>
      <c r="D27" s="503"/>
      <c r="E27" s="509"/>
      <c r="F27" s="509"/>
      <c r="G27" s="509"/>
      <c r="H27" s="509"/>
      <c r="I27" s="503"/>
      <c r="J27" s="503"/>
      <c r="K27" s="555"/>
      <c r="L27" s="530"/>
      <c r="M27" s="540"/>
      <c r="N27" s="543"/>
      <c r="O27" s="546"/>
      <c r="P27" s="332"/>
      <c r="Q27" s="332"/>
      <c r="R27" s="333"/>
      <c r="S27" s="549"/>
      <c r="T27" s="552"/>
      <c r="U27" s="552"/>
      <c r="V27" s="533"/>
      <c r="W27" s="334"/>
      <c r="X27" s="334"/>
      <c r="Y27" s="334"/>
      <c r="Z27" s="334"/>
      <c r="AA27" s="334"/>
      <c r="AB27" s="334"/>
    </row>
    <row r="28" spans="1:28">
      <c r="A28" s="536" t="s">
        <v>105</v>
      </c>
      <c r="B28" s="509"/>
      <c r="C28" s="509"/>
      <c r="D28" s="537" t="s">
        <v>105</v>
      </c>
      <c r="E28" s="508"/>
      <c r="F28" s="537" t="s">
        <v>105</v>
      </c>
      <c r="G28" s="508"/>
      <c r="H28" s="508"/>
      <c r="I28" s="335" t="s">
        <v>105</v>
      </c>
      <c r="J28" s="335" t="s">
        <v>105</v>
      </c>
      <c r="K28" s="335" t="s">
        <v>105</v>
      </c>
      <c r="L28" s="335" t="s">
        <v>105</v>
      </c>
      <c r="M28" s="335" t="s">
        <v>105</v>
      </c>
      <c r="N28" s="335" t="s">
        <v>105</v>
      </c>
      <c r="O28" s="335" t="s">
        <v>105</v>
      </c>
      <c r="P28" s="537" t="s">
        <v>105</v>
      </c>
      <c r="Q28" s="508"/>
      <c r="R28" s="508"/>
      <c r="S28" s="335" t="s">
        <v>105</v>
      </c>
      <c r="T28" s="335" t="s">
        <v>105</v>
      </c>
      <c r="U28" s="335" t="s">
        <v>105</v>
      </c>
      <c r="V28" s="335" t="s">
        <v>105</v>
      </c>
      <c r="W28" s="537" t="s">
        <v>105</v>
      </c>
      <c r="X28" s="508"/>
      <c r="Y28" s="508"/>
      <c r="Z28" s="537" t="s">
        <v>105</v>
      </c>
      <c r="AA28" s="508"/>
      <c r="AB28" s="508"/>
    </row>
    <row r="29" spans="1:28">
      <c r="A29" s="511" t="s">
        <v>105</v>
      </c>
      <c r="B29" s="508"/>
      <c r="C29" s="508"/>
      <c r="D29" s="511" t="s">
        <v>105</v>
      </c>
      <c r="E29" s="508"/>
      <c r="F29" s="511" t="s">
        <v>105</v>
      </c>
      <c r="G29" s="508"/>
      <c r="H29" s="508"/>
      <c r="I29" s="325" t="s">
        <v>105</v>
      </c>
      <c r="J29" s="325" t="s">
        <v>105</v>
      </c>
      <c r="K29" s="325" t="s">
        <v>105</v>
      </c>
      <c r="L29" s="325" t="s">
        <v>105</v>
      </c>
      <c r="M29" s="325" t="s">
        <v>105</v>
      </c>
      <c r="N29" s="325" t="s">
        <v>105</v>
      </c>
      <c r="O29" s="325" t="s">
        <v>105</v>
      </c>
      <c r="P29" s="511" t="s">
        <v>105</v>
      </c>
      <c r="Q29" s="508"/>
      <c r="R29" s="508"/>
      <c r="S29" s="325" t="s">
        <v>105</v>
      </c>
      <c r="T29" s="325" t="s">
        <v>105</v>
      </c>
      <c r="U29" s="325" t="s">
        <v>105</v>
      </c>
      <c r="V29" s="325" t="s">
        <v>105</v>
      </c>
      <c r="W29" s="511" t="s">
        <v>105</v>
      </c>
      <c r="X29" s="508"/>
      <c r="Y29" s="508"/>
      <c r="Z29" s="511" t="s">
        <v>105</v>
      </c>
      <c r="AA29" s="508"/>
      <c r="AB29" s="508"/>
    </row>
    <row r="30" spans="1:28">
      <c r="A30" s="507" t="s">
        <v>259</v>
      </c>
      <c r="B30" s="508"/>
      <c r="C30" s="508"/>
      <c r="D30" s="507" t="s">
        <v>274</v>
      </c>
      <c r="E30" s="508"/>
      <c r="F30" s="508"/>
      <c r="G30" s="508"/>
      <c r="H30" s="508"/>
      <c r="I30" s="501" t="s">
        <v>766</v>
      </c>
      <c r="J30" s="501" t="s">
        <v>296</v>
      </c>
      <c r="K30" s="553" t="s">
        <v>469</v>
      </c>
      <c r="L30" s="528" t="s">
        <v>282</v>
      </c>
      <c r="M30" s="538" t="s">
        <v>261</v>
      </c>
      <c r="N30" s="541" t="s">
        <v>767</v>
      </c>
      <c r="O30" s="544" t="s">
        <v>768</v>
      </c>
      <c r="P30" s="326"/>
      <c r="Q30" s="327">
        <v>33.700000000000003</v>
      </c>
      <c r="R30" s="328"/>
      <c r="S30" s="547" t="s">
        <v>271</v>
      </c>
      <c r="T30" s="550" t="s">
        <v>685</v>
      </c>
      <c r="U30" s="550" t="s">
        <v>479</v>
      </c>
      <c r="V30" s="531" t="s">
        <v>105</v>
      </c>
      <c r="W30" s="329"/>
      <c r="X30" s="330" t="s">
        <v>769</v>
      </c>
      <c r="Y30" s="329"/>
      <c r="Z30" s="329"/>
      <c r="AA30" s="331" t="s">
        <v>598</v>
      </c>
      <c r="AB30" s="329"/>
    </row>
    <row r="31" spans="1:28">
      <c r="A31" s="502"/>
      <c r="B31" s="508"/>
      <c r="C31" s="508"/>
      <c r="D31" s="502"/>
      <c r="E31" s="508"/>
      <c r="F31" s="508"/>
      <c r="G31" s="508"/>
      <c r="H31" s="508"/>
      <c r="I31" s="502"/>
      <c r="J31" s="502"/>
      <c r="K31" s="554"/>
      <c r="L31" s="529"/>
      <c r="M31" s="539"/>
      <c r="N31" s="542"/>
      <c r="O31" s="545"/>
      <c r="P31" s="326"/>
      <c r="Q31" s="326"/>
      <c r="R31" s="328"/>
      <c r="S31" s="548"/>
      <c r="T31" s="551"/>
      <c r="U31" s="551"/>
      <c r="V31" s="532"/>
      <c r="W31" s="329"/>
      <c r="X31" s="329"/>
      <c r="Y31" s="329"/>
      <c r="Z31" s="329"/>
      <c r="AA31" s="329"/>
      <c r="AB31" s="329"/>
    </row>
    <row r="32" spans="1:28" ht="8.5" customHeight="1">
      <c r="A32" s="502"/>
      <c r="B32" s="508"/>
      <c r="C32" s="508"/>
      <c r="D32" s="502"/>
      <c r="E32" s="508"/>
      <c r="F32" s="508"/>
      <c r="G32" s="508"/>
      <c r="H32" s="508"/>
      <c r="I32" s="502"/>
      <c r="J32" s="502"/>
      <c r="K32" s="554"/>
      <c r="L32" s="529"/>
      <c r="M32" s="539"/>
      <c r="N32" s="542"/>
      <c r="O32" s="545"/>
      <c r="P32" s="534"/>
      <c r="Q32" s="534"/>
      <c r="R32" s="535"/>
      <c r="S32" s="548"/>
      <c r="T32" s="551"/>
      <c r="U32" s="551"/>
      <c r="V32" s="532"/>
      <c r="W32" s="532"/>
      <c r="X32" s="532"/>
      <c r="Y32" s="532"/>
      <c r="Z32" s="532"/>
      <c r="AA32" s="532"/>
      <c r="AB32" s="532"/>
    </row>
    <row r="33" spans="1:28">
      <c r="A33" s="503"/>
      <c r="B33" s="509"/>
      <c r="C33" s="509"/>
      <c r="D33" s="503"/>
      <c r="E33" s="509"/>
      <c r="F33" s="509"/>
      <c r="G33" s="509"/>
      <c r="H33" s="509"/>
      <c r="I33" s="503"/>
      <c r="J33" s="503"/>
      <c r="K33" s="555"/>
      <c r="L33" s="530"/>
      <c r="M33" s="540"/>
      <c r="N33" s="543"/>
      <c r="O33" s="546"/>
      <c r="P33" s="332"/>
      <c r="Q33" s="332"/>
      <c r="R33" s="333"/>
      <c r="S33" s="549"/>
      <c r="T33" s="552"/>
      <c r="U33" s="552"/>
      <c r="V33" s="533"/>
      <c r="W33" s="334"/>
      <c r="X33" s="334"/>
      <c r="Y33" s="334"/>
      <c r="Z33" s="334"/>
      <c r="AA33" s="334"/>
      <c r="AB33" s="334"/>
    </row>
    <row r="34" spans="1:28">
      <c r="A34" s="536" t="s">
        <v>105</v>
      </c>
      <c r="B34" s="509"/>
      <c r="C34" s="509"/>
      <c r="D34" s="537" t="s">
        <v>105</v>
      </c>
      <c r="E34" s="508"/>
      <c r="F34" s="537" t="s">
        <v>105</v>
      </c>
      <c r="G34" s="508"/>
      <c r="H34" s="508"/>
      <c r="I34" s="335" t="s">
        <v>105</v>
      </c>
      <c r="J34" s="335" t="s">
        <v>105</v>
      </c>
      <c r="K34" s="335" t="s">
        <v>105</v>
      </c>
      <c r="L34" s="335" t="s">
        <v>105</v>
      </c>
      <c r="M34" s="335" t="s">
        <v>105</v>
      </c>
      <c r="N34" s="335" t="s">
        <v>105</v>
      </c>
      <c r="O34" s="335" t="s">
        <v>105</v>
      </c>
      <c r="P34" s="537" t="s">
        <v>105</v>
      </c>
      <c r="Q34" s="508"/>
      <c r="R34" s="508"/>
      <c r="S34" s="335" t="s">
        <v>105</v>
      </c>
      <c r="T34" s="335" t="s">
        <v>105</v>
      </c>
      <c r="U34" s="335" t="s">
        <v>105</v>
      </c>
      <c r="V34" s="335" t="s">
        <v>105</v>
      </c>
      <c r="W34" s="537" t="s">
        <v>105</v>
      </c>
      <c r="X34" s="508"/>
      <c r="Y34" s="508"/>
      <c r="Z34" s="537" t="s">
        <v>105</v>
      </c>
      <c r="AA34" s="508"/>
      <c r="AB34" s="508"/>
    </row>
    <row r="35" spans="1:28">
      <c r="A35" s="511" t="s">
        <v>105</v>
      </c>
      <c r="B35" s="508"/>
      <c r="C35" s="508"/>
      <c r="D35" s="511" t="s">
        <v>105</v>
      </c>
      <c r="E35" s="508"/>
      <c r="F35" s="511" t="s">
        <v>105</v>
      </c>
      <c r="G35" s="508"/>
      <c r="H35" s="508"/>
      <c r="I35" s="325" t="s">
        <v>105</v>
      </c>
      <c r="J35" s="325" t="s">
        <v>105</v>
      </c>
      <c r="K35" s="325" t="s">
        <v>105</v>
      </c>
      <c r="L35" s="325" t="s">
        <v>105</v>
      </c>
      <c r="M35" s="325" t="s">
        <v>105</v>
      </c>
      <c r="N35" s="325" t="s">
        <v>105</v>
      </c>
      <c r="O35" s="325" t="s">
        <v>105</v>
      </c>
      <c r="P35" s="511" t="s">
        <v>105</v>
      </c>
      <c r="Q35" s="508"/>
      <c r="R35" s="508"/>
      <c r="S35" s="325" t="s">
        <v>105</v>
      </c>
      <c r="T35" s="325" t="s">
        <v>105</v>
      </c>
      <c r="U35" s="325" t="s">
        <v>105</v>
      </c>
      <c r="V35" s="325" t="s">
        <v>105</v>
      </c>
      <c r="W35" s="511" t="s">
        <v>105</v>
      </c>
      <c r="X35" s="508"/>
      <c r="Y35" s="508"/>
      <c r="Z35" s="511" t="s">
        <v>105</v>
      </c>
      <c r="AA35" s="508"/>
      <c r="AB35" s="508"/>
    </row>
    <row r="36" spans="1:28">
      <c r="A36" s="507" t="s">
        <v>279</v>
      </c>
      <c r="B36" s="508"/>
      <c r="C36" s="508"/>
      <c r="D36" s="507" t="s">
        <v>34</v>
      </c>
      <c r="E36" s="508"/>
      <c r="F36" s="508"/>
      <c r="G36" s="508"/>
      <c r="H36" s="508"/>
      <c r="I36" s="501" t="s">
        <v>280</v>
      </c>
      <c r="J36" s="501" t="s">
        <v>281</v>
      </c>
      <c r="K36" s="553" t="s">
        <v>282</v>
      </c>
      <c r="L36" s="528" t="s">
        <v>263</v>
      </c>
      <c r="M36" s="538" t="s">
        <v>281</v>
      </c>
      <c r="N36" s="541" t="s">
        <v>283</v>
      </c>
      <c r="O36" s="544" t="s">
        <v>284</v>
      </c>
      <c r="P36" s="326"/>
      <c r="Q36" s="327">
        <v>35</v>
      </c>
      <c r="R36" s="328"/>
      <c r="S36" s="547" t="s">
        <v>271</v>
      </c>
      <c r="T36" s="550" t="s">
        <v>282</v>
      </c>
      <c r="U36" s="550" t="s">
        <v>282</v>
      </c>
      <c r="V36" s="531" t="s">
        <v>105</v>
      </c>
      <c r="W36" s="329"/>
      <c r="X36" s="330" t="s">
        <v>285</v>
      </c>
      <c r="Y36" s="329"/>
      <c r="Z36" s="329"/>
      <c r="AA36" s="331" t="s">
        <v>286</v>
      </c>
      <c r="AB36" s="329"/>
    </row>
    <row r="37" spans="1:28">
      <c r="A37" s="502"/>
      <c r="B37" s="508"/>
      <c r="C37" s="508"/>
      <c r="D37" s="502"/>
      <c r="E37" s="508"/>
      <c r="F37" s="508"/>
      <c r="G37" s="508"/>
      <c r="H37" s="508"/>
      <c r="I37" s="502"/>
      <c r="J37" s="502"/>
      <c r="K37" s="554"/>
      <c r="L37" s="529"/>
      <c r="M37" s="539"/>
      <c r="N37" s="542"/>
      <c r="O37" s="545"/>
      <c r="P37" s="326"/>
      <c r="Q37" s="326"/>
      <c r="R37" s="328"/>
      <c r="S37" s="548"/>
      <c r="T37" s="551"/>
      <c r="U37" s="551"/>
      <c r="V37" s="532"/>
      <c r="W37" s="329"/>
      <c r="X37" s="329"/>
      <c r="Y37" s="329"/>
      <c r="Z37" s="329"/>
      <c r="AA37" s="329"/>
      <c r="AB37" s="329"/>
    </row>
    <row r="38" spans="1:28" ht="8.5" customHeight="1">
      <c r="A38" s="502"/>
      <c r="B38" s="508"/>
      <c r="C38" s="508"/>
      <c r="D38" s="502"/>
      <c r="E38" s="508"/>
      <c r="F38" s="508"/>
      <c r="G38" s="508"/>
      <c r="H38" s="508"/>
      <c r="I38" s="502"/>
      <c r="J38" s="502"/>
      <c r="K38" s="554"/>
      <c r="L38" s="529"/>
      <c r="M38" s="539"/>
      <c r="N38" s="542"/>
      <c r="O38" s="545"/>
      <c r="P38" s="534"/>
      <c r="Q38" s="534"/>
      <c r="R38" s="535"/>
      <c r="S38" s="548"/>
      <c r="T38" s="551"/>
      <c r="U38" s="551"/>
      <c r="V38" s="532"/>
      <c r="W38" s="532"/>
      <c r="X38" s="532"/>
      <c r="Y38" s="532"/>
      <c r="Z38" s="532"/>
      <c r="AA38" s="532"/>
      <c r="AB38" s="532"/>
    </row>
    <row r="39" spans="1:28">
      <c r="A39" s="503"/>
      <c r="B39" s="509"/>
      <c r="C39" s="509"/>
      <c r="D39" s="503"/>
      <c r="E39" s="509"/>
      <c r="F39" s="509"/>
      <c r="G39" s="509"/>
      <c r="H39" s="509"/>
      <c r="I39" s="503"/>
      <c r="J39" s="503"/>
      <c r="K39" s="555"/>
      <c r="L39" s="530"/>
      <c r="M39" s="540"/>
      <c r="N39" s="543"/>
      <c r="O39" s="546"/>
      <c r="P39" s="332"/>
      <c r="Q39" s="332"/>
      <c r="R39" s="333"/>
      <c r="S39" s="549"/>
      <c r="T39" s="552"/>
      <c r="U39" s="552"/>
      <c r="V39" s="533"/>
      <c r="W39" s="334"/>
      <c r="X39" s="334"/>
      <c r="Y39" s="334"/>
      <c r="Z39" s="334"/>
      <c r="AA39" s="334"/>
      <c r="AB39" s="334"/>
    </row>
    <row r="40" spans="1:28">
      <c r="A40" s="511" t="s">
        <v>105</v>
      </c>
      <c r="B40" s="508"/>
      <c r="C40" s="508"/>
      <c r="D40" s="511" t="s">
        <v>105</v>
      </c>
      <c r="E40" s="508"/>
      <c r="F40" s="511" t="s">
        <v>105</v>
      </c>
      <c r="G40" s="508"/>
      <c r="H40" s="508"/>
      <c r="I40" s="325" t="s">
        <v>105</v>
      </c>
      <c r="J40" s="325" t="s">
        <v>105</v>
      </c>
      <c r="K40" s="325" t="s">
        <v>105</v>
      </c>
      <c r="L40" s="325" t="s">
        <v>105</v>
      </c>
      <c r="M40" s="325" t="s">
        <v>105</v>
      </c>
      <c r="N40" s="325" t="s">
        <v>105</v>
      </c>
      <c r="O40" s="325" t="s">
        <v>105</v>
      </c>
      <c r="P40" s="511" t="s">
        <v>105</v>
      </c>
      <c r="Q40" s="508"/>
      <c r="R40" s="508"/>
      <c r="S40" s="325" t="s">
        <v>105</v>
      </c>
      <c r="T40" s="325" t="s">
        <v>105</v>
      </c>
      <c r="U40" s="325" t="s">
        <v>105</v>
      </c>
      <c r="V40" s="325" t="s">
        <v>105</v>
      </c>
      <c r="W40" s="511" t="s">
        <v>105</v>
      </c>
      <c r="X40" s="508"/>
      <c r="Y40" s="508"/>
      <c r="Z40" s="511" t="s">
        <v>105</v>
      </c>
      <c r="AA40" s="508"/>
      <c r="AB40" s="508"/>
    </row>
    <row r="41" spans="1:28">
      <c r="A41" s="507" t="s">
        <v>287</v>
      </c>
      <c r="B41" s="508"/>
      <c r="C41" s="508"/>
      <c r="D41" s="507" t="s">
        <v>35</v>
      </c>
      <c r="E41" s="508"/>
      <c r="F41" s="508"/>
      <c r="G41" s="508"/>
      <c r="H41" s="508"/>
      <c r="I41" s="501" t="s">
        <v>288</v>
      </c>
      <c r="J41" s="501" t="s">
        <v>290</v>
      </c>
      <c r="K41" s="553" t="s">
        <v>290</v>
      </c>
      <c r="L41" s="528" t="s">
        <v>290</v>
      </c>
      <c r="M41" s="538" t="s">
        <v>271</v>
      </c>
      <c r="N41" s="541" t="s">
        <v>291</v>
      </c>
      <c r="O41" s="544" t="s">
        <v>292</v>
      </c>
      <c r="P41" s="326"/>
      <c r="Q41" s="327">
        <v>34.6</v>
      </c>
      <c r="R41" s="328"/>
      <c r="S41" s="547" t="s">
        <v>271</v>
      </c>
      <c r="T41" s="550" t="s">
        <v>271</v>
      </c>
      <c r="U41" s="550" t="s">
        <v>290</v>
      </c>
      <c r="V41" s="531" t="s">
        <v>105</v>
      </c>
      <c r="W41" s="329"/>
      <c r="X41" s="330" t="s">
        <v>289</v>
      </c>
      <c r="Y41" s="329"/>
      <c r="Z41" s="329"/>
      <c r="AA41" s="331" t="s">
        <v>293</v>
      </c>
      <c r="AB41" s="329"/>
    </row>
    <row r="42" spans="1:28">
      <c r="A42" s="502"/>
      <c r="B42" s="508"/>
      <c r="C42" s="508"/>
      <c r="D42" s="502"/>
      <c r="E42" s="508"/>
      <c r="F42" s="508"/>
      <c r="G42" s="508"/>
      <c r="H42" s="508"/>
      <c r="I42" s="502"/>
      <c r="J42" s="502"/>
      <c r="K42" s="554"/>
      <c r="L42" s="529"/>
      <c r="M42" s="539"/>
      <c r="N42" s="542"/>
      <c r="O42" s="545"/>
      <c r="P42" s="326"/>
      <c r="Q42" s="326"/>
      <c r="R42" s="328"/>
      <c r="S42" s="548"/>
      <c r="T42" s="551"/>
      <c r="U42" s="551"/>
      <c r="V42" s="532"/>
      <c r="W42" s="329"/>
      <c r="X42" s="329"/>
      <c r="Y42" s="329"/>
      <c r="Z42" s="329"/>
      <c r="AA42" s="329"/>
      <c r="AB42" s="329"/>
    </row>
    <row r="43" spans="1:28" ht="8.5" customHeight="1">
      <c r="A43" s="502"/>
      <c r="B43" s="508"/>
      <c r="C43" s="508"/>
      <c r="D43" s="502"/>
      <c r="E43" s="508"/>
      <c r="F43" s="508"/>
      <c r="G43" s="508"/>
      <c r="H43" s="508"/>
      <c r="I43" s="502"/>
      <c r="J43" s="502"/>
      <c r="K43" s="554"/>
      <c r="L43" s="529"/>
      <c r="M43" s="539"/>
      <c r="N43" s="542"/>
      <c r="O43" s="545"/>
      <c r="P43" s="534"/>
      <c r="Q43" s="534"/>
      <c r="R43" s="535"/>
      <c r="S43" s="548"/>
      <c r="T43" s="551"/>
      <c r="U43" s="551"/>
      <c r="V43" s="532"/>
      <c r="W43" s="532"/>
      <c r="X43" s="532"/>
      <c r="Y43" s="532"/>
      <c r="Z43" s="532"/>
      <c r="AA43" s="532"/>
      <c r="AB43" s="532"/>
    </row>
    <row r="44" spans="1:28">
      <c r="A44" s="503"/>
      <c r="B44" s="509"/>
      <c r="C44" s="509"/>
      <c r="D44" s="503"/>
      <c r="E44" s="509"/>
      <c r="F44" s="509"/>
      <c r="G44" s="509"/>
      <c r="H44" s="509"/>
      <c r="I44" s="503"/>
      <c r="J44" s="503"/>
      <c r="K44" s="555"/>
      <c r="L44" s="530"/>
      <c r="M44" s="540"/>
      <c r="N44" s="543"/>
      <c r="O44" s="546"/>
      <c r="P44" s="332"/>
      <c r="Q44" s="332"/>
      <c r="R44" s="333"/>
      <c r="S44" s="549"/>
      <c r="T44" s="552"/>
      <c r="U44" s="552"/>
      <c r="V44" s="533"/>
      <c r="W44" s="334"/>
      <c r="X44" s="334"/>
      <c r="Y44" s="334"/>
      <c r="Z44" s="334"/>
      <c r="AA44" s="334"/>
      <c r="AB44" s="334"/>
    </row>
    <row r="45" spans="1:28">
      <c r="A45" s="511" t="s">
        <v>105</v>
      </c>
      <c r="B45" s="508"/>
      <c r="C45" s="508"/>
      <c r="D45" s="511" t="s">
        <v>105</v>
      </c>
      <c r="E45" s="508"/>
      <c r="F45" s="511" t="s">
        <v>105</v>
      </c>
      <c r="G45" s="508"/>
      <c r="H45" s="508"/>
      <c r="I45" s="325" t="s">
        <v>105</v>
      </c>
      <c r="J45" s="325" t="s">
        <v>105</v>
      </c>
      <c r="K45" s="325" t="s">
        <v>105</v>
      </c>
      <c r="L45" s="325" t="s">
        <v>105</v>
      </c>
      <c r="M45" s="325" t="s">
        <v>105</v>
      </c>
      <c r="N45" s="325" t="s">
        <v>105</v>
      </c>
      <c r="O45" s="325" t="s">
        <v>105</v>
      </c>
      <c r="P45" s="511" t="s">
        <v>105</v>
      </c>
      <c r="Q45" s="508"/>
      <c r="R45" s="508"/>
      <c r="S45" s="325" t="s">
        <v>105</v>
      </c>
      <c r="T45" s="325" t="s">
        <v>105</v>
      </c>
      <c r="U45" s="325" t="s">
        <v>105</v>
      </c>
      <c r="V45" s="325" t="s">
        <v>105</v>
      </c>
      <c r="W45" s="511" t="s">
        <v>105</v>
      </c>
      <c r="X45" s="508"/>
      <c r="Y45" s="508"/>
      <c r="Z45" s="511" t="s">
        <v>105</v>
      </c>
      <c r="AA45" s="508"/>
      <c r="AB45" s="508"/>
    </row>
    <row r="46" spans="1:28">
      <c r="A46" s="507" t="s">
        <v>294</v>
      </c>
      <c r="B46" s="508"/>
      <c r="C46" s="508"/>
      <c r="D46" s="507" t="s">
        <v>36</v>
      </c>
      <c r="E46" s="508"/>
      <c r="F46" s="508"/>
      <c r="G46" s="508"/>
      <c r="H46" s="508"/>
      <c r="I46" s="501" t="s">
        <v>295</v>
      </c>
      <c r="J46" s="501" t="s">
        <v>271</v>
      </c>
      <c r="K46" s="553" t="s">
        <v>272</v>
      </c>
      <c r="L46" s="528" t="s">
        <v>272</v>
      </c>
      <c r="M46" s="538" t="s">
        <v>296</v>
      </c>
      <c r="N46" s="541" t="s">
        <v>297</v>
      </c>
      <c r="O46" s="544" t="s">
        <v>298</v>
      </c>
      <c r="P46" s="326"/>
      <c r="Q46" s="327">
        <v>35</v>
      </c>
      <c r="R46" s="328"/>
      <c r="S46" s="547" t="s">
        <v>271</v>
      </c>
      <c r="T46" s="550" t="s">
        <v>271</v>
      </c>
      <c r="U46" s="550" t="s">
        <v>271</v>
      </c>
      <c r="V46" s="531" t="s">
        <v>105</v>
      </c>
      <c r="W46" s="329"/>
      <c r="X46" s="330" t="s">
        <v>299</v>
      </c>
      <c r="Y46" s="329"/>
      <c r="Z46" s="329"/>
      <c r="AA46" s="331" t="s">
        <v>300</v>
      </c>
      <c r="AB46" s="329"/>
    </row>
    <row r="47" spans="1:28">
      <c r="A47" s="502"/>
      <c r="B47" s="508"/>
      <c r="C47" s="508"/>
      <c r="D47" s="502"/>
      <c r="E47" s="508"/>
      <c r="F47" s="508"/>
      <c r="G47" s="508"/>
      <c r="H47" s="508"/>
      <c r="I47" s="502"/>
      <c r="J47" s="502"/>
      <c r="K47" s="554"/>
      <c r="L47" s="529"/>
      <c r="M47" s="539"/>
      <c r="N47" s="542"/>
      <c r="O47" s="545"/>
      <c r="P47" s="326"/>
      <c r="Q47" s="326"/>
      <c r="R47" s="328"/>
      <c r="S47" s="548"/>
      <c r="T47" s="551"/>
      <c r="U47" s="551"/>
      <c r="V47" s="532"/>
      <c r="W47" s="329"/>
      <c r="X47" s="329"/>
      <c r="Y47" s="329"/>
      <c r="Z47" s="329"/>
      <c r="AA47" s="329"/>
      <c r="AB47" s="329"/>
    </row>
    <row r="48" spans="1:28" ht="8.5" customHeight="1">
      <c r="A48" s="502"/>
      <c r="B48" s="508"/>
      <c r="C48" s="508"/>
      <c r="D48" s="502"/>
      <c r="E48" s="508"/>
      <c r="F48" s="508"/>
      <c r="G48" s="508"/>
      <c r="H48" s="508"/>
      <c r="I48" s="502"/>
      <c r="J48" s="502"/>
      <c r="K48" s="554"/>
      <c r="L48" s="529"/>
      <c r="M48" s="539"/>
      <c r="N48" s="542"/>
      <c r="O48" s="545"/>
      <c r="P48" s="534"/>
      <c r="Q48" s="534"/>
      <c r="R48" s="535"/>
      <c r="S48" s="548"/>
      <c r="T48" s="551"/>
      <c r="U48" s="551"/>
      <c r="V48" s="532"/>
      <c r="W48" s="532"/>
      <c r="X48" s="532"/>
      <c r="Y48" s="532"/>
      <c r="Z48" s="532"/>
      <c r="AA48" s="532"/>
      <c r="AB48" s="532"/>
    </row>
    <row r="49" spans="1:28">
      <c r="A49" s="503"/>
      <c r="B49" s="509"/>
      <c r="C49" s="509"/>
      <c r="D49" s="503"/>
      <c r="E49" s="509"/>
      <c r="F49" s="509"/>
      <c r="G49" s="509"/>
      <c r="H49" s="509"/>
      <c r="I49" s="503"/>
      <c r="J49" s="503"/>
      <c r="K49" s="555"/>
      <c r="L49" s="530"/>
      <c r="M49" s="540"/>
      <c r="N49" s="543"/>
      <c r="O49" s="546"/>
      <c r="P49" s="332"/>
      <c r="Q49" s="332"/>
      <c r="R49" s="333"/>
      <c r="S49" s="549"/>
      <c r="T49" s="552"/>
      <c r="U49" s="552"/>
      <c r="V49" s="533"/>
      <c r="W49" s="334"/>
      <c r="X49" s="334"/>
      <c r="Y49" s="334"/>
      <c r="Z49" s="334"/>
      <c r="AA49" s="334"/>
      <c r="AB49" s="334"/>
    </row>
    <row r="50" spans="1:28">
      <c r="A50" s="511" t="s">
        <v>105</v>
      </c>
      <c r="B50" s="508"/>
      <c r="C50" s="508"/>
      <c r="D50" s="511" t="s">
        <v>105</v>
      </c>
      <c r="E50" s="508"/>
      <c r="F50" s="511" t="s">
        <v>105</v>
      </c>
      <c r="G50" s="508"/>
      <c r="H50" s="508"/>
      <c r="I50" s="325" t="s">
        <v>105</v>
      </c>
      <c r="J50" s="325" t="s">
        <v>105</v>
      </c>
      <c r="K50" s="325" t="s">
        <v>105</v>
      </c>
      <c r="L50" s="325" t="s">
        <v>105</v>
      </c>
      <c r="M50" s="325" t="s">
        <v>105</v>
      </c>
      <c r="N50" s="325" t="s">
        <v>105</v>
      </c>
      <c r="O50" s="325" t="s">
        <v>105</v>
      </c>
      <c r="P50" s="511" t="s">
        <v>105</v>
      </c>
      <c r="Q50" s="508"/>
      <c r="R50" s="508"/>
      <c r="S50" s="325" t="s">
        <v>105</v>
      </c>
      <c r="T50" s="325" t="s">
        <v>105</v>
      </c>
      <c r="U50" s="325" t="s">
        <v>105</v>
      </c>
      <c r="V50" s="325" t="s">
        <v>105</v>
      </c>
      <c r="W50" s="511" t="s">
        <v>105</v>
      </c>
      <c r="X50" s="508"/>
      <c r="Y50" s="508"/>
      <c r="Z50" s="511" t="s">
        <v>105</v>
      </c>
      <c r="AA50" s="508"/>
      <c r="AB50" s="508"/>
    </row>
    <row r="51" spans="1:28">
      <c r="A51" s="507" t="s">
        <v>301</v>
      </c>
      <c r="B51" s="508"/>
      <c r="C51" s="508"/>
      <c r="D51" s="507" t="s">
        <v>37</v>
      </c>
      <c r="E51" s="508"/>
      <c r="F51" s="508"/>
      <c r="G51" s="508"/>
      <c r="H51" s="508"/>
      <c r="I51" s="501" t="s">
        <v>302</v>
      </c>
      <c r="J51" s="501" t="s">
        <v>303</v>
      </c>
      <c r="K51" s="553" t="s">
        <v>304</v>
      </c>
      <c r="L51" s="528" t="s">
        <v>266</v>
      </c>
      <c r="M51" s="538" t="s">
        <v>303</v>
      </c>
      <c r="N51" s="541" t="s">
        <v>305</v>
      </c>
      <c r="O51" s="544" t="s">
        <v>306</v>
      </c>
      <c r="P51" s="326"/>
      <c r="Q51" s="327">
        <v>27.1</v>
      </c>
      <c r="R51" s="328"/>
      <c r="S51" s="547" t="s">
        <v>271</v>
      </c>
      <c r="T51" s="550" t="s">
        <v>271</v>
      </c>
      <c r="U51" s="550" t="s">
        <v>303</v>
      </c>
      <c r="V51" s="531" t="s">
        <v>105</v>
      </c>
      <c r="W51" s="329"/>
      <c r="X51" s="330" t="s">
        <v>305</v>
      </c>
      <c r="Y51" s="329"/>
      <c r="Z51" s="329"/>
      <c r="AA51" s="331" t="s">
        <v>307</v>
      </c>
      <c r="AB51" s="329"/>
    </row>
    <row r="52" spans="1:28">
      <c r="A52" s="502"/>
      <c r="B52" s="508"/>
      <c r="C52" s="508"/>
      <c r="D52" s="502"/>
      <c r="E52" s="508"/>
      <c r="F52" s="508"/>
      <c r="G52" s="508"/>
      <c r="H52" s="508"/>
      <c r="I52" s="502"/>
      <c r="J52" s="502"/>
      <c r="K52" s="554"/>
      <c r="L52" s="529"/>
      <c r="M52" s="539"/>
      <c r="N52" s="542"/>
      <c r="O52" s="545"/>
      <c r="P52" s="326"/>
      <c r="Q52" s="326"/>
      <c r="R52" s="328"/>
      <c r="S52" s="548"/>
      <c r="T52" s="551"/>
      <c r="U52" s="551"/>
      <c r="V52" s="532"/>
      <c r="W52" s="329"/>
      <c r="X52" s="329"/>
      <c r="Y52" s="329"/>
      <c r="Z52" s="329"/>
      <c r="AA52" s="329"/>
      <c r="AB52" s="329"/>
    </row>
    <row r="53" spans="1:28" ht="8.5" customHeight="1">
      <c r="A53" s="502"/>
      <c r="B53" s="508"/>
      <c r="C53" s="508"/>
      <c r="D53" s="502"/>
      <c r="E53" s="508"/>
      <c r="F53" s="508"/>
      <c r="G53" s="508"/>
      <c r="H53" s="508"/>
      <c r="I53" s="502"/>
      <c r="J53" s="502"/>
      <c r="K53" s="554"/>
      <c r="L53" s="529"/>
      <c r="M53" s="539"/>
      <c r="N53" s="542"/>
      <c r="O53" s="545"/>
      <c r="P53" s="534"/>
      <c r="Q53" s="534"/>
      <c r="R53" s="535"/>
      <c r="S53" s="548"/>
      <c r="T53" s="551"/>
      <c r="U53" s="551"/>
      <c r="V53" s="532"/>
      <c r="W53" s="532"/>
      <c r="X53" s="532"/>
      <c r="Y53" s="532"/>
      <c r="Z53" s="532"/>
      <c r="AA53" s="532"/>
      <c r="AB53" s="532"/>
    </row>
    <row r="54" spans="1:28">
      <c r="A54" s="503"/>
      <c r="B54" s="509"/>
      <c r="C54" s="509"/>
      <c r="D54" s="503"/>
      <c r="E54" s="509"/>
      <c r="F54" s="509"/>
      <c r="G54" s="509"/>
      <c r="H54" s="509"/>
      <c r="I54" s="503"/>
      <c r="J54" s="503"/>
      <c r="K54" s="555"/>
      <c r="L54" s="530"/>
      <c r="M54" s="540"/>
      <c r="N54" s="543"/>
      <c r="O54" s="546"/>
      <c r="P54" s="332"/>
      <c r="Q54" s="332"/>
      <c r="R54" s="333"/>
      <c r="S54" s="549"/>
      <c r="T54" s="552"/>
      <c r="U54" s="552"/>
      <c r="V54" s="533"/>
      <c r="W54" s="334"/>
      <c r="X54" s="334"/>
      <c r="Y54" s="334"/>
      <c r="Z54" s="334"/>
      <c r="AA54" s="334"/>
      <c r="AB54" s="334"/>
    </row>
    <row r="55" spans="1:28">
      <c r="A55" s="511" t="s">
        <v>105</v>
      </c>
      <c r="B55" s="508"/>
      <c r="C55" s="508"/>
      <c r="D55" s="511" t="s">
        <v>105</v>
      </c>
      <c r="E55" s="508"/>
      <c r="F55" s="511" t="s">
        <v>105</v>
      </c>
      <c r="G55" s="508"/>
      <c r="H55" s="508"/>
      <c r="I55" s="325" t="s">
        <v>105</v>
      </c>
      <c r="J55" s="325" t="s">
        <v>105</v>
      </c>
      <c r="K55" s="325" t="s">
        <v>105</v>
      </c>
      <c r="L55" s="325" t="s">
        <v>105</v>
      </c>
      <c r="M55" s="325" t="s">
        <v>105</v>
      </c>
      <c r="N55" s="325" t="s">
        <v>105</v>
      </c>
      <c r="O55" s="325" t="s">
        <v>105</v>
      </c>
      <c r="P55" s="511" t="s">
        <v>105</v>
      </c>
      <c r="Q55" s="508"/>
      <c r="R55" s="508"/>
      <c r="S55" s="325" t="s">
        <v>105</v>
      </c>
      <c r="T55" s="325" t="s">
        <v>105</v>
      </c>
      <c r="U55" s="325" t="s">
        <v>105</v>
      </c>
      <c r="V55" s="325" t="s">
        <v>105</v>
      </c>
      <c r="W55" s="511" t="s">
        <v>105</v>
      </c>
      <c r="X55" s="508"/>
      <c r="Y55" s="508"/>
      <c r="Z55" s="511" t="s">
        <v>105</v>
      </c>
      <c r="AA55" s="508"/>
      <c r="AB55" s="508"/>
    </row>
    <row r="56" spans="1:28">
      <c r="A56" s="507" t="s">
        <v>535</v>
      </c>
      <c r="B56" s="508"/>
      <c r="C56" s="508"/>
      <c r="D56" s="507" t="s">
        <v>38</v>
      </c>
      <c r="E56" s="508"/>
      <c r="F56" s="508"/>
      <c r="G56" s="508"/>
      <c r="H56" s="508"/>
      <c r="I56" s="501" t="s">
        <v>568</v>
      </c>
      <c r="J56" s="501" t="s">
        <v>356</v>
      </c>
      <c r="K56" s="553" t="s">
        <v>413</v>
      </c>
      <c r="L56" s="528" t="s">
        <v>271</v>
      </c>
      <c r="M56" s="538" t="s">
        <v>271</v>
      </c>
      <c r="N56" s="541" t="s">
        <v>770</v>
      </c>
      <c r="O56" s="544" t="s">
        <v>771</v>
      </c>
      <c r="P56" s="326"/>
      <c r="Q56" s="327">
        <v>36.5</v>
      </c>
      <c r="R56" s="328"/>
      <c r="S56" s="547" t="s">
        <v>271</v>
      </c>
      <c r="T56" s="550" t="s">
        <v>413</v>
      </c>
      <c r="U56" s="550" t="s">
        <v>261</v>
      </c>
      <c r="V56" s="531" t="s">
        <v>105</v>
      </c>
      <c r="W56" s="329"/>
      <c r="X56" s="330" t="s">
        <v>413</v>
      </c>
      <c r="Y56" s="329"/>
      <c r="Z56" s="329"/>
      <c r="AA56" s="331" t="s">
        <v>772</v>
      </c>
      <c r="AB56" s="329"/>
    </row>
    <row r="57" spans="1:28">
      <c r="A57" s="502"/>
      <c r="B57" s="508"/>
      <c r="C57" s="508"/>
      <c r="D57" s="502"/>
      <c r="E57" s="508"/>
      <c r="F57" s="508"/>
      <c r="G57" s="508"/>
      <c r="H57" s="508"/>
      <c r="I57" s="502"/>
      <c r="J57" s="502"/>
      <c r="K57" s="554"/>
      <c r="L57" s="529"/>
      <c r="M57" s="539"/>
      <c r="N57" s="542"/>
      <c r="O57" s="545"/>
      <c r="P57" s="326"/>
      <c r="Q57" s="326"/>
      <c r="R57" s="328"/>
      <c r="S57" s="548"/>
      <c r="T57" s="551"/>
      <c r="U57" s="551"/>
      <c r="V57" s="532"/>
      <c r="W57" s="329"/>
      <c r="X57" s="329"/>
      <c r="Y57" s="329"/>
      <c r="Z57" s="329"/>
      <c r="AA57" s="329"/>
      <c r="AB57" s="329"/>
    </row>
    <row r="58" spans="1:28" ht="8.5" customHeight="1">
      <c r="A58" s="502"/>
      <c r="B58" s="508"/>
      <c r="C58" s="508"/>
      <c r="D58" s="502"/>
      <c r="E58" s="508"/>
      <c r="F58" s="508"/>
      <c r="G58" s="508"/>
      <c r="H58" s="508"/>
      <c r="I58" s="502"/>
      <c r="J58" s="502"/>
      <c r="K58" s="554"/>
      <c r="L58" s="529"/>
      <c r="M58" s="539"/>
      <c r="N58" s="542"/>
      <c r="O58" s="545"/>
      <c r="P58" s="534"/>
      <c r="Q58" s="534"/>
      <c r="R58" s="535"/>
      <c r="S58" s="548"/>
      <c r="T58" s="551"/>
      <c r="U58" s="551"/>
      <c r="V58" s="532"/>
      <c r="W58" s="532"/>
      <c r="X58" s="532"/>
      <c r="Y58" s="532"/>
      <c r="Z58" s="532"/>
      <c r="AA58" s="532"/>
      <c r="AB58" s="532"/>
    </row>
    <row r="59" spans="1:28">
      <c r="A59" s="503"/>
      <c r="B59" s="509"/>
      <c r="C59" s="509"/>
      <c r="D59" s="503"/>
      <c r="E59" s="509"/>
      <c r="F59" s="509"/>
      <c r="G59" s="509"/>
      <c r="H59" s="509"/>
      <c r="I59" s="503"/>
      <c r="J59" s="503"/>
      <c r="K59" s="555"/>
      <c r="L59" s="530"/>
      <c r="M59" s="540"/>
      <c r="N59" s="543"/>
      <c r="O59" s="546"/>
      <c r="P59" s="332"/>
      <c r="Q59" s="332"/>
      <c r="R59" s="333"/>
      <c r="S59" s="549"/>
      <c r="T59" s="552"/>
      <c r="U59" s="552"/>
      <c r="V59" s="533"/>
      <c r="W59" s="334"/>
      <c r="X59" s="334"/>
      <c r="Y59" s="334"/>
      <c r="Z59" s="334"/>
      <c r="AA59" s="334"/>
      <c r="AB59" s="334"/>
    </row>
    <row r="60" spans="1:28">
      <c r="A60" s="511" t="s">
        <v>105</v>
      </c>
      <c r="B60" s="508"/>
      <c r="C60" s="508"/>
      <c r="D60" s="511" t="s">
        <v>105</v>
      </c>
      <c r="E60" s="508"/>
      <c r="F60" s="511" t="s">
        <v>105</v>
      </c>
      <c r="G60" s="508"/>
      <c r="H60" s="508"/>
      <c r="I60" s="325" t="s">
        <v>105</v>
      </c>
      <c r="J60" s="325" t="s">
        <v>105</v>
      </c>
      <c r="K60" s="325" t="s">
        <v>105</v>
      </c>
      <c r="L60" s="325" t="s">
        <v>105</v>
      </c>
      <c r="M60" s="325" t="s">
        <v>105</v>
      </c>
      <c r="N60" s="325" t="s">
        <v>105</v>
      </c>
      <c r="O60" s="325" t="s">
        <v>105</v>
      </c>
      <c r="P60" s="511" t="s">
        <v>105</v>
      </c>
      <c r="Q60" s="508"/>
      <c r="R60" s="508"/>
      <c r="S60" s="325" t="s">
        <v>105</v>
      </c>
      <c r="T60" s="325" t="s">
        <v>105</v>
      </c>
      <c r="U60" s="325" t="s">
        <v>105</v>
      </c>
      <c r="V60" s="325" t="s">
        <v>105</v>
      </c>
      <c r="W60" s="511" t="s">
        <v>105</v>
      </c>
      <c r="X60" s="508"/>
      <c r="Y60" s="508"/>
      <c r="Z60" s="511" t="s">
        <v>105</v>
      </c>
      <c r="AA60" s="508"/>
      <c r="AB60" s="508"/>
    </row>
    <row r="61" spans="1:28">
      <c r="A61" s="507" t="s">
        <v>308</v>
      </c>
      <c r="B61" s="508"/>
      <c r="C61" s="508"/>
      <c r="D61" s="507" t="s">
        <v>39</v>
      </c>
      <c r="E61" s="508"/>
      <c r="F61" s="508"/>
      <c r="G61" s="508"/>
      <c r="H61" s="508"/>
      <c r="I61" s="501" t="s">
        <v>309</v>
      </c>
      <c r="J61" s="501" t="s">
        <v>310</v>
      </c>
      <c r="K61" s="553" t="s">
        <v>311</v>
      </c>
      <c r="L61" s="528" t="s">
        <v>312</v>
      </c>
      <c r="M61" s="538" t="s">
        <v>313</v>
      </c>
      <c r="N61" s="541" t="s">
        <v>314</v>
      </c>
      <c r="O61" s="544" t="s">
        <v>315</v>
      </c>
      <c r="P61" s="326"/>
      <c r="Q61" s="327">
        <v>34</v>
      </c>
      <c r="R61" s="328"/>
      <c r="S61" s="547" t="s">
        <v>271</v>
      </c>
      <c r="T61" s="550" t="s">
        <v>271</v>
      </c>
      <c r="U61" s="550" t="s">
        <v>310</v>
      </c>
      <c r="V61" s="531" t="s">
        <v>105</v>
      </c>
      <c r="W61" s="329"/>
      <c r="X61" s="330" t="s">
        <v>316</v>
      </c>
      <c r="Y61" s="329"/>
      <c r="Z61" s="329"/>
      <c r="AA61" s="331" t="s">
        <v>317</v>
      </c>
      <c r="AB61" s="329"/>
    </row>
    <row r="62" spans="1:28">
      <c r="A62" s="502"/>
      <c r="B62" s="508"/>
      <c r="C62" s="508"/>
      <c r="D62" s="502"/>
      <c r="E62" s="508"/>
      <c r="F62" s="508"/>
      <c r="G62" s="508"/>
      <c r="H62" s="508"/>
      <c r="I62" s="502"/>
      <c r="J62" s="502"/>
      <c r="K62" s="554"/>
      <c r="L62" s="529"/>
      <c r="M62" s="539"/>
      <c r="N62" s="542"/>
      <c r="O62" s="545"/>
      <c r="P62" s="326"/>
      <c r="Q62" s="326"/>
      <c r="R62" s="328"/>
      <c r="S62" s="548"/>
      <c r="T62" s="551"/>
      <c r="U62" s="551"/>
      <c r="V62" s="532"/>
      <c r="W62" s="329"/>
      <c r="X62" s="329"/>
      <c r="Y62" s="329"/>
      <c r="Z62" s="329"/>
      <c r="AA62" s="329"/>
      <c r="AB62" s="329"/>
    </row>
    <row r="63" spans="1:28" ht="8.5" customHeight="1">
      <c r="A63" s="502"/>
      <c r="B63" s="508"/>
      <c r="C63" s="508"/>
      <c r="D63" s="502"/>
      <c r="E63" s="508"/>
      <c r="F63" s="508"/>
      <c r="G63" s="508"/>
      <c r="H63" s="508"/>
      <c r="I63" s="502"/>
      <c r="J63" s="502"/>
      <c r="K63" s="554"/>
      <c r="L63" s="529"/>
      <c r="M63" s="539"/>
      <c r="N63" s="542"/>
      <c r="O63" s="545"/>
      <c r="P63" s="534"/>
      <c r="Q63" s="534"/>
      <c r="R63" s="535"/>
      <c r="S63" s="548"/>
      <c r="T63" s="551"/>
      <c r="U63" s="551"/>
      <c r="V63" s="532"/>
      <c r="W63" s="532"/>
      <c r="X63" s="532"/>
      <c r="Y63" s="532"/>
      <c r="Z63" s="532"/>
      <c r="AA63" s="532"/>
      <c r="AB63" s="532"/>
    </row>
    <row r="64" spans="1:28">
      <c r="A64" s="503"/>
      <c r="B64" s="509"/>
      <c r="C64" s="509"/>
      <c r="D64" s="503"/>
      <c r="E64" s="509"/>
      <c r="F64" s="509"/>
      <c r="G64" s="509"/>
      <c r="H64" s="509"/>
      <c r="I64" s="503"/>
      <c r="J64" s="503"/>
      <c r="K64" s="555"/>
      <c r="L64" s="530"/>
      <c r="M64" s="540"/>
      <c r="N64" s="543"/>
      <c r="O64" s="546"/>
      <c r="P64" s="332"/>
      <c r="Q64" s="332"/>
      <c r="R64" s="333"/>
      <c r="S64" s="549"/>
      <c r="T64" s="552"/>
      <c r="U64" s="552"/>
      <c r="V64" s="533"/>
      <c r="W64" s="334"/>
      <c r="X64" s="334"/>
      <c r="Y64" s="334"/>
      <c r="Z64" s="334"/>
      <c r="AA64" s="334"/>
      <c r="AB64" s="334"/>
    </row>
    <row r="65" spans="1:28">
      <c r="A65" s="511" t="s">
        <v>105</v>
      </c>
      <c r="B65" s="508"/>
      <c r="C65" s="508"/>
      <c r="D65" s="511" t="s">
        <v>105</v>
      </c>
      <c r="E65" s="508"/>
      <c r="F65" s="511" t="s">
        <v>105</v>
      </c>
      <c r="G65" s="508"/>
      <c r="H65" s="508"/>
      <c r="I65" s="325" t="s">
        <v>105</v>
      </c>
      <c r="J65" s="325" t="s">
        <v>105</v>
      </c>
      <c r="K65" s="325" t="s">
        <v>105</v>
      </c>
      <c r="L65" s="325" t="s">
        <v>105</v>
      </c>
      <c r="M65" s="325" t="s">
        <v>105</v>
      </c>
      <c r="N65" s="325" t="s">
        <v>105</v>
      </c>
      <c r="O65" s="325" t="s">
        <v>105</v>
      </c>
      <c r="P65" s="511" t="s">
        <v>105</v>
      </c>
      <c r="Q65" s="508"/>
      <c r="R65" s="508"/>
      <c r="S65" s="325" t="s">
        <v>105</v>
      </c>
      <c r="T65" s="325" t="s">
        <v>105</v>
      </c>
      <c r="U65" s="325" t="s">
        <v>105</v>
      </c>
      <c r="V65" s="325" t="s">
        <v>105</v>
      </c>
      <c r="W65" s="511" t="s">
        <v>105</v>
      </c>
      <c r="X65" s="508"/>
      <c r="Y65" s="508"/>
      <c r="Z65" s="511" t="s">
        <v>105</v>
      </c>
      <c r="AA65" s="508"/>
      <c r="AB65" s="508"/>
    </row>
    <row r="66" spans="1:28">
      <c r="A66" s="507" t="s">
        <v>318</v>
      </c>
      <c r="B66" s="508"/>
      <c r="C66" s="508"/>
      <c r="D66" s="507" t="s">
        <v>40</v>
      </c>
      <c r="E66" s="508"/>
      <c r="F66" s="508"/>
      <c r="G66" s="508"/>
      <c r="H66" s="508"/>
      <c r="I66" s="501" t="s">
        <v>319</v>
      </c>
      <c r="J66" s="501" t="s">
        <v>271</v>
      </c>
      <c r="K66" s="553" t="s">
        <v>320</v>
      </c>
      <c r="L66" s="528" t="s">
        <v>321</v>
      </c>
      <c r="M66" s="538" t="s">
        <v>322</v>
      </c>
      <c r="N66" s="541" t="s">
        <v>323</v>
      </c>
      <c r="O66" s="544" t="s">
        <v>324</v>
      </c>
      <c r="P66" s="326"/>
      <c r="Q66" s="327">
        <v>30.1</v>
      </c>
      <c r="R66" s="328"/>
      <c r="S66" s="547" t="s">
        <v>271</v>
      </c>
      <c r="T66" s="550" t="s">
        <v>271</v>
      </c>
      <c r="U66" s="550" t="s">
        <v>271</v>
      </c>
      <c r="V66" s="531" t="s">
        <v>105</v>
      </c>
      <c r="W66" s="329"/>
      <c r="X66" s="330" t="s">
        <v>325</v>
      </c>
      <c r="Y66" s="329"/>
      <c r="Z66" s="329"/>
      <c r="AA66" s="331" t="s">
        <v>326</v>
      </c>
      <c r="AB66" s="329"/>
    </row>
    <row r="67" spans="1:28">
      <c r="A67" s="502"/>
      <c r="B67" s="508"/>
      <c r="C67" s="508"/>
      <c r="D67" s="502"/>
      <c r="E67" s="508"/>
      <c r="F67" s="508"/>
      <c r="G67" s="508"/>
      <c r="H67" s="508"/>
      <c r="I67" s="502"/>
      <c r="J67" s="502"/>
      <c r="K67" s="554"/>
      <c r="L67" s="529"/>
      <c r="M67" s="539"/>
      <c r="N67" s="542"/>
      <c r="O67" s="545"/>
      <c r="P67" s="326"/>
      <c r="Q67" s="326"/>
      <c r="R67" s="328"/>
      <c r="S67" s="548"/>
      <c r="T67" s="551"/>
      <c r="U67" s="551"/>
      <c r="V67" s="532"/>
      <c r="W67" s="329"/>
      <c r="X67" s="329"/>
      <c r="Y67" s="329"/>
      <c r="Z67" s="329"/>
      <c r="AA67" s="329"/>
      <c r="AB67" s="329"/>
    </row>
    <row r="68" spans="1:28" ht="8.5" customHeight="1">
      <c r="A68" s="502"/>
      <c r="B68" s="508"/>
      <c r="C68" s="508"/>
      <c r="D68" s="502"/>
      <c r="E68" s="508"/>
      <c r="F68" s="508"/>
      <c r="G68" s="508"/>
      <c r="H68" s="508"/>
      <c r="I68" s="502"/>
      <c r="J68" s="502"/>
      <c r="K68" s="554"/>
      <c r="L68" s="529"/>
      <c r="M68" s="539"/>
      <c r="N68" s="542"/>
      <c r="O68" s="545"/>
      <c r="P68" s="534"/>
      <c r="Q68" s="534"/>
      <c r="R68" s="535"/>
      <c r="S68" s="548"/>
      <c r="T68" s="551"/>
      <c r="U68" s="551"/>
      <c r="V68" s="532"/>
      <c r="W68" s="532"/>
      <c r="X68" s="532"/>
      <c r="Y68" s="532"/>
      <c r="Z68" s="532"/>
      <c r="AA68" s="532"/>
      <c r="AB68" s="532"/>
    </row>
    <row r="69" spans="1:28">
      <c r="A69" s="503"/>
      <c r="B69" s="509"/>
      <c r="C69" s="509"/>
      <c r="D69" s="503"/>
      <c r="E69" s="509"/>
      <c r="F69" s="509"/>
      <c r="G69" s="509"/>
      <c r="H69" s="509"/>
      <c r="I69" s="503"/>
      <c r="J69" s="503"/>
      <c r="K69" s="555"/>
      <c r="L69" s="530"/>
      <c r="M69" s="540"/>
      <c r="N69" s="543"/>
      <c r="O69" s="546"/>
      <c r="P69" s="332"/>
      <c r="Q69" s="332"/>
      <c r="R69" s="333"/>
      <c r="S69" s="549"/>
      <c r="T69" s="552"/>
      <c r="U69" s="552"/>
      <c r="V69" s="533"/>
      <c r="W69" s="334"/>
      <c r="X69" s="334"/>
      <c r="Y69" s="334"/>
      <c r="Z69" s="334"/>
      <c r="AA69" s="334"/>
      <c r="AB69" s="334"/>
    </row>
    <row r="70" spans="1:28">
      <c r="A70" s="511" t="s">
        <v>105</v>
      </c>
      <c r="B70" s="508"/>
      <c r="C70" s="508"/>
      <c r="D70" s="511" t="s">
        <v>105</v>
      </c>
      <c r="E70" s="508"/>
      <c r="F70" s="511" t="s">
        <v>105</v>
      </c>
      <c r="G70" s="508"/>
      <c r="H70" s="508"/>
      <c r="I70" s="325" t="s">
        <v>105</v>
      </c>
      <c r="J70" s="325" t="s">
        <v>105</v>
      </c>
      <c r="K70" s="325" t="s">
        <v>105</v>
      </c>
      <c r="L70" s="325" t="s">
        <v>105</v>
      </c>
      <c r="M70" s="325" t="s">
        <v>105</v>
      </c>
      <c r="N70" s="325" t="s">
        <v>105</v>
      </c>
      <c r="O70" s="325" t="s">
        <v>105</v>
      </c>
      <c r="P70" s="511" t="s">
        <v>105</v>
      </c>
      <c r="Q70" s="508"/>
      <c r="R70" s="508"/>
      <c r="S70" s="325" t="s">
        <v>105</v>
      </c>
      <c r="T70" s="325" t="s">
        <v>105</v>
      </c>
      <c r="U70" s="325" t="s">
        <v>105</v>
      </c>
      <c r="V70" s="325" t="s">
        <v>105</v>
      </c>
      <c r="W70" s="511" t="s">
        <v>105</v>
      </c>
      <c r="X70" s="508"/>
      <c r="Y70" s="508"/>
      <c r="Z70" s="511" t="s">
        <v>105</v>
      </c>
      <c r="AA70" s="508"/>
      <c r="AB70" s="508"/>
    </row>
    <row r="71" spans="1:28">
      <c r="A71" s="507" t="s">
        <v>549</v>
      </c>
      <c r="B71" s="508"/>
      <c r="C71" s="508"/>
      <c r="D71" s="507" t="s">
        <v>41</v>
      </c>
      <c r="E71" s="508"/>
      <c r="F71" s="508"/>
      <c r="G71" s="508"/>
      <c r="H71" s="508"/>
      <c r="I71" s="501" t="s">
        <v>773</v>
      </c>
      <c r="J71" s="501" t="s">
        <v>686</v>
      </c>
      <c r="K71" s="553" t="s">
        <v>687</v>
      </c>
      <c r="L71" s="528" t="s">
        <v>774</v>
      </c>
      <c r="M71" s="538" t="s">
        <v>271</v>
      </c>
      <c r="N71" s="541" t="s">
        <v>775</v>
      </c>
      <c r="O71" s="544" t="s">
        <v>457</v>
      </c>
      <c r="P71" s="326"/>
      <c r="Q71" s="327">
        <v>34.299999999999997</v>
      </c>
      <c r="R71" s="328"/>
      <c r="S71" s="547" t="s">
        <v>271</v>
      </c>
      <c r="T71" s="550" t="s">
        <v>271</v>
      </c>
      <c r="U71" s="550" t="s">
        <v>686</v>
      </c>
      <c r="V71" s="531" t="s">
        <v>105</v>
      </c>
      <c r="W71" s="329"/>
      <c r="X71" s="330" t="s">
        <v>776</v>
      </c>
      <c r="Y71" s="329"/>
      <c r="Z71" s="329"/>
      <c r="AA71" s="331" t="s">
        <v>484</v>
      </c>
      <c r="AB71" s="329"/>
    </row>
    <row r="72" spans="1:28">
      <c r="A72" s="502"/>
      <c r="B72" s="508"/>
      <c r="C72" s="508"/>
      <c r="D72" s="502"/>
      <c r="E72" s="508"/>
      <c r="F72" s="508"/>
      <c r="G72" s="508"/>
      <c r="H72" s="508"/>
      <c r="I72" s="502"/>
      <c r="J72" s="502"/>
      <c r="K72" s="554"/>
      <c r="L72" s="529"/>
      <c r="M72" s="539"/>
      <c r="N72" s="542"/>
      <c r="O72" s="545"/>
      <c r="P72" s="326"/>
      <c r="Q72" s="326"/>
      <c r="R72" s="328"/>
      <c r="S72" s="548"/>
      <c r="T72" s="551"/>
      <c r="U72" s="551"/>
      <c r="V72" s="532"/>
      <c r="W72" s="329"/>
      <c r="X72" s="329"/>
      <c r="Y72" s="329"/>
      <c r="Z72" s="329"/>
      <c r="AA72" s="329"/>
      <c r="AB72" s="329"/>
    </row>
    <row r="73" spans="1:28" ht="8.5" customHeight="1">
      <c r="A73" s="502"/>
      <c r="B73" s="508"/>
      <c r="C73" s="508"/>
      <c r="D73" s="502"/>
      <c r="E73" s="508"/>
      <c r="F73" s="508"/>
      <c r="G73" s="508"/>
      <c r="H73" s="508"/>
      <c r="I73" s="502"/>
      <c r="J73" s="502"/>
      <c r="K73" s="554"/>
      <c r="L73" s="529"/>
      <c r="M73" s="539"/>
      <c r="N73" s="542"/>
      <c r="O73" s="545"/>
      <c r="P73" s="534"/>
      <c r="Q73" s="534"/>
      <c r="R73" s="535"/>
      <c r="S73" s="548"/>
      <c r="T73" s="551"/>
      <c r="U73" s="551"/>
      <c r="V73" s="532"/>
      <c r="W73" s="532"/>
      <c r="X73" s="532"/>
      <c r="Y73" s="532"/>
      <c r="Z73" s="532"/>
      <c r="AA73" s="532"/>
      <c r="AB73" s="532"/>
    </row>
    <row r="74" spans="1:28">
      <c r="A74" s="503"/>
      <c r="B74" s="509"/>
      <c r="C74" s="509"/>
      <c r="D74" s="503"/>
      <c r="E74" s="509"/>
      <c r="F74" s="509"/>
      <c r="G74" s="509"/>
      <c r="H74" s="509"/>
      <c r="I74" s="503"/>
      <c r="J74" s="503"/>
      <c r="K74" s="555"/>
      <c r="L74" s="530"/>
      <c r="M74" s="540"/>
      <c r="N74" s="543"/>
      <c r="O74" s="546"/>
      <c r="P74" s="332"/>
      <c r="Q74" s="332"/>
      <c r="R74" s="333"/>
      <c r="S74" s="549"/>
      <c r="T74" s="552"/>
      <c r="U74" s="552"/>
      <c r="V74" s="533"/>
      <c r="W74" s="334"/>
      <c r="X74" s="334"/>
      <c r="Y74" s="334"/>
      <c r="Z74" s="334"/>
      <c r="AA74" s="334"/>
      <c r="AB74" s="334"/>
    </row>
    <row r="75" spans="1:28">
      <c r="A75" s="511" t="s">
        <v>105</v>
      </c>
      <c r="B75" s="508"/>
      <c r="C75" s="508"/>
      <c r="D75" s="511" t="s">
        <v>105</v>
      </c>
      <c r="E75" s="508"/>
      <c r="F75" s="511" t="s">
        <v>105</v>
      </c>
      <c r="G75" s="508"/>
      <c r="H75" s="508"/>
      <c r="I75" s="325" t="s">
        <v>105</v>
      </c>
      <c r="J75" s="325" t="s">
        <v>105</v>
      </c>
      <c r="K75" s="325" t="s">
        <v>105</v>
      </c>
      <c r="L75" s="325" t="s">
        <v>105</v>
      </c>
      <c r="M75" s="325" t="s">
        <v>105</v>
      </c>
      <c r="N75" s="325" t="s">
        <v>105</v>
      </c>
      <c r="O75" s="325" t="s">
        <v>105</v>
      </c>
      <c r="P75" s="511" t="s">
        <v>105</v>
      </c>
      <c r="Q75" s="508"/>
      <c r="R75" s="508"/>
      <c r="S75" s="325" t="s">
        <v>105</v>
      </c>
      <c r="T75" s="325" t="s">
        <v>105</v>
      </c>
      <c r="U75" s="325" t="s">
        <v>105</v>
      </c>
      <c r="V75" s="325" t="s">
        <v>105</v>
      </c>
      <c r="W75" s="511" t="s">
        <v>105</v>
      </c>
      <c r="X75" s="508"/>
      <c r="Y75" s="508"/>
      <c r="Z75" s="511" t="s">
        <v>105</v>
      </c>
      <c r="AA75" s="508"/>
      <c r="AB75" s="508"/>
    </row>
    <row r="76" spans="1:28">
      <c r="A76" s="507" t="s">
        <v>327</v>
      </c>
      <c r="B76" s="508"/>
      <c r="C76" s="508"/>
      <c r="D76" s="507" t="s">
        <v>42</v>
      </c>
      <c r="E76" s="508"/>
      <c r="F76" s="508"/>
      <c r="G76" s="508"/>
      <c r="H76" s="508"/>
      <c r="I76" s="501" t="s">
        <v>328</v>
      </c>
      <c r="J76" s="501" t="s">
        <v>275</v>
      </c>
      <c r="K76" s="553" t="s">
        <v>329</v>
      </c>
      <c r="L76" s="528" t="s">
        <v>330</v>
      </c>
      <c r="M76" s="538" t="s">
        <v>330</v>
      </c>
      <c r="N76" s="541" t="s">
        <v>331</v>
      </c>
      <c r="O76" s="544" t="s">
        <v>332</v>
      </c>
      <c r="P76" s="326"/>
      <c r="Q76" s="327">
        <v>36.1</v>
      </c>
      <c r="R76" s="328"/>
      <c r="S76" s="547" t="s">
        <v>271</v>
      </c>
      <c r="T76" s="550" t="s">
        <v>271</v>
      </c>
      <c r="U76" s="550" t="s">
        <v>275</v>
      </c>
      <c r="V76" s="531" t="s">
        <v>105</v>
      </c>
      <c r="W76" s="329"/>
      <c r="X76" s="330" t="s">
        <v>333</v>
      </c>
      <c r="Y76" s="329"/>
      <c r="Z76" s="329"/>
      <c r="AA76" s="331" t="s">
        <v>334</v>
      </c>
      <c r="AB76" s="329"/>
    </row>
    <row r="77" spans="1:28">
      <c r="A77" s="502"/>
      <c r="B77" s="508"/>
      <c r="C77" s="508"/>
      <c r="D77" s="502"/>
      <c r="E77" s="508"/>
      <c r="F77" s="508"/>
      <c r="G77" s="508"/>
      <c r="H77" s="508"/>
      <c r="I77" s="502"/>
      <c r="J77" s="502"/>
      <c r="K77" s="554"/>
      <c r="L77" s="529"/>
      <c r="M77" s="539"/>
      <c r="N77" s="542"/>
      <c r="O77" s="545"/>
      <c r="P77" s="326"/>
      <c r="Q77" s="326"/>
      <c r="R77" s="328"/>
      <c r="S77" s="548"/>
      <c r="T77" s="551"/>
      <c r="U77" s="551"/>
      <c r="V77" s="532"/>
      <c r="W77" s="329"/>
      <c r="X77" s="329"/>
      <c r="Y77" s="329"/>
      <c r="Z77" s="329"/>
      <c r="AA77" s="329"/>
      <c r="AB77" s="329"/>
    </row>
    <row r="78" spans="1:28" ht="8.5" customHeight="1">
      <c r="A78" s="502"/>
      <c r="B78" s="508"/>
      <c r="C78" s="508"/>
      <c r="D78" s="502"/>
      <c r="E78" s="508"/>
      <c r="F78" s="508"/>
      <c r="G78" s="508"/>
      <c r="H78" s="508"/>
      <c r="I78" s="502"/>
      <c r="J78" s="502"/>
      <c r="K78" s="554"/>
      <c r="L78" s="529"/>
      <c r="M78" s="539"/>
      <c r="N78" s="542"/>
      <c r="O78" s="545"/>
      <c r="P78" s="534"/>
      <c r="Q78" s="534"/>
      <c r="R78" s="535"/>
      <c r="S78" s="548"/>
      <c r="T78" s="551"/>
      <c r="U78" s="551"/>
      <c r="V78" s="532"/>
      <c r="W78" s="532"/>
      <c r="X78" s="532"/>
      <c r="Y78" s="532"/>
      <c r="Z78" s="532"/>
      <c r="AA78" s="532"/>
      <c r="AB78" s="532"/>
    </row>
    <row r="79" spans="1:28">
      <c r="A79" s="503"/>
      <c r="B79" s="509"/>
      <c r="C79" s="509"/>
      <c r="D79" s="503"/>
      <c r="E79" s="509"/>
      <c r="F79" s="509"/>
      <c r="G79" s="509"/>
      <c r="H79" s="509"/>
      <c r="I79" s="503"/>
      <c r="J79" s="503"/>
      <c r="K79" s="555"/>
      <c r="L79" s="530"/>
      <c r="M79" s="540"/>
      <c r="N79" s="543"/>
      <c r="O79" s="546"/>
      <c r="P79" s="332"/>
      <c r="Q79" s="332"/>
      <c r="R79" s="333"/>
      <c r="S79" s="549"/>
      <c r="T79" s="552"/>
      <c r="U79" s="552"/>
      <c r="V79" s="533"/>
      <c r="W79" s="334"/>
      <c r="X79" s="334"/>
      <c r="Y79" s="334"/>
      <c r="Z79" s="334"/>
      <c r="AA79" s="334"/>
      <c r="AB79" s="334"/>
    </row>
    <row r="80" spans="1:28">
      <c r="A80" s="511" t="s">
        <v>105</v>
      </c>
      <c r="B80" s="508"/>
      <c r="C80" s="508"/>
      <c r="D80" s="511" t="s">
        <v>105</v>
      </c>
      <c r="E80" s="508"/>
      <c r="F80" s="511" t="s">
        <v>105</v>
      </c>
      <c r="G80" s="508"/>
      <c r="H80" s="508"/>
      <c r="I80" s="325" t="s">
        <v>105</v>
      </c>
      <c r="J80" s="325" t="s">
        <v>105</v>
      </c>
      <c r="K80" s="325" t="s">
        <v>105</v>
      </c>
      <c r="L80" s="325" t="s">
        <v>105</v>
      </c>
      <c r="M80" s="325" t="s">
        <v>105</v>
      </c>
      <c r="N80" s="325" t="s">
        <v>105</v>
      </c>
      <c r="O80" s="325" t="s">
        <v>105</v>
      </c>
      <c r="P80" s="511" t="s">
        <v>105</v>
      </c>
      <c r="Q80" s="508"/>
      <c r="R80" s="508"/>
      <c r="S80" s="325" t="s">
        <v>105</v>
      </c>
      <c r="T80" s="325" t="s">
        <v>105</v>
      </c>
      <c r="U80" s="325" t="s">
        <v>105</v>
      </c>
      <c r="V80" s="325" t="s">
        <v>105</v>
      </c>
      <c r="W80" s="511" t="s">
        <v>105</v>
      </c>
      <c r="X80" s="508"/>
      <c r="Y80" s="508"/>
      <c r="Z80" s="511" t="s">
        <v>105</v>
      </c>
      <c r="AA80" s="508"/>
      <c r="AB80" s="508"/>
    </row>
    <row r="81" spans="1:28">
      <c r="A81" s="507" t="s">
        <v>335</v>
      </c>
      <c r="B81" s="508"/>
      <c r="C81" s="508"/>
      <c r="D81" s="507" t="s">
        <v>43</v>
      </c>
      <c r="E81" s="508"/>
      <c r="F81" s="508"/>
      <c r="G81" s="508"/>
      <c r="H81" s="508"/>
      <c r="I81" s="501" t="s">
        <v>336</v>
      </c>
      <c r="J81" s="501" t="s">
        <v>271</v>
      </c>
      <c r="K81" s="553" t="s">
        <v>310</v>
      </c>
      <c r="L81" s="528" t="s">
        <v>310</v>
      </c>
      <c r="M81" s="538" t="s">
        <v>296</v>
      </c>
      <c r="N81" s="541" t="s">
        <v>337</v>
      </c>
      <c r="O81" s="544" t="s">
        <v>338</v>
      </c>
      <c r="P81" s="326"/>
      <c r="Q81" s="327">
        <v>33.200000000000003</v>
      </c>
      <c r="R81" s="328"/>
      <c r="S81" s="547" t="s">
        <v>271</v>
      </c>
      <c r="T81" s="550" t="s">
        <v>271</v>
      </c>
      <c r="U81" s="550" t="s">
        <v>271</v>
      </c>
      <c r="V81" s="531" t="s">
        <v>105</v>
      </c>
      <c r="W81" s="329"/>
      <c r="X81" s="330" t="s">
        <v>339</v>
      </c>
      <c r="Y81" s="329"/>
      <c r="Z81" s="329"/>
      <c r="AA81" s="331" t="s">
        <v>286</v>
      </c>
      <c r="AB81" s="329"/>
    </row>
    <row r="82" spans="1:28">
      <c r="A82" s="502"/>
      <c r="B82" s="508"/>
      <c r="C82" s="508"/>
      <c r="D82" s="502"/>
      <c r="E82" s="508"/>
      <c r="F82" s="508"/>
      <c r="G82" s="508"/>
      <c r="H82" s="508"/>
      <c r="I82" s="502"/>
      <c r="J82" s="502"/>
      <c r="K82" s="554"/>
      <c r="L82" s="529"/>
      <c r="M82" s="539"/>
      <c r="N82" s="542"/>
      <c r="O82" s="545"/>
      <c r="P82" s="326"/>
      <c r="Q82" s="326"/>
      <c r="R82" s="328"/>
      <c r="S82" s="548"/>
      <c r="T82" s="551"/>
      <c r="U82" s="551"/>
      <c r="V82" s="532"/>
      <c r="W82" s="329"/>
      <c r="X82" s="329"/>
      <c r="Y82" s="329"/>
      <c r="Z82" s="329"/>
      <c r="AA82" s="329"/>
      <c r="AB82" s="329"/>
    </row>
    <row r="83" spans="1:28" ht="8.5" customHeight="1">
      <c r="A83" s="502"/>
      <c r="B83" s="508"/>
      <c r="C83" s="508"/>
      <c r="D83" s="502"/>
      <c r="E83" s="508"/>
      <c r="F83" s="508"/>
      <c r="G83" s="508"/>
      <c r="H83" s="508"/>
      <c r="I83" s="502"/>
      <c r="J83" s="502"/>
      <c r="K83" s="554"/>
      <c r="L83" s="529"/>
      <c r="M83" s="539"/>
      <c r="N83" s="542"/>
      <c r="O83" s="545"/>
      <c r="P83" s="534"/>
      <c r="Q83" s="534"/>
      <c r="R83" s="535"/>
      <c r="S83" s="548"/>
      <c r="T83" s="551"/>
      <c r="U83" s="551"/>
      <c r="V83" s="532"/>
      <c r="W83" s="532"/>
      <c r="X83" s="532"/>
      <c r="Y83" s="532"/>
      <c r="Z83" s="532"/>
      <c r="AA83" s="532"/>
      <c r="AB83" s="532"/>
    </row>
    <row r="84" spans="1:28">
      <c r="A84" s="503"/>
      <c r="B84" s="509"/>
      <c r="C84" s="509"/>
      <c r="D84" s="503"/>
      <c r="E84" s="509"/>
      <c r="F84" s="509"/>
      <c r="G84" s="509"/>
      <c r="H84" s="509"/>
      <c r="I84" s="503"/>
      <c r="J84" s="503"/>
      <c r="K84" s="555"/>
      <c r="L84" s="530"/>
      <c r="M84" s="540"/>
      <c r="N84" s="543"/>
      <c r="O84" s="546"/>
      <c r="P84" s="332"/>
      <c r="Q84" s="332"/>
      <c r="R84" s="333"/>
      <c r="S84" s="549"/>
      <c r="T84" s="552"/>
      <c r="U84" s="552"/>
      <c r="V84" s="533"/>
      <c r="W84" s="334"/>
      <c r="X84" s="334"/>
      <c r="Y84" s="334"/>
      <c r="Z84" s="334"/>
      <c r="AA84" s="334"/>
      <c r="AB84" s="334"/>
    </row>
    <row r="85" spans="1:28">
      <c r="A85" s="511" t="s">
        <v>105</v>
      </c>
      <c r="B85" s="508"/>
      <c r="C85" s="508"/>
      <c r="D85" s="511" t="s">
        <v>105</v>
      </c>
      <c r="E85" s="508"/>
      <c r="F85" s="511" t="s">
        <v>105</v>
      </c>
      <c r="G85" s="508"/>
      <c r="H85" s="508"/>
      <c r="I85" s="325" t="s">
        <v>105</v>
      </c>
      <c r="J85" s="325" t="s">
        <v>105</v>
      </c>
      <c r="K85" s="325" t="s">
        <v>105</v>
      </c>
      <c r="L85" s="325" t="s">
        <v>105</v>
      </c>
      <c r="M85" s="325" t="s">
        <v>105</v>
      </c>
      <c r="N85" s="325" t="s">
        <v>105</v>
      </c>
      <c r="O85" s="325" t="s">
        <v>105</v>
      </c>
      <c r="P85" s="511" t="s">
        <v>105</v>
      </c>
      <c r="Q85" s="508"/>
      <c r="R85" s="508"/>
      <c r="S85" s="325" t="s">
        <v>105</v>
      </c>
      <c r="T85" s="325" t="s">
        <v>105</v>
      </c>
      <c r="U85" s="325" t="s">
        <v>105</v>
      </c>
      <c r="V85" s="325" t="s">
        <v>105</v>
      </c>
      <c r="W85" s="511" t="s">
        <v>105</v>
      </c>
      <c r="X85" s="508"/>
      <c r="Y85" s="508"/>
      <c r="Z85" s="511" t="s">
        <v>105</v>
      </c>
      <c r="AA85" s="508"/>
      <c r="AB85" s="508"/>
    </row>
    <row r="86" spans="1:28">
      <c r="A86" s="507" t="s">
        <v>340</v>
      </c>
      <c r="B86" s="508"/>
      <c r="C86" s="508"/>
      <c r="D86" s="507" t="s">
        <v>44</v>
      </c>
      <c r="E86" s="508"/>
      <c r="F86" s="508"/>
      <c r="G86" s="508"/>
      <c r="H86" s="508"/>
      <c r="I86" s="501" t="s">
        <v>295</v>
      </c>
      <c r="J86" s="501" t="s">
        <v>341</v>
      </c>
      <c r="K86" s="553" t="s">
        <v>342</v>
      </c>
      <c r="L86" s="528" t="s">
        <v>341</v>
      </c>
      <c r="M86" s="538" t="s">
        <v>342</v>
      </c>
      <c r="N86" s="541" t="s">
        <v>343</v>
      </c>
      <c r="O86" s="544" t="s">
        <v>344</v>
      </c>
      <c r="P86" s="326"/>
      <c r="Q86" s="327">
        <v>33.4</v>
      </c>
      <c r="R86" s="328"/>
      <c r="S86" s="547" t="s">
        <v>271</v>
      </c>
      <c r="T86" s="550" t="s">
        <v>271</v>
      </c>
      <c r="U86" s="550" t="s">
        <v>341</v>
      </c>
      <c r="V86" s="531" t="s">
        <v>105</v>
      </c>
      <c r="W86" s="329"/>
      <c r="X86" s="330" t="s">
        <v>345</v>
      </c>
      <c r="Y86" s="329"/>
      <c r="Z86" s="329"/>
      <c r="AA86" s="331" t="s">
        <v>346</v>
      </c>
      <c r="AB86" s="329"/>
    </row>
    <row r="87" spans="1:28">
      <c r="A87" s="502"/>
      <c r="B87" s="508"/>
      <c r="C87" s="508"/>
      <c r="D87" s="502"/>
      <c r="E87" s="508"/>
      <c r="F87" s="508"/>
      <c r="G87" s="508"/>
      <c r="H87" s="508"/>
      <c r="I87" s="502"/>
      <c r="J87" s="502"/>
      <c r="K87" s="554"/>
      <c r="L87" s="529"/>
      <c r="M87" s="539"/>
      <c r="N87" s="542"/>
      <c r="O87" s="545"/>
      <c r="P87" s="326"/>
      <c r="Q87" s="326"/>
      <c r="R87" s="328"/>
      <c r="S87" s="548"/>
      <c r="T87" s="551"/>
      <c r="U87" s="551"/>
      <c r="V87" s="532"/>
      <c r="W87" s="329"/>
      <c r="X87" s="329"/>
      <c r="Y87" s="329"/>
      <c r="Z87" s="329"/>
      <c r="AA87" s="329"/>
      <c r="AB87" s="329"/>
    </row>
    <row r="88" spans="1:28" ht="8.5" customHeight="1">
      <c r="A88" s="502"/>
      <c r="B88" s="508"/>
      <c r="C88" s="508"/>
      <c r="D88" s="502"/>
      <c r="E88" s="508"/>
      <c r="F88" s="508"/>
      <c r="G88" s="508"/>
      <c r="H88" s="508"/>
      <c r="I88" s="502"/>
      <c r="J88" s="502"/>
      <c r="K88" s="554"/>
      <c r="L88" s="529"/>
      <c r="M88" s="539"/>
      <c r="N88" s="542"/>
      <c r="O88" s="545"/>
      <c r="P88" s="534"/>
      <c r="Q88" s="534"/>
      <c r="R88" s="535"/>
      <c r="S88" s="548"/>
      <c r="T88" s="551"/>
      <c r="U88" s="551"/>
      <c r="V88" s="532"/>
      <c r="W88" s="532"/>
      <c r="X88" s="532"/>
      <c r="Y88" s="532"/>
      <c r="Z88" s="532"/>
      <c r="AA88" s="532"/>
      <c r="AB88" s="532"/>
    </row>
    <row r="89" spans="1:28">
      <c r="A89" s="503"/>
      <c r="B89" s="509"/>
      <c r="C89" s="509"/>
      <c r="D89" s="503"/>
      <c r="E89" s="509"/>
      <c r="F89" s="509"/>
      <c r="G89" s="509"/>
      <c r="H89" s="509"/>
      <c r="I89" s="503"/>
      <c r="J89" s="503"/>
      <c r="K89" s="555"/>
      <c r="L89" s="530"/>
      <c r="M89" s="540"/>
      <c r="N89" s="543"/>
      <c r="O89" s="546"/>
      <c r="P89" s="332"/>
      <c r="Q89" s="332"/>
      <c r="R89" s="333"/>
      <c r="S89" s="549"/>
      <c r="T89" s="552"/>
      <c r="U89" s="552"/>
      <c r="V89" s="533"/>
      <c r="W89" s="334"/>
      <c r="X89" s="334"/>
      <c r="Y89" s="334"/>
      <c r="Z89" s="334"/>
      <c r="AA89" s="334"/>
      <c r="AB89" s="334"/>
    </row>
    <row r="90" spans="1:28">
      <c r="A90" s="511" t="s">
        <v>105</v>
      </c>
      <c r="B90" s="508"/>
      <c r="C90" s="508"/>
      <c r="D90" s="511" t="s">
        <v>105</v>
      </c>
      <c r="E90" s="508"/>
      <c r="F90" s="511" t="s">
        <v>105</v>
      </c>
      <c r="G90" s="508"/>
      <c r="H90" s="508"/>
      <c r="I90" s="325" t="s">
        <v>105</v>
      </c>
      <c r="J90" s="325" t="s">
        <v>105</v>
      </c>
      <c r="K90" s="325" t="s">
        <v>105</v>
      </c>
      <c r="L90" s="325" t="s">
        <v>105</v>
      </c>
      <c r="M90" s="325" t="s">
        <v>105</v>
      </c>
      <c r="N90" s="325" t="s">
        <v>105</v>
      </c>
      <c r="O90" s="325" t="s">
        <v>105</v>
      </c>
      <c r="P90" s="511" t="s">
        <v>105</v>
      </c>
      <c r="Q90" s="508"/>
      <c r="R90" s="508"/>
      <c r="S90" s="325" t="s">
        <v>105</v>
      </c>
      <c r="T90" s="325" t="s">
        <v>105</v>
      </c>
      <c r="U90" s="325" t="s">
        <v>105</v>
      </c>
      <c r="V90" s="325" t="s">
        <v>105</v>
      </c>
      <c r="W90" s="511" t="s">
        <v>105</v>
      </c>
      <c r="X90" s="508"/>
      <c r="Y90" s="508"/>
      <c r="Z90" s="511" t="s">
        <v>105</v>
      </c>
      <c r="AA90" s="508"/>
      <c r="AB90" s="508"/>
    </row>
    <row r="91" spans="1:28">
      <c r="A91" s="507" t="s">
        <v>347</v>
      </c>
      <c r="B91" s="508"/>
      <c r="C91" s="508"/>
      <c r="D91" s="507" t="s">
        <v>45</v>
      </c>
      <c r="E91" s="508"/>
      <c r="F91" s="508"/>
      <c r="G91" s="508"/>
      <c r="H91" s="508"/>
      <c r="I91" s="501" t="s">
        <v>348</v>
      </c>
      <c r="J91" s="501" t="s">
        <v>271</v>
      </c>
      <c r="K91" s="553" t="s">
        <v>349</v>
      </c>
      <c r="L91" s="528" t="s">
        <v>349</v>
      </c>
      <c r="M91" s="538" t="s">
        <v>329</v>
      </c>
      <c r="N91" s="541" t="s">
        <v>350</v>
      </c>
      <c r="O91" s="544" t="s">
        <v>351</v>
      </c>
      <c r="P91" s="326"/>
      <c r="Q91" s="327">
        <v>35.799999999999997</v>
      </c>
      <c r="R91" s="328"/>
      <c r="S91" s="547" t="s">
        <v>271</v>
      </c>
      <c r="T91" s="550" t="s">
        <v>271</v>
      </c>
      <c r="U91" s="550" t="s">
        <v>271</v>
      </c>
      <c r="V91" s="531" t="s">
        <v>105</v>
      </c>
      <c r="W91" s="329"/>
      <c r="X91" s="330" t="s">
        <v>352</v>
      </c>
      <c r="Y91" s="329"/>
      <c r="Z91" s="329"/>
      <c r="AA91" s="331" t="s">
        <v>353</v>
      </c>
      <c r="AB91" s="329"/>
    </row>
    <row r="92" spans="1:28">
      <c r="A92" s="502"/>
      <c r="B92" s="508"/>
      <c r="C92" s="508"/>
      <c r="D92" s="502"/>
      <c r="E92" s="508"/>
      <c r="F92" s="508"/>
      <c r="G92" s="508"/>
      <c r="H92" s="508"/>
      <c r="I92" s="502"/>
      <c r="J92" s="502"/>
      <c r="K92" s="554"/>
      <c r="L92" s="529"/>
      <c r="M92" s="539"/>
      <c r="N92" s="542"/>
      <c r="O92" s="545"/>
      <c r="P92" s="326"/>
      <c r="Q92" s="326"/>
      <c r="R92" s="328"/>
      <c r="S92" s="548"/>
      <c r="T92" s="551"/>
      <c r="U92" s="551"/>
      <c r="V92" s="532"/>
      <c r="W92" s="329"/>
      <c r="X92" s="329"/>
      <c r="Y92" s="329"/>
      <c r="Z92" s="329"/>
      <c r="AA92" s="329"/>
      <c r="AB92" s="329"/>
    </row>
    <row r="93" spans="1:28" ht="8.5" customHeight="1">
      <c r="A93" s="502"/>
      <c r="B93" s="508"/>
      <c r="C93" s="508"/>
      <c r="D93" s="502"/>
      <c r="E93" s="508"/>
      <c r="F93" s="508"/>
      <c r="G93" s="508"/>
      <c r="H93" s="508"/>
      <c r="I93" s="502"/>
      <c r="J93" s="502"/>
      <c r="K93" s="554"/>
      <c r="L93" s="529"/>
      <c r="M93" s="539"/>
      <c r="N93" s="542"/>
      <c r="O93" s="545"/>
      <c r="P93" s="534"/>
      <c r="Q93" s="534"/>
      <c r="R93" s="535"/>
      <c r="S93" s="548"/>
      <c r="T93" s="551"/>
      <c r="U93" s="551"/>
      <c r="V93" s="532"/>
      <c r="W93" s="532"/>
      <c r="X93" s="532"/>
      <c r="Y93" s="532"/>
      <c r="Z93" s="532"/>
      <c r="AA93" s="532"/>
      <c r="AB93" s="532"/>
    </row>
    <row r="94" spans="1:28">
      <c r="A94" s="503"/>
      <c r="B94" s="509"/>
      <c r="C94" s="509"/>
      <c r="D94" s="503"/>
      <c r="E94" s="509"/>
      <c r="F94" s="509"/>
      <c r="G94" s="509"/>
      <c r="H94" s="509"/>
      <c r="I94" s="503"/>
      <c r="J94" s="503"/>
      <c r="K94" s="555"/>
      <c r="L94" s="530"/>
      <c r="M94" s="540"/>
      <c r="N94" s="543"/>
      <c r="O94" s="546"/>
      <c r="P94" s="332"/>
      <c r="Q94" s="332"/>
      <c r="R94" s="333"/>
      <c r="S94" s="549"/>
      <c r="T94" s="552"/>
      <c r="U94" s="552"/>
      <c r="V94" s="533"/>
      <c r="W94" s="334"/>
      <c r="X94" s="334"/>
      <c r="Y94" s="334"/>
      <c r="Z94" s="334"/>
      <c r="AA94" s="334"/>
      <c r="AB94" s="334"/>
    </row>
    <row r="95" spans="1:28">
      <c r="A95" s="511" t="s">
        <v>105</v>
      </c>
      <c r="B95" s="508"/>
      <c r="C95" s="508"/>
      <c r="D95" s="511" t="s">
        <v>105</v>
      </c>
      <c r="E95" s="508"/>
      <c r="F95" s="511" t="s">
        <v>105</v>
      </c>
      <c r="G95" s="508"/>
      <c r="H95" s="508"/>
      <c r="I95" s="325" t="s">
        <v>105</v>
      </c>
      <c r="J95" s="325" t="s">
        <v>105</v>
      </c>
      <c r="K95" s="325" t="s">
        <v>105</v>
      </c>
      <c r="L95" s="325" t="s">
        <v>105</v>
      </c>
      <c r="M95" s="325" t="s">
        <v>105</v>
      </c>
      <c r="N95" s="325" t="s">
        <v>105</v>
      </c>
      <c r="O95" s="325" t="s">
        <v>105</v>
      </c>
      <c r="P95" s="511" t="s">
        <v>105</v>
      </c>
      <c r="Q95" s="508"/>
      <c r="R95" s="508"/>
      <c r="S95" s="325" t="s">
        <v>105</v>
      </c>
      <c r="T95" s="325" t="s">
        <v>105</v>
      </c>
      <c r="U95" s="325" t="s">
        <v>105</v>
      </c>
      <c r="V95" s="325" t="s">
        <v>105</v>
      </c>
      <c r="W95" s="511" t="s">
        <v>105</v>
      </c>
      <c r="X95" s="508"/>
      <c r="Y95" s="508"/>
      <c r="Z95" s="511" t="s">
        <v>105</v>
      </c>
      <c r="AA95" s="508"/>
      <c r="AB95" s="508"/>
    </row>
    <row r="96" spans="1:28">
      <c r="A96" s="507" t="s">
        <v>354</v>
      </c>
      <c r="B96" s="508"/>
      <c r="C96" s="508"/>
      <c r="D96" s="507" t="s">
        <v>46</v>
      </c>
      <c r="E96" s="508"/>
      <c r="F96" s="508"/>
      <c r="G96" s="508"/>
      <c r="H96" s="508"/>
      <c r="I96" s="501" t="s">
        <v>355</v>
      </c>
      <c r="J96" s="501" t="s">
        <v>356</v>
      </c>
      <c r="K96" s="553" t="s">
        <v>358</v>
      </c>
      <c r="L96" s="528" t="s">
        <v>356</v>
      </c>
      <c r="M96" s="538" t="s">
        <v>358</v>
      </c>
      <c r="N96" s="541" t="s">
        <v>359</v>
      </c>
      <c r="O96" s="544" t="s">
        <v>765</v>
      </c>
      <c r="P96" s="326"/>
      <c r="Q96" s="327">
        <v>33.299999999999997</v>
      </c>
      <c r="R96" s="328"/>
      <c r="S96" s="547" t="s">
        <v>271</v>
      </c>
      <c r="T96" s="550" t="s">
        <v>361</v>
      </c>
      <c r="U96" s="550" t="s">
        <v>356</v>
      </c>
      <c r="V96" s="531" t="s">
        <v>105</v>
      </c>
      <c r="W96" s="329"/>
      <c r="X96" s="330" t="s">
        <v>777</v>
      </c>
      <c r="Y96" s="329"/>
      <c r="Z96" s="329"/>
      <c r="AA96" s="331" t="s">
        <v>572</v>
      </c>
      <c r="AB96" s="329"/>
    </row>
    <row r="97" spans="1:28">
      <c r="A97" s="502"/>
      <c r="B97" s="508"/>
      <c r="C97" s="508"/>
      <c r="D97" s="502"/>
      <c r="E97" s="508"/>
      <c r="F97" s="508"/>
      <c r="G97" s="508"/>
      <c r="H97" s="508"/>
      <c r="I97" s="502"/>
      <c r="J97" s="502"/>
      <c r="K97" s="554"/>
      <c r="L97" s="529"/>
      <c r="M97" s="539"/>
      <c r="N97" s="542"/>
      <c r="O97" s="545"/>
      <c r="P97" s="326"/>
      <c r="Q97" s="326"/>
      <c r="R97" s="328"/>
      <c r="S97" s="548"/>
      <c r="T97" s="551"/>
      <c r="U97" s="551"/>
      <c r="V97" s="532"/>
      <c r="W97" s="329"/>
      <c r="X97" s="329"/>
      <c r="Y97" s="329"/>
      <c r="Z97" s="329"/>
      <c r="AA97" s="329"/>
      <c r="AB97" s="329"/>
    </row>
    <row r="98" spans="1:28" ht="8.5" customHeight="1">
      <c r="A98" s="502"/>
      <c r="B98" s="508"/>
      <c r="C98" s="508"/>
      <c r="D98" s="502"/>
      <c r="E98" s="508"/>
      <c r="F98" s="508"/>
      <c r="G98" s="508"/>
      <c r="H98" s="508"/>
      <c r="I98" s="502"/>
      <c r="J98" s="502"/>
      <c r="K98" s="554"/>
      <c r="L98" s="529"/>
      <c r="M98" s="539"/>
      <c r="N98" s="542"/>
      <c r="O98" s="545"/>
      <c r="P98" s="534"/>
      <c r="Q98" s="534"/>
      <c r="R98" s="535"/>
      <c r="S98" s="548"/>
      <c r="T98" s="551"/>
      <c r="U98" s="551"/>
      <c r="V98" s="532"/>
      <c r="W98" s="532"/>
      <c r="X98" s="532"/>
      <c r="Y98" s="532"/>
      <c r="Z98" s="532"/>
      <c r="AA98" s="532"/>
      <c r="AB98" s="532"/>
    </row>
    <row r="99" spans="1:28">
      <c r="A99" s="503"/>
      <c r="B99" s="509"/>
      <c r="C99" s="509"/>
      <c r="D99" s="503"/>
      <c r="E99" s="509"/>
      <c r="F99" s="509"/>
      <c r="G99" s="509"/>
      <c r="H99" s="509"/>
      <c r="I99" s="503"/>
      <c r="J99" s="503"/>
      <c r="K99" s="555"/>
      <c r="L99" s="530"/>
      <c r="M99" s="540"/>
      <c r="N99" s="543"/>
      <c r="O99" s="546"/>
      <c r="P99" s="332"/>
      <c r="Q99" s="332"/>
      <c r="R99" s="333"/>
      <c r="S99" s="549"/>
      <c r="T99" s="552"/>
      <c r="U99" s="552"/>
      <c r="V99" s="533"/>
      <c r="W99" s="334"/>
      <c r="X99" s="334"/>
      <c r="Y99" s="334"/>
      <c r="Z99" s="334"/>
      <c r="AA99" s="334"/>
      <c r="AB99" s="334"/>
    </row>
    <row r="100" spans="1:28">
      <c r="A100" s="511" t="s">
        <v>105</v>
      </c>
      <c r="B100" s="508"/>
      <c r="C100" s="508"/>
      <c r="D100" s="511" t="s">
        <v>105</v>
      </c>
      <c r="E100" s="508"/>
      <c r="F100" s="511" t="s">
        <v>105</v>
      </c>
      <c r="G100" s="508"/>
      <c r="H100" s="508"/>
      <c r="I100" s="325" t="s">
        <v>105</v>
      </c>
      <c r="J100" s="325" t="s">
        <v>105</v>
      </c>
      <c r="K100" s="325" t="s">
        <v>105</v>
      </c>
      <c r="L100" s="325" t="s">
        <v>105</v>
      </c>
      <c r="M100" s="325" t="s">
        <v>105</v>
      </c>
      <c r="N100" s="325" t="s">
        <v>105</v>
      </c>
      <c r="O100" s="325" t="s">
        <v>105</v>
      </c>
      <c r="P100" s="511" t="s">
        <v>105</v>
      </c>
      <c r="Q100" s="508"/>
      <c r="R100" s="508"/>
      <c r="S100" s="325" t="s">
        <v>105</v>
      </c>
      <c r="T100" s="325" t="s">
        <v>105</v>
      </c>
      <c r="U100" s="325" t="s">
        <v>105</v>
      </c>
      <c r="V100" s="325" t="s">
        <v>105</v>
      </c>
      <c r="W100" s="511" t="s">
        <v>105</v>
      </c>
      <c r="X100" s="508"/>
      <c r="Y100" s="508"/>
      <c r="Z100" s="511" t="s">
        <v>105</v>
      </c>
      <c r="AA100" s="508"/>
      <c r="AB100" s="508"/>
    </row>
    <row r="101" spans="1:28">
      <c r="A101" s="507" t="s">
        <v>590</v>
      </c>
      <c r="B101" s="508"/>
      <c r="C101" s="508"/>
      <c r="D101" s="507" t="s">
        <v>47</v>
      </c>
      <c r="E101" s="508"/>
      <c r="F101" s="508"/>
      <c r="G101" s="508"/>
      <c r="H101" s="508"/>
      <c r="I101" s="501" t="s">
        <v>412</v>
      </c>
      <c r="J101" s="501" t="s">
        <v>778</v>
      </c>
      <c r="K101" s="553" t="s">
        <v>779</v>
      </c>
      <c r="L101" s="528" t="s">
        <v>271</v>
      </c>
      <c r="M101" s="538" t="s">
        <v>271</v>
      </c>
      <c r="N101" s="541" t="s">
        <v>780</v>
      </c>
      <c r="O101" s="544" t="s">
        <v>781</v>
      </c>
      <c r="P101" s="326"/>
      <c r="Q101" s="327">
        <v>31.4</v>
      </c>
      <c r="R101" s="328"/>
      <c r="S101" s="547" t="s">
        <v>271</v>
      </c>
      <c r="T101" s="550" t="s">
        <v>271</v>
      </c>
      <c r="U101" s="550" t="s">
        <v>778</v>
      </c>
      <c r="V101" s="531" t="s">
        <v>105</v>
      </c>
      <c r="W101" s="329"/>
      <c r="X101" s="330" t="s">
        <v>779</v>
      </c>
      <c r="Y101" s="329"/>
      <c r="Z101" s="329"/>
      <c r="AA101" s="331" t="s">
        <v>505</v>
      </c>
      <c r="AB101" s="329"/>
    </row>
    <row r="102" spans="1:28">
      <c r="A102" s="502"/>
      <c r="B102" s="508"/>
      <c r="C102" s="508"/>
      <c r="D102" s="502"/>
      <c r="E102" s="508"/>
      <c r="F102" s="508"/>
      <c r="G102" s="508"/>
      <c r="H102" s="508"/>
      <c r="I102" s="502"/>
      <c r="J102" s="502"/>
      <c r="K102" s="554"/>
      <c r="L102" s="529"/>
      <c r="M102" s="539"/>
      <c r="N102" s="542"/>
      <c r="O102" s="545"/>
      <c r="P102" s="326"/>
      <c r="Q102" s="326"/>
      <c r="R102" s="328"/>
      <c r="S102" s="548"/>
      <c r="T102" s="551"/>
      <c r="U102" s="551"/>
      <c r="V102" s="532"/>
      <c r="W102" s="329"/>
      <c r="X102" s="329"/>
      <c r="Y102" s="329"/>
      <c r="Z102" s="329"/>
      <c r="AA102" s="329"/>
      <c r="AB102" s="329"/>
    </row>
    <row r="103" spans="1:28" ht="8.5" customHeight="1">
      <c r="A103" s="502"/>
      <c r="B103" s="508"/>
      <c r="C103" s="508"/>
      <c r="D103" s="502"/>
      <c r="E103" s="508"/>
      <c r="F103" s="508"/>
      <c r="G103" s="508"/>
      <c r="H103" s="508"/>
      <c r="I103" s="502"/>
      <c r="J103" s="502"/>
      <c r="K103" s="554"/>
      <c r="L103" s="529"/>
      <c r="M103" s="539"/>
      <c r="N103" s="542"/>
      <c r="O103" s="545"/>
      <c r="P103" s="534"/>
      <c r="Q103" s="534"/>
      <c r="R103" s="535"/>
      <c r="S103" s="548"/>
      <c r="T103" s="551"/>
      <c r="U103" s="551"/>
      <c r="V103" s="532"/>
      <c r="W103" s="532"/>
      <c r="X103" s="532"/>
      <c r="Y103" s="532"/>
      <c r="Z103" s="532"/>
      <c r="AA103" s="532"/>
      <c r="AB103" s="532"/>
    </row>
    <row r="104" spans="1:28">
      <c r="A104" s="503"/>
      <c r="B104" s="509"/>
      <c r="C104" s="509"/>
      <c r="D104" s="503"/>
      <c r="E104" s="509"/>
      <c r="F104" s="509"/>
      <c r="G104" s="509"/>
      <c r="H104" s="509"/>
      <c r="I104" s="503"/>
      <c r="J104" s="503"/>
      <c r="K104" s="555"/>
      <c r="L104" s="530"/>
      <c r="M104" s="540"/>
      <c r="N104" s="543"/>
      <c r="O104" s="546"/>
      <c r="P104" s="332"/>
      <c r="Q104" s="332"/>
      <c r="R104" s="333"/>
      <c r="S104" s="549"/>
      <c r="T104" s="552"/>
      <c r="U104" s="552"/>
      <c r="V104" s="533"/>
      <c r="W104" s="334"/>
      <c r="X104" s="334"/>
      <c r="Y104" s="334"/>
      <c r="Z104" s="334"/>
      <c r="AA104" s="334"/>
      <c r="AB104" s="334"/>
    </row>
    <row r="105" spans="1:28">
      <c r="A105" s="511" t="s">
        <v>105</v>
      </c>
      <c r="B105" s="508"/>
      <c r="C105" s="508"/>
      <c r="D105" s="511" t="s">
        <v>105</v>
      </c>
      <c r="E105" s="508"/>
      <c r="F105" s="511" t="s">
        <v>105</v>
      </c>
      <c r="G105" s="508"/>
      <c r="H105" s="508"/>
      <c r="I105" s="325" t="s">
        <v>105</v>
      </c>
      <c r="J105" s="325" t="s">
        <v>105</v>
      </c>
      <c r="K105" s="325" t="s">
        <v>105</v>
      </c>
      <c r="L105" s="325" t="s">
        <v>105</v>
      </c>
      <c r="M105" s="325" t="s">
        <v>105</v>
      </c>
      <c r="N105" s="325" t="s">
        <v>105</v>
      </c>
      <c r="O105" s="325" t="s">
        <v>105</v>
      </c>
      <c r="P105" s="511" t="s">
        <v>105</v>
      </c>
      <c r="Q105" s="508"/>
      <c r="R105" s="508"/>
      <c r="S105" s="325" t="s">
        <v>105</v>
      </c>
      <c r="T105" s="325" t="s">
        <v>105</v>
      </c>
      <c r="U105" s="325" t="s">
        <v>105</v>
      </c>
      <c r="V105" s="325" t="s">
        <v>105</v>
      </c>
      <c r="W105" s="511" t="s">
        <v>105</v>
      </c>
      <c r="X105" s="508"/>
      <c r="Y105" s="508"/>
      <c r="Z105" s="511" t="s">
        <v>105</v>
      </c>
      <c r="AA105" s="508"/>
      <c r="AB105" s="508"/>
    </row>
    <row r="106" spans="1:28">
      <c r="A106" s="507" t="s">
        <v>363</v>
      </c>
      <c r="B106" s="508"/>
      <c r="C106" s="508"/>
      <c r="D106" s="507" t="s">
        <v>48</v>
      </c>
      <c r="E106" s="508"/>
      <c r="F106" s="508"/>
      <c r="G106" s="508"/>
      <c r="H106" s="508"/>
      <c r="I106" s="501" t="s">
        <v>364</v>
      </c>
      <c r="J106" s="501" t="s">
        <v>365</v>
      </c>
      <c r="K106" s="553" t="s">
        <v>366</v>
      </c>
      <c r="L106" s="528" t="s">
        <v>367</v>
      </c>
      <c r="M106" s="538" t="s">
        <v>367</v>
      </c>
      <c r="N106" s="541" t="s">
        <v>368</v>
      </c>
      <c r="O106" s="544" t="s">
        <v>369</v>
      </c>
      <c r="P106" s="326"/>
      <c r="Q106" s="327">
        <v>36.9</v>
      </c>
      <c r="R106" s="328"/>
      <c r="S106" s="547" t="s">
        <v>271</v>
      </c>
      <c r="T106" s="550" t="s">
        <v>271</v>
      </c>
      <c r="U106" s="550" t="s">
        <v>365</v>
      </c>
      <c r="V106" s="531" t="s">
        <v>105</v>
      </c>
      <c r="W106" s="329"/>
      <c r="X106" s="330" t="s">
        <v>370</v>
      </c>
      <c r="Y106" s="329"/>
      <c r="Z106" s="329"/>
      <c r="AA106" s="331" t="s">
        <v>371</v>
      </c>
      <c r="AB106" s="329"/>
    </row>
    <row r="107" spans="1:28">
      <c r="A107" s="502"/>
      <c r="B107" s="508"/>
      <c r="C107" s="508"/>
      <c r="D107" s="502"/>
      <c r="E107" s="508"/>
      <c r="F107" s="508"/>
      <c r="G107" s="508"/>
      <c r="H107" s="508"/>
      <c r="I107" s="502"/>
      <c r="J107" s="502"/>
      <c r="K107" s="554"/>
      <c r="L107" s="529"/>
      <c r="M107" s="539"/>
      <c r="N107" s="542"/>
      <c r="O107" s="545"/>
      <c r="P107" s="326"/>
      <c r="Q107" s="326"/>
      <c r="R107" s="328"/>
      <c r="S107" s="548"/>
      <c r="T107" s="551"/>
      <c r="U107" s="551"/>
      <c r="V107" s="532"/>
      <c r="W107" s="329"/>
      <c r="X107" s="329"/>
      <c r="Y107" s="329"/>
      <c r="Z107" s="329"/>
      <c r="AA107" s="329"/>
      <c r="AB107" s="329"/>
    </row>
    <row r="108" spans="1:28" ht="8.5" customHeight="1">
      <c r="A108" s="502"/>
      <c r="B108" s="508"/>
      <c r="C108" s="508"/>
      <c r="D108" s="502"/>
      <c r="E108" s="508"/>
      <c r="F108" s="508"/>
      <c r="G108" s="508"/>
      <c r="H108" s="508"/>
      <c r="I108" s="502"/>
      <c r="J108" s="502"/>
      <c r="K108" s="554"/>
      <c r="L108" s="529"/>
      <c r="M108" s="539"/>
      <c r="N108" s="542"/>
      <c r="O108" s="545"/>
      <c r="P108" s="534"/>
      <c r="Q108" s="534"/>
      <c r="R108" s="535"/>
      <c r="S108" s="548"/>
      <c r="T108" s="551"/>
      <c r="U108" s="551"/>
      <c r="V108" s="532"/>
      <c r="W108" s="532"/>
      <c r="X108" s="532"/>
      <c r="Y108" s="532"/>
      <c r="Z108" s="532"/>
      <c r="AA108" s="532"/>
      <c r="AB108" s="532"/>
    </row>
    <row r="109" spans="1:28">
      <c r="A109" s="503"/>
      <c r="B109" s="509"/>
      <c r="C109" s="509"/>
      <c r="D109" s="503"/>
      <c r="E109" s="509"/>
      <c r="F109" s="509"/>
      <c r="G109" s="509"/>
      <c r="H109" s="509"/>
      <c r="I109" s="503"/>
      <c r="J109" s="503"/>
      <c r="K109" s="555"/>
      <c r="L109" s="530"/>
      <c r="M109" s="540"/>
      <c r="N109" s="543"/>
      <c r="O109" s="546"/>
      <c r="P109" s="332"/>
      <c r="Q109" s="332"/>
      <c r="R109" s="333"/>
      <c r="S109" s="549"/>
      <c r="T109" s="552"/>
      <c r="U109" s="552"/>
      <c r="V109" s="533"/>
      <c r="W109" s="334"/>
      <c r="X109" s="334"/>
      <c r="Y109" s="334"/>
      <c r="Z109" s="334"/>
      <c r="AA109" s="334"/>
      <c r="AB109" s="334"/>
    </row>
    <row r="110" spans="1:28">
      <c r="A110" s="511" t="s">
        <v>105</v>
      </c>
      <c r="B110" s="508"/>
      <c r="C110" s="508"/>
      <c r="D110" s="511" t="s">
        <v>105</v>
      </c>
      <c r="E110" s="508"/>
      <c r="F110" s="511" t="s">
        <v>105</v>
      </c>
      <c r="G110" s="508"/>
      <c r="H110" s="508"/>
      <c r="I110" s="325" t="s">
        <v>105</v>
      </c>
      <c r="J110" s="325" t="s">
        <v>105</v>
      </c>
      <c r="K110" s="325" t="s">
        <v>105</v>
      </c>
      <c r="L110" s="325" t="s">
        <v>105</v>
      </c>
      <c r="M110" s="325" t="s">
        <v>105</v>
      </c>
      <c r="N110" s="325" t="s">
        <v>105</v>
      </c>
      <c r="O110" s="325" t="s">
        <v>105</v>
      </c>
      <c r="P110" s="511" t="s">
        <v>105</v>
      </c>
      <c r="Q110" s="508"/>
      <c r="R110" s="508"/>
      <c r="S110" s="325" t="s">
        <v>105</v>
      </c>
      <c r="T110" s="325" t="s">
        <v>105</v>
      </c>
      <c r="U110" s="325" t="s">
        <v>105</v>
      </c>
      <c r="V110" s="325" t="s">
        <v>105</v>
      </c>
      <c r="W110" s="511" t="s">
        <v>105</v>
      </c>
      <c r="X110" s="508"/>
      <c r="Y110" s="508"/>
      <c r="Z110" s="511" t="s">
        <v>105</v>
      </c>
      <c r="AA110" s="508"/>
      <c r="AB110" s="508"/>
    </row>
    <row r="111" spans="1:28">
      <c r="A111" s="507" t="s">
        <v>597</v>
      </c>
      <c r="B111" s="508"/>
      <c r="C111" s="508"/>
      <c r="D111" s="507" t="s">
        <v>49</v>
      </c>
      <c r="E111" s="508"/>
      <c r="F111" s="508"/>
      <c r="G111" s="508"/>
      <c r="H111" s="508"/>
      <c r="I111" s="501" t="s">
        <v>689</v>
      </c>
      <c r="J111" s="501" t="s">
        <v>271</v>
      </c>
      <c r="K111" s="553" t="s">
        <v>276</v>
      </c>
      <c r="L111" s="528" t="s">
        <v>271</v>
      </c>
      <c r="M111" s="538" t="s">
        <v>271</v>
      </c>
      <c r="N111" s="541" t="s">
        <v>782</v>
      </c>
      <c r="O111" s="544" t="s">
        <v>783</v>
      </c>
      <c r="P111" s="326"/>
      <c r="Q111" s="327">
        <v>35.799999999999997</v>
      </c>
      <c r="R111" s="328"/>
      <c r="S111" s="547" t="s">
        <v>271</v>
      </c>
      <c r="T111" s="550" t="s">
        <v>271</v>
      </c>
      <c r="U111" s="550" t="s">
        <v>271</v>
      </c>
      <c r="V111" s="531" t="s">
        <v>105</v>
      </c>
      <c r="W111" s="329"/>
      <c r="X111" s="330" t="s">
        <v>276</v>
      </c>
      <c r="Y111" s="329"/>
      <c r="Z111" s="329"/>
      <c r="AA111" s="331" t="s">
        <v>784</v>
      </c>
      <c r="AB111" s="329"/>
    </row>
    <row r="112" spans="1:28">
      <c r="A112" s="502"/>
      <c r="B112" s="508"/>
      <c r="C112" s="508"/>
      <c r="D112" s="502"/>
      <c r="E112" s="508"/>
      <c r="F112" s="508"/>
      <c r="G112" s="508"/>
      <c r="H112" s="508"/>
      <c r="I112" s="502"/>
      <c r="J112" s="502"/>
      <c r="K112" s="554"/>
      <c r="L112" s="529"/>
      <c r="M112" s="539"/>
      <c r="N112" s="542"/>
      <c r="O112" s="545"/>
      <c r="P112" s="326"/>
      <c r="Q112" s="326"/>
      <c r="R112" s="328"/>
      <c r="S112" s="548"/>
      <c r="T112" s="551"/>
      <c r="U112" s="551"/>
      <c r="V112" s="532"/>
      <c r="W112" s="329"/>
      <c r="X112" s="329"/>
      <c r="Y112" s="329"/>
      <c r="Z112" s="329"/>
      <c r="AA112" s="329"/>
      <c r="AB112" s="329"/>
    </row>
    <row r="113" spans="1:28" ht="8.5" customHeight="1">
      <c r="A113" s="502"/>
      <c r="B113" s="508"/>
      <c r="C113" s="508"/>
      <c r="D113" s="502"/>
      <c r="E113" s="508"/>
      <c r="F113" s="508"/>
      <c r="G113" s="508"/>
      <c r="H113" s="508"/>
      <c r="I113" s="502"/>
      <c r="J113" s="502"/>
      <c r="K113" s="554"/>
      <c r="L113" s="529"/>
      <c r="M113" s="539"/>
      <c r="N113" s="542"/>
      <c r="O113" s="545"/>
      <c r="P113" s="534"/>
      <c r="Q113" s="534"/>
      <c r="R113" s="535"/>
      <c r="S113" s="548"/>
      <c r="T113" s="551"/>
      <c r="U113" s="551"/>
      <c r="V113" s="532"/>
      <c r="W113" s="532"/>
      <c r="X113" s="532"/>
      <c r="Y113" s="532"/>
      <c r="Z113" s="532"/>
      <c r="AA113" s="532"/>
      <c r="AB113" s="532"/>
    </row>
    <row r="114" spans="1:28">
      <c r="A114" s="503"/>
      <c r="B114" s="509"/>
      <c r="C114" s="509"/>
      <c r="D114" s="503"/>
      <c r="E114" s="509"/>
      <c r="F114" s="509"/>
      <c r="G114" s="509"/>
      <c r="H114" s="509"/>
      <c r="I114" s="503"/>
      <c r="J114" s="503"/>
      <c r="K114" s="555"/>
      <c r="L114" s="530"/>
      <c r="M114" s="540"/>
      <c r="N114" s="543"/>
      <c r="O114" s="546"/>
      <c r="P114" s="332"/>
      <c r="Q114" s="332"/>
      <c r="R114" s="333"/>
      <c r="S114" s="549"/>
      <c r="T114" s="552"/>
      <c r="U114" s="552"/>
      <c r="V114" s="533"/>
      <c r="W114" s="334"/>
      <c r="X114" s="334"/>
      <c r="Y114" s="334"/>
      <c r="Z114" s="334"/>
      <c r="AA114" s="334"/>
      <c r="AB114" s="334"/>
    </row>
    <row r="115" spans="1:28">
      <c r="A115" s="511" t="s">
        <v>105</v>
      </c>
      <c r="B115" s="508"/>
      <c r="C115" s="508"/>
      <c r="D115" s="511" t="s">
        <v>105</v>
      </c>
      <c r="E115" s="508"/>
      <c r="F115" s="511" t="s">
        <v>105</v>
      </c>
      <c r="G115" s="508"/>
      <c r="H115" s="508"/>
      <c r="I115" s="325" t="s">
        <v>105</v>
      </c>
      <c r="J115" s="325" t="s">
        <v>105</v>
      </c>
      <c r="K115" s="325" t="s">
        <v>105</v>
      </c>
      <c r="L115" s="325" t="s">
        <v>105</v>
      </c>
      <c r="M115" s="325" t="s">
        <v>105</v>
      </c>
      <c r="N115" s="325" t="s">
        <v>105</v>
      </c>
      <c r="O115" s="325" t="s">
        <v>105</v>
      </c>
      <c r="P115" s="511" t="s">
        <v>105</v>
      </c>
      <c r="Q115" s="508"/>
      <c r="R115" s="508"/>
      <c r="S115" s="325" t="s">
        <v>105</v>
      </c>
      <c r="T115" s="325" t="s">
        <v>105</v>
      </c>
      <c r="U115" s="325" t="s">
        <v>105</v>
      </c>
      <c r="V115" s="325" t="s">
        <v>105</v>
      </c>
      <c r="W115" s="511" t="s">
        <v>105</v>
      </c>
      <c r="X115" s="508"/>
      <c r="Y115" s="508"/>
      <c r="Z115" s="511" t="s">
        <v>105</v>
      </c>
      <c r="AA115" s="508"/>
      <c r="AB115" s="508"/>
    </row>
    <row r="116" spans="1:28">
      <c r="A116" s="507" t="s">
        <v>710</v>
      </c>
      <c r="B116" s="508"/>
      <c r="C116" s="508"/>
      <c r="D116" s="507" t="s">
        <v>50</v>
      </c>
      <c r="E116" s="508"/>
      <c r="F116" s="508"/>
      <c r="G116" s="508"/>
      <c r="H116" s="508"/>
      <c r="I116" s="501" t="s">
        <v>785</v>
      </c>
      <c r="J116" s="501" t="s">
        <v>261</v>
      </c>
      <c r="K116" s="553" t="s">
        <v>452</v>
      </c>
      <c r="L116" s="528" t="s">
        <v>786</v>
      </c>
      <c r="M116" s="538" t="s">
        <v>261</v>
      </c>
      <c r="N116" s="541" t="s">
        <v>787</v>
      </c>
      <c r="O116" s="544" t="s">
        <v>788</v>
      </c>
      <c r="P116" s="326"/>
      <c r="Q116" s="327">
        <v>32.6</v>
      </c>
      <c r="R116" s="328"/>
      <c r="S116" s="547" t="s">
        <v>271</v>
      </c>
      <c r="T116" s="550" t="s">
        <v>271</v>
      </c>
      <c r="U116" s="550" t="s">
        <v>261</v>
      </c>
      <c r="V116" s="531" t="s">
        <v>105</v>
      </c>
      <c r="W116" s="329"/>
      <c r="X116" s="330" t="s">
        <v>283</v>
      </c>
      <c r="Y116" s="329"/>
      <c r="Z116" s="329"/>
      <c r="AA116" s="331" t="s">
        <v>571</v>
      </c>
      <c r="AB116" s="329"/>
    </row>
    <row r="117" spans="1:28">
      <c r="A117" s="502"/>
      <c r="B117" s="508"/>
      <c r="C117" s="508"/>
      <c r="D117" s="502"/>
      <c r="E117" s="508"/>
      <c r="F117" s="508"/>
      <c r="G117" s="508"/>
      <c r="H117" s="508"/>
      <c r="I117" s="502"/>
      <c r="J117" s="502"/>
      <c r="K117" s="554"/>
      <c r="L117" s="529"/>
      <c r="M117" s="539"/>
      <c r="N117" s="542"/>
      <c r="O117" s="545"/>
      <c r="P117" s="326"/>
      <c r="Q117" s="326"/>
      <c r="R117" s="328"/>
      <c r="S117" s="548"/>
      <c r="T117" s="551"/>
      <c r="U117" s="551"/>
      <c r="V117" s="532"/>
      <c r="W117" s="329"/>
      <c r="X117" s="329"/>
      <c r="Y117" s="329"/>
      <c r="Z117" s="329"/>
      <c r="AA117" s="329"/>
      <c r="AB117" s="329"/>
    </row>
    <row r="118" spans="1:28" ht="8.5" customHeight="1">
      <c r="A118" s="502"/>
      <c r="B118" s="508"/>
      <c r="C118" s="508"/>
      <c r="D118" s="502"/>
      <c r="E118" s="508"/>
      <c r="F118" s="508"/>
      <c r="G118" s="508"/>
      <c r="H118" s="508"/>
      <c r="I118" s="502"/>
      <c r="J118" s="502"/>
      <c r="K118" s="554"/>
      <c r="L118" s="529"/>
      <c r="M118" s="539"/>
      <c r="N118" s="542"/>
      <c r="O118" s="545"/>
      <c r="P118" s="534"/>
      <c r="Q118" s="534"/>
      <c r="R118" s="535"/>
      <c r="S118" s="548"/>
      <c r="T118" s="551"/>
      <c r="U118" s="551"/>
      <c r="V118" s="532"/>
      <c r="W118" s="532"/>
      <c r="X118" s="532"/>
      <c r="Y118" s="532"/>
      <c r="Z118" s="532"/>
      <c r="AA118" s="532"/>
      <c r="AB118" s="532"/>
    </row>
    <row r="119" spans="1:28">
      <c r="A119" s="503"/>
      <c r="B119" s="509"/>
      <c r="C119" s="509"/>
      <c r="D119" s="503"/>
      <c r="E119" s="509"/>
      <c r="F119" s="509"/>
      <c r="G119" s="509"/>
      <c r="H119" s="509"/>
      <c r="I119" s="503"/>
      <c r="J119" s="503"/>
      <c r="K119" s="555"/>
      <c r="L119" s="530"/>
      <c r="M119" s="540"/>
      <c r="N119" s="543"/>
      <c r="O119" s="546"/>
      <c r="P119" s="332"/>
      <c r="Q119" s="332"/>
      <c r="R119" s="333"/>
      <c r="S119" s="549"/>
      <c r="T119" s="552"/>
      <c r="U119" s="552"/>
      <c r="V119" s="533"/>
      <c r="W119" s="334"/>
      <c r="X119" s="334"/>
      <c r="Y119" s="334"/>
      <c r="Z119" s="334"/>
      <c r="AA119" s="334"/>
      <c r="AB119" s="334"/>
    </row>
    <row r="120" spans="1:28">
      <c r="A120" s="511" t="s">
        <v>105</v>
      </c>
      <c r="B120" s="508"/>
      <c r="C120" s="508"/>
      <c r="D120" s="511" t="s">
        <v>105</v>
      </c>
      <c r="E120" s="508"/>
      <c r="F120" s="511" t="s">
        <v>105</v>
      </c>
      <c r="G120" s="508"/>
      <c r="H120" s="508"/>
      <c r="I120" s="325" t="s">
        <v>105</v>
      </c>
      <c r="J120" s="325" t="s">
        <v>105</v>
      </c>
      <c r="K120" s="325" t="s">
        <v>105</v>
      </c>
      <c r="L120" s="325" t="s">
        <v>105</v>
      </c>
      <c r="M120" s="325" t="s">
        <v>105</v>
      </c>
      <c r="N120" s="325" t="s">
        <v>105</v>
      </c>
      <c r="O120" s="325" t="s">
        <v>105</v>
      </c>
      <c r="P120" s="511" t="s">
        <v>105</v>
      </c>
      <c r="Q120" s="508"/>
      <c r="R120" s="508"/>
      <c r="S120" s="325" t="s">
        <v>105</v>
      </c>
      <c r="T120" s="325" t="s">
        <v>105</v>
      </c>
      <c r="U120" s="325" t="s">
        <v>105</v>
      </c>
      <c r="V120" s="325" t="s">
        <v>105</v>
      </c>
      <c r="W120" s="511" t="s">
        <v>105</v>
      </c>
      <c r="X120" s="508"/>
      <c r="Y120" s="508"/>
      <c r="Z120" s="511" t="s">
        <v>105</v>
      </c>
      <c r="AA120" s="508"/>
      <c r="AB120" s="508"/>
    </row>
    <row r="121" spans="1:28">
      <c r="A121" s="507" t="s">
        <v>372</v>
      </c>
      <c r="B121" s="508"/>
      <c r="C121" s="508"/>
      <c r="D121" s="507" t="s">
        <v>51</v>
      </c>
      <c r="E121" s="508"/>
      <c r="F121" s="508"/>
      <c r="G121" s="508"/>
      <c r="H121" s="508"/>
      <c r="I121" s="501" t="s">
        <v>373</v>
      </c>
      <c r="J121" s="501" t="s">
        <v>375</v>
      </c>
      <c r="K121" s="553" t="s">
        <v>789</v>
      </c>
      <c r="L121" s="528" t="s">
        <v>375</v>
      </c>
      <c r="M121" s="538" t="s">
        <v>271</v>
      </c>
      <c r="N121" s="541" t="s">
        <v>337</v>
      </c>
      <c r="O121" s="544" t="s">
        <v>376</v>
      </c>
      <c r="P121" s="326"/>
      <c r="Q121" s="327">
        <v>31.6</v>
      </c>
      <c r="R121" s="328"/>
      <c r="S121" s="547" t="s">
        <v>271</v>
      </c>
      <c r="T121" s="550" t="s">
        <v>271</v>
      </c>
      <c r="U121" s="550" t="s">
        <v>375</v>
      </c>
      <c r="V121" s="531" t="s">
        <v>105</v>
      </c>
      <c r="W121" s="329"/>
      <c r="X121" s="330" t="s">
        <v>374</v>
      </c>
      <c r="Y121" s="329"/>
      <c r="Z121" s="329"/>
      <c r="AA121" s="331" t="s">
        <v>377</v>
      </c>
      <c r="AB121" s="329"/>
    </row>
    <row r="122" spans="1:28">
      <c r="A122" s="502"/>
      <c r="B122" s="508"/>
      <c r="C122" s="508"/>
      <c r="D122" s="502"/>
      <c r="E122" s="508"/>
      <c r="F122" s="508"/>
      <c r="G122" s="508"/>
      <c r="H122" s="508"/>
      <c r="I122" s="502"/>
      <c r="J122" s="502"/>
      <c r="K122" s="554"/>
      <c r="L122" s="529"/>
      <c r="M122" s="539"/>
      <c r="N122" s="542"/>
      <c r="O122" s="545"/>
      <c r="P122" s="326"/>
      <c r="Q122" s="326"/>
      <c r="R122" s="328"/>
      <c r="S122" s="548"/>
      <c r="T122" s="551"/>
      <c r="U122" s="551"/>
      <c r="V122" s="532"/>
      <c r="W122" s="329"/>
      <c r="X122" s="329"/>
      <c r="Y122" s="329"/>
      <c r="Z122" s="329"/>
      <c r="AA122" s="329"/>
      <c r="AB122" s="329"/>
    </row>
    <row r="123" spans="1:28" ht="8.5" customHeight="1">
      <c r="A123" s="502"/>
      <c r="B123" s="508"/>
      <c r="C123" s="508"/>
      <c r="D123" s="502"/>
      <c r="E123" s="508"/>
      <c r="F123" s="508"/>
      <c r="G123" s="508"/>
      <c r="H123" s="508"/>
      <c r="I123" s="502"/>
      <c r="J123" s="502"/>
      <c r="K123" s="554"/>
      <c r="L123" s="529"/>
      <c r="M123" s="539"/>
      <c r="N123" s="542"/>
      <c r="O123" s="545"/>
      <c r="P123" s="534"/>
      <c r="Q123" s="534"/>
      <c r="R123" s="535"/>
      <c r="S123" s="548"/>
      <c r="T123" s="551"/>
      <c r="U123" s="551"/>
      <c r="V123" s="532"/>
      <c r="W123" s="532"/>
      <c r="X123" s="532"/>
      <c r="Y123" s="532"/>
      <c r="Z123" s="532"/>
      <c r="AA123" s="532"/>
      <c r="AB123" s="532"/>
    </row>
    <row r="124" spans="1:28">
      <c r="A124" s="503"/>
      <c r="B124" s="509"/>
      <c r="C124" s="509"/>
      <c r="D124" s="503"/>
      <c r="E124" s="509"/>
      <c r="F124" s="509"/>
      <c r="G124" s="509"/>
      <c r="H124" s="509"/>
      <c r="I124" s="503"/>
      <c r="J124" s="503"/>
      <c r="K124" s="555"/>
      <c r="L124" s="530"/>
      <c r="M124" s="540"/>
      <c r="N124" s="543"/>
      <c r="O124" s="546"/>
      <c r="P124" s="332"/>
      <c r="Q124" s="332"/>
      <c r="R124" s="333"/>
      <c r="S124" s="549"/>
      <c r="T124" s="552"/>
      <c r="U124" s="552"/>
      <c r="V124" s="533"/>
      <c r="W124" s="334"/>
      <c r="X124" s="334"/>
      <c r="Y124" s="334"/>
      <c r="Z124" s="334"/>
      <c r="AA124" s="334"/>
      <c r="AB124" s="334"/>
    </row>
    <row r="125" spans="1:28">
      <c r="A125" s="511" t="s">
        <v>105</v>
      </c>
      <c r="B125" s="508"/>
      <c r="C125" s="508"/>
      <c r="D125" s="511" t="s">
        <v>105</v>
      </c>
      <c r="E125" s="508"/>
      <c r="F125" s="511" t="s">
        <v>105</v>
      </c>
      <c r="G125" s="508"/>
      <c r="H125" s="508"/>
      <c r="I125" s="325" t="s">
        <v>105</v>
      </c>
      <c r="J125" s="325" t="s">
        <v>105</v>
      </c>
      <c r="K125" s="325" t="s">
        <v>105</v>
      </c>
      <c r="L125" s="325" t="s">
        <v>105</v>
      </c>
      <c r="M125" s="325" t="s">
        <v>105</v>
      </c>
      <c r="N125" s="325" t="s">
        <v>105</v>
      </c>
      <c r="O125" s="325" t="s">
        <v>105</v>
      </c>
      <c r="P125" s="511" t="s">
        <v>105</v>
      </c>
      <c r="Q125" s="508"/>
      <c r="R125" s="508"/>
      <c r="S125" s="325" t="s">
        <v>105</v>
      </c>
      <c r="T125" s="325" t="s">
        <v>105</v>
      </c>
      <c r="U125" s="325" t="s">
        <v>105</v>
      </c>
      <c r="V125" s="325" t="s">
        <v>105</v>
      </c>
      <c r="W125" s="511" t="s">
        <v>105</v>
      </c>
      <c r="X125" s="508"/>
      <c r="Y125" s="508"/>
      <c r="Z125" s="511" t="s">
        <v>105</v>
      </c>
      <c r="AA125" s="508"/>
      <c r="AB125" s="508"/>
    </row>
    <row r="126" spans="1:28">
      <c r="A126" s="507" t="s">
        <v>378</v>
      </c>
      <c r="B126" s="508"/>
      <c r="C126" s="508"/>
      <c r="D126" s="507" t="s">
        <v>52</v>
      </c>
      <c r="E126" s="508"/>
      <c r="F126" s="508"/>
      <c r="G126" s="508"/>
      <c r="H126" s="508"/>
      <c r="I126" s="501" t="s">
        <v>379</v>
      </c>
      <c r="J126" s="501" t="s">
        <v>270</v>
      </c>
      <c r="K126" s="553" t="s">
        <v>380</v>
      </c>
      <c r="L126" s="528" t="s">
        <v>381</v>
      </c>
      <c r="M126" s="538" t="s">
        <v>357</v>
      </c>
      <c r="N126" s="541" t="s">
        <v>382</v>
      </c>
      <c r="O126" s="544" t="s">
        <v>383</v>
      </c>
      <c r="P126" s="326"/>
      <c r="Q126" s="327">
        <v>33.5</v>
      </c>
      <c r="R126" s="328"/>
      <c r="S126" s="547" t="s">
        <v>271</v>
      </c>
      <c r="T126" s="550" t="s">
        <v>271</v>
      </c>
      <c r="U126" s="550" t="s">
        <v>270</v>
      </c>
      <c r="V126" s="531" t="s">
        <v>105</v>
      </c>
      <c r="W126" s="329"/>
      <c r="X126" s="330" t="s">
        <v>384</v>
      </c>
      <c r="Y126" s="329"/>
      <c r="Z126" s="329"/>
      <c r="AA126" s="331" t="s">
        <v>385</v>
      </c>
      <c r="AB126" s="329"/>
    </row>
    <row r="127" spans="1:28">
      <c r="A127" s="502"/>
      <c r="B127" s="508"/>
      <c r="C127" s="508"/>
      <c r="D127" s="502"/>
      <c r="E127" s="508"/>
      <c r="F127" s="508"/>
      <c r="G127" s="508"/>
      <c r="H127" s="508"/>
      <c r="I127" s="502"/>
      <c r="J127" s="502"/>
      <c r="K127" s="554"/>
      <c r="L127" s="529"/>
      <c r="M127" s="539"/>
      <c r="N127" s="542"/>
      <c r="O127" s="545"/>
      <c r="P127" s="326"/>
      <c r="Q127" s="326"/>
      <c r="R127" s="328"/>
      <c r="S127" s="548"/>
      <c r="T127" s="551"/>
      <c r="U127" s="551"/>
      <c r="V127" s="532"/>
      <c r="W127" s="329"/>
      <c r="X127" s="329"/>
      <c r="Y127" s="329"/>
      <c r="Z127" s="329"/>
      <c r="AA127" s="329"/>
      <c r="AB127" s="329"/>
    </row>
    <row r="128" spans="1:28" ht="8.5" customHeight="1">
      <c r="A128" s="502"/>
      <c r="B128" s="508"/>
      <c r="C128" s="508"/>
      <c r="D128" s="502"/>
      <c r="E128" s="508"/>
      <c r="F128" s="508"/>
      <c r="G128" s="508"/>
      <c r="H128" s="508"/>
      <c r="I128" s="502"/>
      <c r="J128" s="502"/>
      <c r="K128" s="554"/>
      <c r="L128" s="529"/>
      <c r="M128" s="539"/>
      <c r="N128" s="542"/>
      <c r="O128" s="545"/>
      <c r="P128" s="534"/>
      <c r="Q128" s="534"/>
      <c r="R128" s="535"/>
      <c r="S128" s="548"/>
      <c r="T128" s="551"/>
      <c r="U128" s="551"/>
      <c r="V128" s="532"/>
      <c r="W128" s="532"/>
      <c r="X128" s="532"/>
      <c r="Y128" s="532"/>
      <c r="Z128" s="532"/>
      <c r="AA128" s="532"/>
      <c r="AB128" s="532"/>
    </row>
    <row r="129" spans="1:28">
      <c r="A129" s="503"/>
      <c r="B129" s="509"/>
      <c r="C129" s="509"/>
      <c r="D129" s="503"/>
      <c r="E129" s="509"/>
      <c r="F129" s="509"/>
      <c r="G129" s="509"/>
      <c r="H129" s="509"/>
      <c r="I129" s="503"/>
      <c r="J129" s="503"/>
      <c r="K129" s="555"/>
      <c r="L129" s="530"/>
      <c r="M129" s="540"/>
      <c r="N129" s="543"/>
      <c r="O129" s="546"/>
      <c r="P129" s="332"/>
      <c r="Q129" s="332"/>
      <c r="R129" s="333"/>
      <c r="S129" s="549"/>
      <c r="T129" s="552"/>
      <c r="U129" s="552"/>
      <c r="V129" s="533"/>
      <c r="W129" s="334"/>
      <c r="X129" s="334"/>
      <c r="Y129" s="334"/>
      <c r="Z129" s="334"/>
      <c r="AA129" s="334"/>
      <c r="AB129" s="334"/>
    </row>
    <row r="130" spans="1:28">
      <c r="A130" s="511" t="s">
        <v>105</v>
      </c>
      <c r="B130" s="508"/>
      <c r="C130" s="508"/>
      <c r="D130" s="511" t="s">
        <v>105</v>
      </c>
      <c r="E130" s="508"/>
      <c r="F130" s="511" t="s">
        <v>105</v>
      </c>
      <c r="G130" s="508"/>
      <c r="H130" s="508"/>
      <c r="I130" s="325" t="s">
        <v>105</v>
      </c>
      <c r="J130" s="325" t="s">
        <v>105</v>
      </c>
      <c r="K130" s="325" t="s">
        <v>105</v>
      </c>
      <c r="L130" s="325" t="s">
        <v>105</v>
      </c>
      <c r="M130" s="325" t="s">
        <v>105</v>
      </c>
      <c r="N130" s="325" t="s">
        <v>105</v>
      </c>
      <c r="O130" s="325" t="s">
        <v>105</v>
      </c>
      <c r="P130" s="511" t="s">
        <v>105</v>
      </c>
      <c r="Q130" s="508"/>
      <c r="R130" s="508"/>
      <c r="S130" s="325" t="s">
        <v>105</v>
      </c>
      <c r="T130" s="325" t="s">
        <v>105</v>
      </c>
      <c r="U130" s="325" t="s">
        <v>105</v>
      </c>
      <c r="V130" s="325" t="s">
        <v>105</v>
      </c>
      <c r="W130" s="511" t="s">
        <v>105</v>
      </c>
      <c r="X130" s="508"/>
      <c r="Y130" s="508"/>
      <c r="Z130" s="511" t="s">
        <v>105</v>
      </c>
      <c r="AA130" s="508"/>
      <c r="AB130" s="508"/>
    </row>
    <row r="131" spans="1:28">
      <c r="A131" s="507" t="s">
        <v>386</v>
      </c>
      <c r="B131" s="508"/>
      <c r="C131" s="508"/>
      <c r="D131" s="507" t="s">
        <v>53</v>
      </c>
      <c r="E131" s="508"/>
      <c r="F131" s="508"/>
      <c r="G131" s="508"/>
      <c r="H131" s="508"/>
      <c r="I131" s="501" t="s">
        <v>387</v>
      </c>
      <c r="J131" s="501" t="s">
        <v>409</v>
      </c>
      <c r="K131" s="553" t="s">
        <v>790</v>
      </c>
      <c r="L131" s="528" t="s">
        <v>314</v>
      </c>
      <c r="M131" s="538" t="s">
        <v>314</v>
      </c>
      <c r="N131" s="541" t="s">
        <v>299</v>
      </c>
      <c r="O131" s="544" t="s">
        <v>388</v>
      </c>
      <c r="P131" s="326"/>
      <c r="Q131" s="327">
        <v>29.1</v>
      </c>
      <c r="R131" s="328"/>
      <c r="S131" s="547" t="s">
        <v>271</v>
      </c>
      <c r="T131" s="550" t="s">
        <v>330</v>
      </c>
      <c r="U131" s="550" t="s">
        <v>330</v>
      </c>
      <c r="V131" s="531" t="s">
        <v>105</v>
      </c>
      <c r="W131" s="329"/>
      <c r="X131" s="330" t="s">
        <v>388</v>
      </c>
      <c r="Y131" s="329"/>
      <c r="Z131" s="329"/>
      <c r="AA131" s="331" t="s">
        <v>389</v>
      </c>
      <c r="AB131" s="329"/>
    </row>
    <row r="132" spans="1:28">
      <c r="A132" s="502"/>
      <c r="B132" s="508"/>
      <c r="C132" s="508"/>
      <c r="D132" s="502"/>
      <c r="E132" s="508"/>
      <c r="F132" s="508"/>
      <c r="G132" s="508"/>
      <c r="H132" s="508"/>
      <c r="I132" s="502"/>
      <c r="J132" s="502"/>
      <c r="K132" s="554"/>
      <c r="L132" s="529"/>
      <c r="M132" s="539"/>
      <c r="N132" s="542"/>
      <c r="O132" s="545"/>
      <c r="P132" s="326"/>
      <c r="Q132" s="326"/>
      <c r="R132" s="328"/>
      <c r="S132" s="548"/>
      <c r="T132" s="551"/>
      <c r="U132" s="551"/>
      <c r="V132" s="532"/>
      <c r="W132" s="329"/>
      <c r="X132" s="329"/>
      <c r="Y132" s="329"/>
      <c r="Z132" s="329"/>
      <c r="AA132" s="329"/>
      <c r="AB132" s="329"/>
    </row>
    <row r="133" spans="1:28" ht="8.5" customHeight="1">
      <c r="A133" s="502"/>
      <c r="B133" s="508"/>
      <c r="C133" s="508"/>
      <c r="D133" s="502"/>
      <c r="E133" s="508"/>
      <c r="F133" s="508"/>
      <c r="G133" s="508"/>
      <c r="H133" s="508"/>
      <c r="I133" s="502"/>
      <c r="J133" s="502"/>
      <c r="K133" s="554"/>
      <c r="L133" s="529"/>
      <c r="M133" s="539"/>
      <c r="N133" s="542"/>
      <c r="O133" s="545"/>
      <c r="P133" s="534"/>
      <c r="Q133" s="534"/>
      <c r="R133" s="535"/>
      <c r="S133" s="548"/>
      <c r="T133" s="551"/>
      <c r="U133" s="551"/>
      <c r="V133" s="532"/>
      <c r="W133" s="532"/>
      <c r="X133" s="532"/>
      <c r="Y133" s="532"/>
      <c r="Z133" s="532"/>
      <c r="AA133" s="532"/>
      <c r="AB133" s="532"/>
    </row>
    <row r="134" spans="1:28">
      <c r="A134" s="503"/>
      <c r="B134" s="509"/>
      <c r="C134" s="509"/>
      <c r="D134" s="503"/>
      <c r="E134" s="509"/>
      <c r="F134" s="509"/>
      <c r="G134" s="509"/>
      <c r="H134" s="509"/>
      <c r="I134" s="503"/>
      <c r="J134" s="503"/>
      <c r="K134" s="555"/>
      <c r="L134" s="530"/>
      <c r="M134" s="540"/>
      <c r="N134" s="543"/>
      <c r="O134" s="546"/>
      <c r="P134" s="332"/>
      <c r="Q134" s="332"/>
      <c r="R134" s="333"/>
      <c r="S134" s="549"/>
      <c r="T134" s="552"/>
      <c r="U134" s="552"/>
      <c r="V134" s="533"/>
      <c r="W134" s="334"/>
      <c r="X134" s="334"/>
      <c r="Y134" s="334"/>
      <c r="Z134" s="334"/>
      <c r="AA134" s="334"/>
      <c r="AB134" s="334"/>
    </row>
    <row r="135" spans="1:28">
      <c r="A135" s="511" t="s">
        <v>105</v>
      </c>
      <c r="B135" s="508"/>
      <c r="C135" s="508"/>
      <c r="D135" s="511" t="s">
        <v>105</v>
      </c>
      <c r="E135" s="508"/>
      <c r="F135" s="511" t="s">
        <v>105</v>
      </c>
      <c r="G135" s="508"/>
      <c r="H135" s="508"/>
      <c r="I135" s="325" t="s">
        <v>105</v>
      </c>
      <c r="J135" s="325" t="s">
        <v>105</v>
      </c>
      <c r="K135" s="325" t="s">
        <v>105</v>
      </c>
      <c r="L135" s="325" t="s">
        <v>105</v>
      </c>
      <c r="M135" s="325" t="s">
        <v>105</v>
      </c>
      <c r="N135" s="325" t="s">
        <v>105</v>
      </c>
      <c r="O135" s="325" t="s">
        <v>105</v>
      </c>
      <c r="P135" s="511" t="s">
        <v>105</v>
      </c>
      <c r="Q135" s="508"/>
      <c r="R135" s="508"/>
      <c r="S135" s="325" t="s">
        <v>105</v>
      </c>
      <c r="T135" s="325" t="s">
        <v>105</v>
      </c>
      <c r="U135" s="325" t="s">
        <v>105</v>
      </c>
      <c r="V135" s="325" t="s">
        <v>105</v>
      </c>
      <c r="W135" s="511" t="s">
        <v>105</v>
      </c>
      <c r="X135" s="508"/>
      <c r="Y135" s="508"/>
      <c r="Z135" s="511" t="s">
        <v>105</v>
      </c>
      <c r="AA135" s="508"/>
      <c r="AB135" s="508"/>
    </row>
    <row r="136" spans="1:28">
      <c r="A136" s="507" t="s">
        <v>690</v>
      </c>
      <c r="B136" s="508"/>
      <c r="C136" s="508"/>
      <c r="D136" s="507" t="s">
        <v>54</v>
      </c>
      <c r="E136" s="508"/>
      <c r="F136" s="508"/>
      <c r="G136" s="508"/>
      <c r="H136" s="508"/>
      <c r="I136" s="501" t="s">
        <v>691</v>
      </c>
      <c r="J136" s="501" t="s">
        <v>393</v>
      </c>
      <c r="K136" s="553" t="s">
        <v>692</v>
      </c>
      <c r="L136" s="528" t="s">
        <v>312</v>
      </c>
      <c r="M136" s="538" t="s">
        <v>312</v>
      </c>
      <c r="N136" s="541" t="s">
        <v>323</v>
      </c>
      <c r="O136" s="544" t="s">
        <v>693</v>
      </c>
      <c r="P136" s="326"/>
      <c r="Q136" s="327">
        <v>34.1</v>
      </c>
      <c r="R136" s="328"/>
      <c r="S136" s="547" t="s">
        <v>271</v>
      </c>
      <c r="T136" s="550" t="s">
        <v>312</v>
      </c>
      <c r="U136" s="550" t="s">
        <v>692</v>
      </c>
      <c r="V136" s="531" t="s">
        <v>105</v>
      </c>
      <c r="W136" s="329"/>
      <c r="X136" s="330" t="s">
        <v>694</v>
      </c>
      <c r="Y136" s="329"/>
      <c r="Z136" s="329"/>
      <c r="AA136" s="331" t="s">
        <v>657</v>
      </c>
      <c r="AB136" s="329"/>
    </row>
    <row r="137" spans="1:28">
      <c r="A137" s="502"/>
      <c r="B137" s="508"/>
      <c r="C137" s="508"/>
      <c r="D137" s="502"/>
      <c r="E137" s="508"/>
      <c r="F137" s="508"/>
      <c r="G137" s="508"/>
      <c r="H137" s="508"/>
      <c r="I137" s="502"/>
      <c r="J137" s="502"/>
      <c r="K137" s="554"/>
      <c r="L137" s="529"/>
      <c r="M137" s="539"/>
      <c r="N137" s="542"/>
      <c r="O137" s="545"/>
      <c r="P137" s="326"/>
      <c r="Q137" s="326"/>
      <c r="R137" s="328"/>
      <c r="S137" s="548"/>
      <c r="T137" s="551"/>
      <c r="U137" s="551"/>
      <c r="V137" s="532"/>
      <c r="W137" s="329"/>
      <c r="X137" s="329"/>
      <c r="Y137" s="329"/>
      <c r="Z137" s="329"/>
      <c r="AA137" s="329"/>
      <c r="AB137" s="329"/>
    </row>
    <row r="138" spans="1:28" ht="8.5" customHeight="1">
      <c r="A138" s="502"/>
      <c r="B138" s="508"/>
      <c r="C138" s="508"/>
      <c r="D138" s="502"/>
      <c r="E138" s="508"/>
      <c r="F138" s="508"/>
      <c r="G138" s="508"/>
      <c r="H138" s="508"/>
      <c r="I138" s="502"/>
      <c r="J138" s="502"/>
      <c r="K138" s="554"/>
      <c r="L138" s="529"/>
      <c r="M138" s="539"/>
      <c r="N138" s="542"/>
      <c r="O138" s="545"/>
      <c r="P138" s="534"/>
      <c r="Q138" s="534"/>
      <c r="R138" s="535"/>
      <c r="S138" s="548"/>
      <c r="T138" s="551"/>
      <c r="U138" s="551"/>
      <c r="V138" s="532"/>
      <c r="W138" s="532"/>
      <c r="X138" s="532"/>
      <c r="Y138" s="532"/>
      <c r="Z138" s="532"/>
      <c r="AA138" s="532"/>
      <c r="AB138" s="532"/>
    </row>
    <row r="139" spans="1:28">
      <c r="A139" s="503"/>
      <c r="B139" s="509"/>
      <c r="C139" s="509"/>
      <c r="D139" s="503"/>
      <c r="E139" s="509"/>
      <c r="F139" s="509"/>
      <c r="G139" s="509"/>
      <c r="H139" s="509"/>
      <c r="I139" s="503"/>
      <c r="J139" s="503"/>
      <c r="K139" s="555"/>
      <c r="L139" s="530"/>
      <c r="M139" s="540"/>
      <c r="N139" s="543"/>
      <c r="O139" s="546"/>
      <c r="P139" s="332"/>
      <c r="Q139" s="332"/>
      <c r="R139" s="333"/>
      <c r="S139" s="549"/>
      <c r="T139" s="552"/>
      <c r="U139" s="552"/>
      <c r="V139" s="533"/>
      <c r="W139" s="334"/>
      <c r="X139" s="334"/>
      <c r="Y139" s="334"/>
      <c r="Z139" s="334"/>
      <c r="AA139" s="334"/>
      <c r="AB139" s="334"/>
    </row>
    <row r="140" spans="1:28">
      <c r="A140" s="511" t="s">
        <v>105</v>
      </c>
      <c r="B140" s="508"/>
      <c r="C140" s="508"/>
      <c r="D140" s="511" t="s">
        <v>105</v>
      </c>
      <c r="E140" s="508"/>
      <c r="F140" s="511" t="s">
        <v>105</v>
      </c>
      <c r="G140" s="508"/>
      <c r="H140" s="508"/>
      <c r="I140" s="325" t="s">
        <v>105</v>
      </c>
      <c r="J140" s="325" t="s">
        <v>105</v>
      </c>
      <c r="K140" s="325" t="s">
        <v>105</v>
      </c>
      <c r="L140" s="325" t="s">
        <v>105</v>
      </c>
      <c r="M140" s="325" t="s">
        <v>105</v>
      </c>
      <c r="N140" s="325" t="s">
        <v>105</v>
      </c>
      <c r="O140" s="325" t="s">
        <v>105</v>
      </c>
      <c r="P140" s="511" t="s">
        <v>105</v>
      </c>
      <c r="Q140" s="508"/>
      <c r="R140" s="508"/>
      <c r="S140" s="325" t="s">
        <v>105</v>
      </c>
      <c r="T140" s="325" t="s">
        <v>105</v>
      </c>
      <c r="U140" s="325" t="s">
        <v>105</v>
      </c>
      <c r="V140" s="325" t="s">
        <v>105</v>
      </c>
      <c r="W140" s="511" t="s">
        <v>105</v>
      </c>
      <c r="X140" s="508"/>
      <c r="Y140" s="508"/>
      <c r="Z140" s="511" t="s">
        <v>105</v>
      </c>
      <c r="AA140" s="508"/>
      <c r="AB140" s="508"/>
    </row>
    <row r="141" spans="1:28">
      <c r="A141" s="507" t="s">
        <v>390</v>
      </c>
      <c r="B141" s="508"/>
      <c r="C141" s="508"/>
      <c r="D141" s="507" t="s">
        <v>55</v>
      </c>
      <c r="E141" s="508"/>
      <c r="F141" s="508"/>
      <c r="G141" s="508"/>
      <c r="H141" s="508"/>
      <c r="I141" s="501" t="s">
        <v>391</v>
      </c>
      <c r="J141" s="501" t="s">
        <v>392</v>
      </c>
      <c r="K141" s="553" t="s">
        <v>393</v>
      </c>
      <c r="L141" s="528" t="s">
        <v>322</v>
      </c>
      <c r="M141" s="538" t="s">
        <v>271</v>
      </c>
      <c r="N141" s="541" t="s">
        <v>394</v>
      </c>
      <c r="O141" s="544" t="s">
        <v>395</v>
      </c>
      <c r="P141" s="326"/>
      <c r="Q141" s="327">
        <v>32.6</v>
      </c>
      <c r="R141" s="328"/>
      <c r="S141" s="547" t="s">
        <v>271</v>
      </c>
      <c r="T141" s="550" t="s">
        <v>361</v>
      </c>
      <c r="U141" s="550" t="s">
        <v>396</v>
      </c>
      <c r="V141" s="531" t="s">
        <v>105</v>
      </c>
      <c r="W141" s="329"/>
      <c r="X141" s="330" t="s">
        <v>397</v>
      </c>
      <c r="Y141" s="329"/>
      <c r="Z141" s="329"/>
      <c r="AA141" s="331" t="s">
        <v>398</v>
      </c>
      <c r="AB141" s="329"/>
    </row>
    <row r="142" spans="1:28">
      <c r="A142" s="502"/>
      <c r="B142" s="508"/>
      <c r="C142" s="508"/>
      <c r="D142" s="502"/>
      <c r="E142" s="508"/>
      <c r="F142" s="508"/>
      <c r="G142" s="508"/>
      <c r="H142" s="508"/>
      <c r="I142" s="502"/>
      <c r="J142" s="502"/>
      <c r="K142" s="554"/>
      <c r="L142" s="529"/>
      <c r="M142" s="539"/>
      <c r="N142" s="542"/>
      <c r="O142" s="545"/>
      <c r="P142" s="326"/>
      <c r="Q142" s="326"/>
      <c r="R142" s="328"/>
      <c r="S142" s="548"/>
      <c r="T142" s="551"/>
      <c r="U142" s="551"/>
      <c r="V142" s="532"/>
      <c r="W142" s="329"/>
      <c r="X142" s="329"/>
      <c r="Y142" s="329"/>
      <c r="Z142" s="329"/>
      <c r="AA142" s="329"/>
      <c r="AB142" s="329"/>
    </row>
    <row r="143" spans="1:28" ht="8.5" customHeight="1">
      <c r="A143" s="502"/>
      <c r="B143" s="508"/>
      <c r="C143" s="508"/>
      <c r="D143" s="502"/>
      <c r="E143" s="508"/>
      <c r="F143" s="508"/>
      <c r="G143" s="508"/>
      <c r="H143" s="508"/>
      <c r="I143" s="502"/>
      <c r="J143" s="502"/>
      <c r="K143" s="554"/>
      <c r="L143" s="529"/>
      <c r="M143" s="539"/>
      <c r="N143" s="542"/>
      <c r="O143" s="545"/>
      <c r="P143" s="534"/>
      <c r="Q143" s="534"/>
      <c r="R143" s="535"/>
      <c r="S143" s="548"/>
      <c r="T143" s="551"/>
      <c r="U143" s="551"/>
      <c r="V143" s="532"/>
      <c r="W143" s="532"/>
      <c r="X143" s="532"/>
      <c r="Y143" s="532"/>
      <c r="Z143" s="532"/>
      <c r="AA143" s="532"/>
      <c r="AB143" s="532"/>
    </row>
    <row r="144" spans="1:28">
      <c r="A144" s="503"/>
      <c r="B144" s="509"/>
      <c r="C144" s="509"/>
      <c r="D144" s="503"/>
      <c r="E144" s="509"/>
      <c r="F144" s="509"/>
      <c r="G144" s="509"/>
      <c r="H144" s="509"/>
      <c r="I144" s="503"/>
      <c r="J144" s="503"/>
      <c r="K144" s="555"/>
      <c r="L144" s="530"/>
      <c r="M144" s="540"/>
      <c r="N144" s="543"/>
      <c r="O144" s="546"/>
      <c r="P144" s="332"/>
      <c r="Q144" s="332"/>
      <c r="R144" s="333"/>
      <c r="S144" s="549"/>
      <c r="T144" s="552"/>
      <c r="U144" s="552"/>
      <c r="V144" s="533"/>
      <c r="W144" s="334"/>
      <c r="X144" s="334"/>
      <c r="Y144" s="334"/>
      <c r="Z144" s="334"/>
      <c r="AA144" s="334"/>
      <c r="AB144" s="334"/>
    </row>
    <row r="145" spans="1:28">
      <c r="A145" s="511" t="s">
        <v>105</v>
      </c>
      <c r="B145" s="508"/>
      <c r="C145" s="508"/>
      <c r="D145" s="511" t="s">
        <v>105</v>
      </c>
      <c r="E145" s="508"/>
      <c r="F145" s="511" t="s">
        <v>105</v>
      </c>
      <c r="G145" s="508"/>
      <c r="H145" s="508"/>
      <c r="I145" s="325" t="s">
        <v>105</v>
      </c>
      <c r="J145" s="325" t="s">
        <v>105</v>
      </c>
      <c r="K145" s="325" t="s">
        <v>105</v>
      </c>
      <c r="L145" s="325" t="s">
        <v>105</v>
      </c>
      <c r="M145" s="325" t="s">
        <v>105</v>
      </c>
      <c r="N145" s="325" t="s">
        <v>105</v>
      </c>
      <c r="O145" s="325" t="s">
        <v>105</v>
      </c>
      <c r="P145" s="511" t="s">
        <v>105</v>
      </c>
      <c r="Q145" s="508"/>
      <c r="R145" s="508"/>
      <c r="S145" s="325" t="s">
        <v>105</v>
      </c>
      <c r="T145" s="325" t="s">
        <v>105</v>
      </c>
      <c r="U145" s="325" t="s">
        <v>105</v>
      </c>
      <c r="V145" s="325" t="s">
        <v>105</v>
      </c>
      <c r="W145" s="511" t="s">
        <v>105</v>
      </c>
      <c r="X145" s="508"/>
      <c r="Y145" s="508"/>
      <c r="Z145" s="511" t="s">
        <v>105</v>
      </c>
      <c r="AA145" s="508"/>
      <c r="AB145" s="508"/>
    </row>
    <row r="146" spans="1:28">
      <c r="A146" s="507" t="s">
        <v>399</v>
      </c>
      <c r="B146" s="508"/>
      <c r="C146" s="508"/>
      <c r="D146" s="507" t="s">
        <v>56</v>
      </c>
      <c r="E146" s="508"/>
      <c r="F146" s="508"/>
      <c r="G146" s="508"/>
      <c r="H146" s="508"/>
      <c r="I146" s="501" t="s">
        <v>400</v>
      </c>
      <c r="J146" s="501" t="s">
        <v>368</v>
      </c>
      <c r="K146" s="553" t="s">
        <v>368</v>
      </c>
      <c r="L146" s="528" t="s">
        <v>401</v>
      </c>
      <c r="M146" s="538" t="s">
        <v>367</v>
      </c>
      <c r="N146" s="541" t="s">
        <v>402</v>
      </c>
      <c r="O146" s="544" t="s">
        <v>403</v>
      </c>
      <c r="P146" s="326"/>
      <c r="Q146" s="327">
        <v>34.5</v>
      </c>
      <c r="R146" s="328"/>
      <c r="S146" s="547" t="s">
        <v>271</v>
      </c>
      <c r="T146" s="550" t="s">
        <v>401</v>
      </c>
      <c r="U146" s="550" t="s">
        <v>281</v>
      </c>
      <c r="V146" s="531" t="s">
        <v>105</v>
      </c>
      <c r="W146" s="329"/>
      <c r="X146" s="330" t="s">
        <v>404</v>
      </c>
      <c r="Y146" s="329"/>
      <c r="Z146" s="329"/>
      <c r="AA146" s="331" t="s">
        <v>405</v>
      </c>
      <c r="AB146" s="329"/>
    </row>
    <row r="147" spans="1:28">
      <c r="A147" s="502"/>
      <c r="B147" s="508"/>
      <c r="C147" s="508"/>
      <c r="D147" s="502"/>
      <c r="E147" s="508"/>
      <c r="F147" s="508"/>
      <c r="G147" s="508"/>
      <c r="H147" s="508"/>
      <c r="I147" s="502"/>
      <c r="J147" s="502"/>
      <c r="K147" s="554"/>
      <c r="L147" s="529"/>
      <c r="M147" s="539"/>
      <c r="N147" s="542"/>
      <c r="O147" s="545"/>
      <c r="P147" s="326"/>
      <c r="Q147" s="326"/>
      <c r="R147" s="328"/>
      <c r="S147" s="548"/>
      <c r="T147" s="551"/>
      <c r="U147" s="551"/>
      <c r="V147" s="532"/>
      <c r="W147" s="329"/>
      <c r="X147" s="329"/>
      <c r="Y147" s="329"/>
      <c r="Z147" s="329"/>
      <c r="AA147" s="329"/>
      <c r="AB147" s="329"/>
    </row>
    <row r="148" spans="1:28" ht="8.5" customHeight="1">
      <c r="A148" s="502"/>
      <c r="B148" s="508"/>
      <c r="C148" s="508"/>
      <c r="D148" s="502"/>
      <c r="E148" s="508"/>
      <c r="F148" s="508"/>
      <c r="G148" s="508"/>
      <c r="H148" s="508"/>
      <c r="I148" s="502"/>
      <c r="J148" s="502"/>
      <c r="K148" s="554"/>
      <c r="L148" s="529"/>
      <c r="M148" s="539"/>
      <c r="N148" s="542"/>
      <c r="O148" s="545"/>
      <c r="P148" s="534"/>
      <c r="Q148" s="534"/>
      <c r="R148" s="535"/>
      <c r="S148" s="548"/>
      <c r="T148" s="551"/>
      <c r="U148" s="551"/>
      <c r="V148" s="532"/>
      <c r="W148" s="532"/>
      <c r="X148" s="532"/>
      <c r="Y148" s="532"/>
      <c r="Z148" s="532"/>
      <c r="AA148" s="532"/>
      <c r="AB148" s="532"/>
    </row>
    <row r="149" spans="1:28">
      <c r="A149" s="503"/>
      <c r="B149" s="509"/>
      <c r="C149" s="509"/>
      <c r="D149" s="503"/>
      <c r="E149" s="509"/>
      <c r="F149" s="509"/>
      <c r="G149" s="509"/>
      <c r="H149" s="509"/>
      <c r="I149" s="503"/>
      <c r="J149" s="503"/>
      <c r="K149" s="555"/>
      <c r="L149" s="530"/>
      <c r="M149" s="540"/>
      <c r="N149" s="543"/>
      <c r="O149" s="546"/>
      <c r="P149" s="332"/>
      <c r="Q149" s="332"/>
      <c r="R149" s="333"/>
      <c r="S149" s="549"/>
      <c r="T149" s="552"/>
      <c r="U149" s="552"/>
      <c r="V149" s="533"/>
      <c r="W149" s="334"/>
      <c r="X149" s="334"/>
      <c r="Y149" s="334"/>
      <c r="Z149" s="334"/>
      <c r="AA149" s="334"/>
      <c r="AB149" s="334"/>
    </row>
    <row r="150" spans="1:28">
      <c r="A150" s="511" t="s">
        <v>105</v>
      </c>
      <c r="B150" s="508"/>
      <c r="C150" s="508"/>
      <c r="D150" s="511" t="s">
        <v>105</v>
      </c>
      <c r="E150" s="508"/>
      <c r="F150" s="511" t="s">
        <v>105</v>
      </c>
      <c r="G150" s="508"/>
      <c r="H150" s="508"/>
      <c r="I150" s="325" t="s">
        <v>105</v>
      </c>
      <c r="J150" s="325" t="s">
        <v>105</v>
      </c>
      <c r="K150" s="325" t="s">
        <v>105</v>
      </c>
      <c r="L150" s="325" t="s">
        <v>105</v>
      </c>
      <c r="M150" s="325" t="s">
        <v>105</v>
      </c>
      <c r="N150" s="325" t="s">
        <v>105</v>
      </c>
      <c r="O150" s="325" t="s">
        <v>105</v>
      </c>
      <c r="P150" s="511" t="s">
        <v>105</v>
      </c>
      <c r="Q150" s="508"/>
      <c r="R150" s="508"/>
      <c r="S150" s="325" t="s">
        <v>105</v>
      </c>
      <c r="T150" s="325" t="s">
        <v>105</v>
      </c>
      <c r="U150" s="325" t="s">
        <v>105</v>
      </c>
      <c r="V150" s="325" t="s">
        <v>105</v>
      </c>
      <c r="W150" s="511" t="s">
        <v>105</v>
      </c>
      <c r="X150" s="508"/>
      <c r="Y150" s="508"/>
      <c r="Z150" s="511" t="s">
        <v>105</v>
      </c>
      <c r="AA150" s="508"/>
      <c r="AB150" s="508"/>
    </row>
    <row r="151" spans="1:28">
      <c r="A151" s="507" t="s">
        <v>724</v>
      </c>
      <c r="B151" s="508"/>
      <c r="C151" s="508"/>
      <c r="D151" s="507" t="s">
        <v>57</v>
      </c>
      <c r="E151" s="508"/>
      <c r="F151" s="508"/>
      <c r="G151" s="508"/>
      <c r="H151" s="508"/>
      <c r="I151" s="501" t="s">
        <v>656</v>
      </c>
      <c r="J151" s="501" t="s">
        <v>358</v>
      </c>
      <c r="K151" s="553" t="s">
        <v>791</v>
      </c>
      <c r="L151" s="528" t="s">
        <v>271</v>
      </c>
      <c r="M151" s="538" t="s">
        <v>424</v>
      </c>
      <c r="N151" s="541" t="s">
        <v>792</v>
      </c>
      <c r="O151" s="544" t="s">
        <v>793</v>
      </c>
      <c r="P151" s="326"/>
      <c r="Q151" s="327">
        <v>32.799999999999997</v>
      </c>
      <c r="R151" s="328"/>
      <c r="S151" s="547" t="s">
        <v>271</v>
      </c>
      <c r="T151" s="550" t="s">
        <v>271</v>
      </c>
      <c r="U151" s="550" t="s">
        <v>358</v>
      </c>
      <c r="V151" s="531" t="s">
        <v>105</v>
      </c>
      <c r="W151" s="329"/>
      <c r="X151" s="330" t="s">
        <v>794</v>
      </c>
      <c r="Y151" s="329"/>
      <c r="Z151" s="329"/>
      <c r="AA151" s="331" t="s">
        <v>622</v>
      </c>
      <c r="AB151" s="329"/>
    </row>
    <row r="152" spans="1:28">
      <c r="A152" s="502"/>
      <c r="B152" s="508"/>
      <c r="C152" s="508"/>
      <c r="D152" s="502"/>
      <c r="E152" s="508"/>
      <c r="F152" s="508"/>
      <c r="G152" s="508"/>
      <c r="H152" s="508"/>
      <c r="I152" s="502"/>
      <c r="J152" s="502"/>
      <c r="K152" s="554"/>
      <c r="L152" s="529"/>
      <c r="M152" s="539"/>
      <c r="N152" s="542"/>
      <c r="O152" s="545"/>
      <c r="P152" s="326"/>
      <c r="Q152" s="326"/>
      <c r="R152" s="328"/>
      <c r="S152" s="548"/>
      <c r="T152" s="551"/>
      <c r="U152" s="551"/>
      <c r="V152" s="532"/>
      <c r="W152" s="329"/>
      <c r="X152" s="329"/>
      <c r="Y152" s="329"/>
      <c r="Z152" s="329"/>
      <c r="AA152" s="329"/>
      <c r="AB152" s="329"/>
    </row>
    <row r="153" spans="1:28" ht="8.5" customHeight="1">
      <c r="A153" s="502"/>
      <c r="B153" s="508"/>
      <c r="C153" s="508"/>
      <c r="D153" s="502"/>
      <c r="E153" s="508"/>
      <c r="F153" s="508"/>
      <c r="G153" s="508"/>
      <c r="H153" s="508"/>
      <c r="I153" s="502"/>
      <c r="J153" s="502"/>
      <c r="K153" s="554"/>
      <c r="L153" s="529"/>
      <c r="M153" s="539"/>
      <c r="N153" s="542"/>
      <c r="O153" s="545"/>
      <c r="P153" s="534"/>
      <c r="Q153" s="534"/>
      <c r="R153" s="535"/>
      <c r="S153" s="548"/>
      <c r="T153" s="551"/>
      <c r="U153" s="551"/>
      <c r="V153" s="532"/>
      <c r="W153" s="532"/>
      <c r="X153" s="532"/>
      <c r="Y153" s="532"/>
      <c r="Z153" s="532"/>
      <c r="AA153" s="532"/>
      <c r="AB153" s="532"/>
    </row>
    <row r="154" spans="1:28">
      <c r="A154" s="503"/>
      <c r="B154" s="509"/>
      <c r="C154" s="509"/>
      <c r="D154" s="503"/>
      <c r="E154" s="509"/>
      <c r="F154" s="509"/>
      <c r="G154" s="509"/>
      <c r="H154" s="509"/>
      <c r="I154" s="503"/>
      <c r="J154" s="503"/>
      <c r="K154" s="555"/>
      <c r="L154" s="530"/>
      <c r="M154" s="540"/>
      <c r="N154" s="543"/>
      <c r="O154" s="546"/>
      <c r="P154" s="332"/>
      <c r="Q154" s="332"/>
      <c r="R154" s="333"/>
      <c r="S154" s="549"/>
      <c r="T154" s="552"/>
      <c r="U154" s="552"/>
      <c r="V154" s="533"/>
      <c r="W154" s="334"/>
      <c r="X154" s="334"/>
      <c r="Y154" s="334"/>
      <c r="Z154" s="334"/>
      <c r="AA154" s="334"/>
      <c r="AB154" s="334"/>
    </row>
    <row r="155" spans="1:28">
      <c r="A155" s="511" t="s">
        <v>105</v>
      </c>
      <c r="B155" s="508"/>
      <c r="C155" s="508"/>
      <c r="D155" s="511" t="s">
        <v>105</v>
      </c>
      <c r="E155" s="508"/>
      <c r="F155" s="511" t="s">
        <v>105</v>
      </c>
      <c r="G155" s="508"/>
      <c r="H155" s="508"/>
      <c r="I155" s="325" t="s">
        <v>105</v>
      </c>
      <c r="J155" s="325" t="s">
        <v>105</v>
      </c>
      <c r="K155" s="325" t="s">
        <v>105</v>
      </c>
      <c r="L155" s="325" t="s">
        <v>105</v>
      </c>
      <c r="M155" s="325" t="s">
        <v>105</v>
      </c>
      <c r="N155" s="325" t="s">
        <v>105</v>
      </c>
      <c r="O155" s="325" t="s">
        <v>105</v>
      </c>
      <c r="P155" s="511" t="s">
        <v>105</v>
      </c>
      <c r="Q155" s="508"/>
      <c r="R155" s="508"/>
      <c r="S155" s="325" t="s">
        <v>105</v>
      </c>
      <c r="T155" s="325" t="s">
        <v>105</v>
      </c>
      <c r="U155" s="325" t="s">
        <v>105</v>
      </c>
      <c r="V155" s="325" t="s">
        <v>105</v>
      </c>
      <c r="W155" s="511" t="s">
        <v>105</v>
      </c>
      <c r="X155" s="508"/>
      <c r="Y155" s="508"/>
      <c r="Z155" s="511" t="s">
        <v>105</v>
      </c>
      <c r="AA155" s="508"/>
      <c r="AB155" s="508"/>
    </row>
    <row r="156" spans="1:28">
      <c r="A156" s="507" t="s">
        <v>406</v>
      </c>
      <c r="B156" s="508"/>
      <c r="C156" s="508"/>
      <c r="D156" s="507" t="s">
        <v>58</v>
      </c>
      <c r="E156" s="508"/>
      <c r="F156" s="508"/>
      <c r="G156" s="508"/>
      <c r="H156" s="508"/>
      <c r="I156" s="501" t="s">
        <v>407</v>
      </c>
      <c r="J156" s="501" t="s">
        <v>313</v>
      </c>
      <c r="K156" s="553" t="s">
        <v>408</v>
      </c>
      <c r="L156" s="528" t="s">
        <v>313</v>
      </c>
      <c r="M156" s="538" t="s">
        <v>409</v>
      </c>
      <c r="N156" s="541" t="s">
        <v>277</v>
      </c>
      <c r="O156" s="544" t="s">
        <v>344</v>
      </c>
      <c r="P156" s="326"/>
      <c r="Q156" s="327">
        <v>29.3</v>
      </c>
      <c r="R156" s="328"/>
      <c r="S156" s="547" t="s">
        <v>271</v>
      </c>
      <c r="T156" s="550" t="s">
        <v>271</v>
      </c>
      <c r="U156" s="550" t="s">
        <v>313</v>
      </c>
      <c r="V156" s="531" t="s">
        <v>105</v>
      </c>
      <c r="W156" s="329"/>
      <c r="X156" s="330" t="s">
        <v>277</v>
      </c>
      <c r="Y156" s="329"/>
      <c r="Z156" s="329"/>
      <c r="AA156" s="331" t="s">
        <v>410</v>
      </c>
      <c r="AB156" s="329"/>
    </row>
    <row r="157" spans="1:28">
      <c r="A157" s="502"/>
      <c r="B157" s="508"/>
      <c r="C157" s="508"/>
      <c r="D157" s="502"/>
      <c r="E157" s="508"/>
      <c r="F157" s="508"/>
      <c r="G157" s="508"/>
      <c r="H157" s="508"/>
      <c r="I157" s="502"/>
      <c r="J157" s="502"/>
      <c r="K157" s="554"/>
      <c r="L157" s="529"/>
      <c r="M157" s="539"/>
      <c r="N157" s="542"/>
      <c r="O157" s="545"/>
      <c r="P157" s="326"/>
      <c r="Q157" s="326"/>
      <c r="R157" s="328"/>
      <c r="S157" s="548"/>
      <c r="T157" s="551"/>
      <c r="U157" s="551"/>
      <c r="V157" s="532"/>
      <c r="W157" s="329"/>
      <c r="X157" s="329"/>
      <c r="Y157" s="329"/>
      <c r="Z157" s="329"/>
      <c r="AA157" s="329"/>
      <c r="AB157" s="329"/>
    </row>
    <row r="158" spans="1:28" ht="8.5" customHeight="1">
      <c r="A158" s="502"/>
      <c r="B158" s="508"/>
      <c r="C158" s="508"/>
      <c r="D158" s="502"/>
      <c r="E158" s="508"/>
      <c r="F158" s="508"/>
      <c r="G158" s="508"/>
      <c r="H158" s="508"/>
      <c r="I158" s="502"/>
      <c r="J158" s="502"/>
      <c r="K158" s="554"/>
      <c r="L158" s="529"/>
      <c r="M158" s="539"/>
      <c r="N158" s="542"/>
      <c r="O158" s="545"/>
      <c r="P158" s="534"/>
      <c r="Q158" s="534"/>
      <c r="R158" s="535"/>
      <c r="S158" s="548"/>
      <c r="T158" s="551"/>
      <c r="U158" s="551"/>
      <c r="V158" s="532"/>
      <c r="W158" s="532"/>
      <c r="X158" s="532"/>
      <c r="Y158" s="532"/>
      <c r="Z158" s="532"/>
      <c r="AA158" s="532"/>
      <c r="AB158" s="532"/>
    </row>
    <row r="159" spans="1:28">
      <c r="A159" s="503"/>
      <c r="B159" s="509"/>
      <c r="C159" s="509"/>
      <c r="D159" s="503"/>
      <c r="E159" s="509"/>
      <c r="F159" s="509"/>
      <c r="G159" s="509"/>
      <c r="H159" s="509"/>
      <c r="I159" s="503"/>
      <c r="J159" s="503"/>
      <c r="K159" s="555"/>
      <c r="L159" s="530"/>
      <c r="M159" s="540"/>
      <c r="N159" s="543"/>
      <c r="O159" s="546"/>
      <c r="P159" s="332"/>
      <c r="Q159" s="332"/>
      <c r="R159" s="333"/>
      <c r="S159" s="549"/>
      <c r="T159" s="552"/>
      <c r="U159" s="552"/>
      <c r="V159" s="533"/>
      <c r="W159" s="334"/>
      <c r="X159" s="334"/>
      <c r="Y159" s="334"/>
      <c r="Z159" s="334"/>
      <c r="AA159" s="334"/>
      <c r="AB159" s="334"/>
    </row>
    <row r="160" spans="1:28">
      <c r="A160" s="511" t="s">
        <v>105</v>
      </c>
      <c r="B160" s="508"/>
      <c r="C160" s="508"/>
      <c r="D160" s="511" t="s">
        <v>105</v>
      </c>
      <c r="E160" s="508"/>
      <c r="F160" s="511" t="s">
        <v>105</v>
      </c>
      <c r="G160" s="508"/>
      <c r="H160" s="508"/>
      <c r="I160" s="325" t="s">
        <v>105</v>
      </c>
      <c r="J160" s="325" t="s">
        <v>105</v>
      </c>
      <c r="K160" s="325" t="s">
        <v>105</v>
      </c>
      <c r="L160" s="325" t="s">
        <v>105</v>
      </c>
      <c r="M160" s="325" t="s">
        <v>105</v>
      </c>
      <c r="N160" s="325" t="s">
        <v>105</v>
      </c>
      <c r="O160" s="325" t="s">
        <v>105</v>
      </c>
      <c r="P160" s="511" t="s">
        <v>105</v>
      </c>
      <c r="Q160" s="508"/>
      <c r="R160" s="508"/>
      <c r="S160" s="325" t="s">
        <v>105</v>
      </c>
      <c r="T160" s="325" t="s">
        <v>105</v>
      </c>
      <c r="U160" s="325" t="s">
        <v>105</v>
      </c>
      <c r="V160" s="325" t="s">
        <v>105</v>
      </c>
      <c r="W160" s="511" t="s">
        <v>105</v>
      </c>
      <c r="X160" s="508"/>
      <c r="Y160" s="508"/>
      <c r="Z160" s="511" t="s">
        <v>105</v>
      </c>
      <c r="AA160" s="508"/>
      <c r="AB160" s="508"/>
    </row>
    <row r="161" spans="1:28">
      <c r="A161" s="507" t="s">
        <v>728</v>
      </c>
      <c r="B161" s="508"/>
      <c r="C161" s="508"/>
      <c r="D161" s="507" t="s">
        <v>77</v>
      </c>
      <c r="E161" s="508"/>
      <c r="F161" s="508"/>
      <c r="G161" s="508"/>
      <c r="H161" s="508"/>
      <c r="I161" s="501" t="s">
        <v>531</v>
      </c>
      <c r="J161" s="501" t="s">
        <v>589</v>
      </c>
      <c r="K161" s="553" t="s">
        <v>271</v>
      </c>
      <c r="L161" s="528" t="s">
        <v>271</v>
      </c>
      <c r="M161" s="538" t="s">
        <v>271</v>
      </c>
      <c r="N161" s="541" t="s">
        <v>271</v>
      </c>
      <c r="O161" s="544" t="s">
        <v>271</v>
      </c>
      <c r="P161" s="326"/>
      <c r="Q161" s="336" t="s">
        <v>259</v>
      </c>
      <c r="R161" s="328"/>
      <c r="S161" s="547" t="s">
        <v>271</v>
      </c>
      <c r="T161" s="550" t="s">
        <v>271</v>
      </c>
      <c r="U161" s="550" t="s">
        <v>589</v>
      </c>
      <c r="V161" s="531" t="s">
        <v>105</v>
      </c>
      <c r="W161" s="329"/>
      <c r="X161" s="330" t="s">
        <v>271</v>
      </c>
      <c r="Y161" s="329"/>
      <c r="Z161" s="329"/>
      <c r="AA161" s="331" t="s">
        <v>271</v>
      </c>
      <c r="AB161" s="329"/>
    </row>
    <row r="162" spans="1:28">
      <c r="A162" s="502"/>
      <c r="B162" s="508"/>
      <c r="C162" s="508"/>
      <c r="D162" s="502"/>
      <c r="E162" s="508"/>
      <c r="F162" s="508"/>
      <c r="G162" s="508"/>
      <c r="H162" s="508"/>
      <c r="I162" s="502"/>
      <c r="J162" s="502"/>
      <c r="K162" s="554"/>
      <c r="L162" s="529"/>
      <c r="M162" s="539"/>
      <c r="N162" s="542"/>
      <c r="O162" s="545"/>
      <c r="P162" s="326"/>
      <c r="Q162" s="326"/>
      <c r="R162" s="328"/>
      <c r="S162" s="548"/>
      <c r="T162" s="551"/>
      <c r="U162" s="551"/>
      <c r="V162" s="532"/>
      <c r="W162" s="329"/>
      <c r="X162" s="329"/>
      <c r="Y162" s="329"/>
      <c r="Z162" s="329"/>
      <c r="AA162" s="329"/>
      <c r="AB162" s="329"/>
    </row>
    <row r="163" spans="1:28" ht="8.5" customHeight="1">
      <c r="A163" s="502"/>
      <c r="B163" s="508"/>
      <c r="C163" s="508"/>
      <c r="D163" s="502"/>
      <c r="E163" s="508"/>
      <c r="F163" s="508"/>
      <c r="G163" s="508"/>
      <c r="H163" s="508"/>
      <c r="I163" s="502"/>
      <c r="J163" s="502"/>
      <c r="K163" s="554"/>
      <c r="L163" s="529"/>
      <c r="M163" s="539"/>
      <c r="N163" s="542"/>
      <c r="O163" s="545"/>
      <c r="P163" s="534"/>
      <c r="Q163" s="534"/>
      <c r="R163" s="535"/>
      <c r="S163" s="548"/>
      <c r="T163" s="551"/>
      <c r="U163" s="551"/>
      <c r="V163" s="532"/>
      <c r="W163" s="532"/>
      <c r="X163" s="532"/>
      <c r="Y163" s="532"/>
      <c r="Z163" s="532"/>
      <c r="AA163" s="532"/>
      <c r="AB163" s="532"/>
    </row>
    <row r="164" spans="1:28">
      <c r="A164" s="503"/>
      <c r="B164" s="509"/>
      <c r="C164" s="509"/>
      <c r="D164" s="503"/>
      <c r="E164" s="509"/>
      <c r="F164" s="509"/>
      <c r="G164" s="509"/>
      <c r="H164" s="509"/>
      <c r="I164" s="503"/>
      <c r="J164" s="503"/>
      <c r="K164" s="555"/>
      <c r="L164" s="530"/>
      <c r="M164" s="540"/>
      <c r="N164" s="543"/>
      <c r="O164" s="546"/>
      <c r="P164" s="332"/>
      <c r="Q164" s="332"/>
      <c r="R164" s="333"/>
      <c r="S164" s="549"/>
      <c r="T164" s="552"/>
      <c r="U164" s="552"/>
      <c r="V164" s="533"/>
      <c r="W164" s="334"/>
      <c r="X164" s="334"/>
      <c r="Y164" s="334"/>
      <c r="Z164" s="334"/>
      <c r="AA164" s="334"/>
      <c r="AB164" s="334"/>
    </row>
    <row r="165" spans="1:28">
      <c r="A165" s="511" t="s">
        <v>105</v>
      </c>
      <c r="B165" s="508"/>
      <c r="C165" s="508"/>
      <c r="D165" s="511" t="s">
        <v>105</v>
      </c>
      <c r="E165" s="508"/>
      <c r="F165" s="511" t="s">
        <v>105</v>
      </c>
      <c r="G165" s="508"/>
      <c r="H165" s="508"/>
      <c r="I165" s="325" t="s">
        <v>105</v>
      </c>
      <c r="J165" s="325" t="s">
        <v>105</v>
      </c>
      <c r="K165" s="325" t="s">
        <v>105</v>
      </c>
      <c r="L165" s="325" t="s">
        <v>105</v>
      </c>
      <c r="M165" s="325" t="s">
        <v>105</v>
      </c>
      <c r="N165" s="325" t="s">
        <v>105</v>
      </c>
      <c r="O165" s="325" t="s">
        <v>105</v>
      </c>
      <c r="P165" s="511" t="s">
        <v>105</v>
      </c>
      <c r="Q165" s="508"/>
      <c r="R165" s="508"/>
      <c r="S165" s="325" t="s">
        <v>105</v>
      </c>
      <c r="T165" s="325" t="s">
        <v>105</v>
      </c>
      <c r="U165" s="325" t="s">
        <v>105</v>
      </c>
      <c r="V165" s="325" t="s">
        <v>105</v>
      </c>
      <c r="W165" s="511" t="s">
        <v>105</v>
      </c>
      <c r="X165" s="508"/>
      <c r="Y165" s="508"/>
      <c r="Z165" s="511" t="s">
        <v>105</v>
      </c>
      <c r="AA165" s="508"/>
      <c r="AB165" s="508"/>
    </row>
    <row r="166" spans="1:28">
      <c r="A166" s="507" t="s">
        <v>411</v>
      </c>
      <c r="B166" s="508"/>
      <c r="C166" s="508"/>
      <c r="D166" s="507" t="s">
        <v>59</v>
      </c>
      <c r="E166" s="508"/>
      <c r="F166" s="508"/>
      <c r="G166" s="508"/>
      <c r="H166" s="508"/>
      <c r="I166" s="501" t="s">
        <v>412</v>
      </c>
      <c r="J166" s="501" t="s">
        <v>261</v>
      </c>
      <c r="K166" s="553" t="s">
        <v>261</v>
      </c>
      <c r="L166" s="528" t="s">
        <v>413</v>
      </c>
      <c r="M166" s="538" t="s">
        <v>261</v>
      </c>
      <c r="N166" s="541" t="s">
        <v>414</v>
      </c>
      <c r="O166" s="544" t="s">
        <v>414</v>
      </c>
      <c r="P166" s="326"/>
      <c r="Q166" s="327">
        <v>34.9</v>
      </c>
      <c r="R166" s="328"/>
      <c r="S166" s="547" t="s">
        <v>271</v>
      </c>
      <c r="T166" s="550" t="s">
        <v>271</v>
      </c>
      <c r="U166" s="550" t="s">
        <v>261</v>
      </c>
      <c r="V166" s="531" t="s">
        <v>105</v>
      </c>
      <c r="W166" s="329"/>
      <c r="X166" s="330" t="s">
        <v>415</v>
      </c>
      <c r="Y166" s="329"/>
      <c r="Z166" s="329"/>
      <c r="AA166" s="331" t="s">
        <v>416</v>
      </c>
      <c r="AB166" s="329"/>
    </row>
    <row r="167" spans="1:28">
      <c r="A167" s="502"/>
      <c r="B167" s="508"/>
      <c r="C167" s="508"/>
      <c r="D167" s="502"/>
      <c r="E167" s="508"/>
      <c r="F167" s="508"/>
      <c r="G167" s="508"/>
      <c r="H167" s="508"/>
      <c r="I167" s="502"/>
      <c r="J167" s="502"/>
      <c r="K167" s="554"/>
      <c r="L167" s="529"/>
      <c r="M167" s="539"/>
      <c r="N167" s="542"/>
      <c r="O167" s="545"/>
      <c r="P167" s="326"/>
      <c r="Q167" s="326"/>
      <c r="R167" s="328"/>
      <c r="S167" s="548"/>
      <c r="T167" s="551"/>
      <c r="U167" s="551"/>
      <c r="V167" s="532"/>
      <c r="W167" s="329"/>
      <c r="X167" s="329"/>
      <c r="Y167" s="329"/>
      <c r="Z167" s="329"/>
      <c r="AA167" s="329"/>
      <c r="AB167" s="329"/>
    </row>
    <row r="168" spans="1:28" ht="8.5" customHeight="1">
      <c r="A168" s="502"/>
      <c r="B168" s="508"/>
      <c r="C168" s="508"/>
      <c r="D168" s="502"/>
      <c r="E168" s="508"/>
      <c r="F168" s="508"/>
      <c r="G168" s="508"/>
      <c r="H168" s="508"/>
      <c r="I168" s="502"/>
      <c r="J168" s="502"/>
      <c r="K168" s="554"/>
      <c r="L168" s="529"/>
      <c r="M168" s="539"/>
      <c r="N168" s="542"/>
      <c r="O168" s="545"/>
      <c r="P168" s="534"/>
      <c r="Q168" s="534"/>
      <c r="R168" s="535"/>
      <c r="S168" s="548"/>
      <c r="T168" s="551"/>
      <c r="U168" s="551"/>
      <c r="V168" s="532"/>
      <c r="W168" s="532"/>
      <c r="X168" s="532"/>
      <c r="Y168" s="532"/>
      <c r="Z168" s="532"/>
      <c r="AA168" s="532"/>
      <c r="AB168" s="532"/>
    </row>
    <row r="169" spans="1:28">
      <c r="A169" s="503"/>
      <c r="B169" s="509"/>
      <c r="C169" s="509"/>
      <c r="D169" s="503"/>
      <c r="E169" s="509"/>
      <c r="F169" s="509"/>
      <c r="G169" s="509"/>
      <c r="H169" s="509"/>
      <c r="I169" s="503"/>
      <c r="J169" s="503"/>
      <c r="K169" s="555"/>
      <c r="L169" s="530"/>
      <c r="M169" s="540"/>
      <c r="N169" s="543"/>
      <c r="O169" s="546"/>
      <c r="P169" s="332"/>
      <c r="Q169" s="332"/>
      <c r="R169" s="333"/>
      <c r="S169" s="549"/>
      <c r="T169" s="552"/>
      <c r="U169" s="552"/>
      <c r="V169" s="533"/>
      <c r="W169" s="334"/>
      <c r="X169" s="334"/>
      <c r="Y169" s="334"/>
      <c r="Z169" s="334"/>
      <c r="AA169" s="334"/>
      <c r="AB169" s="334"/>
    </row>
    <row r="170" spans="1:28">
      <c r="A170" s="511" t="s">
        <v>105</v>
      </c>
      <c r="B170" s="508"/>
      <c r="C170" s="508"/>
      <c r="D170" s="511" t="s">
        <v>105</v>
      </c>
      <c r="E170" s="508"/>
      <c r="F170" s="511" t="s">
        <v>105</v>
      </c>
      <c r="G170" s="508"/>
      <c r="H170" s="508"/>
      <c r="I170" s="325" t="s">
        <v>105</v>
      </c>
      <c r="J170" s="325" t="s">
        <v>105</v>
      </c>
      <c r="K170" s="325" t="s">
        <v>105</v>
      </c>
      <c r="L170" s="325" t="s">
        <v>105</v>
      </c>
      <c r="M170" s="325" t="s">
        <v>105</v>
      </c>
      <c r="N170" s="325" t="s">
        <v>105</v>
      </c>
      <c r="O170" s="325" t="s">
        <v>105</v>
      </c>
      <c r="P170" s="511" t="s">
        <v>105</v>
      </c>
      <c r="Q170" s="508"/>
      <c r="R170" s="508"/>
      <c r="S170" s="325" t="s">
        <v>105</v>
      </c>
      <c r="T170" s="325" t="s">
        <v>105</v>
      </c>
      <c r="U170" s="325" t="s">
        <v>105</v>
      </c>
      <c r="V170" s="325" t="s">
        <v>105</v>
      </c>
      <c r="W170" s="511" t="s">
        <v>105</v>
      </c>
      <c r="X170" s="508"/>
      <c r="Y170" s="508"/>
      <c r="Z170" s="511" t="s">
        <v>105</v>
      </c>
      <c r="AA170" s="508"/>
      <c r="AB170" s="508"/>
    </row>
    <row r="171" spans="1:28">
      <c r="A171" s="507" t="s">
        <v>695</v>
      </c>
      <c r="B171" s="508"/>
      <c r="C171" s="508"/>
      <c r="D171" s="507" t="s">
        <v>60</v>
      </c>
      <c r="E171" s="508"/>
      <c r="F171" s="508"/>
      <c r="G171" s="508"/>
      <c r="H171" s="508"/>
      <c r="I171" s="501" t="s">
        <v>519</v>
      </c>
      <c r="J171" s="501" t="s">
        <v>688</v>
      </c>
      <c r="K171" s="553" t="s">
        <v>795</v>
      </c>
      <c r="L171" s="528" t="s">
        <v>413</v>
      </c>
      <c r="M171" s="538" t="s">
        <v>413</v>
      </c>
      <c r="N171" s="541" t="s">
        <v>696</v>
      </c>
      <c r="O171" s="544" t="s">
        <v>518</v>
      </c>
      <c r="P171" s="326"/>
      <c r="Q171" s="327">
        <v>35.700000000000003</v>
      </c>
      <c r="R171" s="328"/>
      <c r="S171" s="547" t="s">
        <v>271</v>
      </c>
      <c r="T171" s="550" t="s">
        <v>271</v>
      </c>
      <c r="U171" s="550" t="s">
        <v>688</v>
      </c>
      <c r="V171" s="531" t="s">
        <v>105</v>
      </c>
      <c r="W171" s="329"/>
      <c r="X171" s="330" t="s">
        <v>368</v>
      </c>
      <c r="Y171" s="329"/>
      <c r="Z171" s="329"/>
      <c r="AA171" s="331" t="s">
        <v>548</v>
      </c>
      <c r="AB171" s="329"/>
    </row>
    <row r="172" spans="1:28">
      <c r="A172" s="502"/>
      <c r="B172" s="508"/>
      <c r="C172" s="508"/>
      <c r="D172" s="502"/>
      <c r="E172" s="508"/>
      <c r="F172" s="508"/>
      <c r="G172" s="508"/>
      <c r="H172" s="508"/>
      <c r="I172" s="502"/>
      <c r="J172" s="502"/>
      <c r="K172" s="554"/>
      <c r="L172" s="529"/>
      <c r="M172" s="539"/>
      <c r="N172" s="542"/>
      <c r="O172" s="545"/>
      <c r="P172" s="326"/>
      <c r="Q172" s="326"/>
      <c r="R172" s="328"/>
      <c r="S172" s="548"/>
      <c r="T172" s="551"/>
      <c r="U172" s="551"/>
      <c r="V172" s="532"/>
      <c r="W172" s="329"/>
      <c r="X172" s="329"/>
      <c r="Y172" s="329"/>
      <c r="Z172" s="329"/>
      <c r="AA172" s="329"/>
      <c r="AB172" s="329"/>
    </row>
    <row r="173" spans="1:28" ht="8.5" customHeight="1">
      <c r="A173" s="502"/>
      <c r="B173" s="508"/>
      <c r="C173" s="508"/>
      <c r="D173" s="502"/>
      <c r="E173" s="508"/>
      <c r="F173" s="508"/>
      <c r="G173" s="508"/>
      <c r="H173" s="508"/>
      <c r="I173" s="502"/>
      <c r="J173" s="502"/>
      <c r="K173" s="554"/>
      <c r="L173" s="529"/>
      <c r="M173" s="539"/>
      <c r="N173" s="542"/>
      <c r="O173" s="545"/>
      <c r="P173" s="534"/>
      <c r="Q173" s="534"/>
      <c r="R173" s="535"/>
      <c r="S173" s="548"/>
      <c r="T173" s="551"/>
      <c r="U173" s="551"/>
      <c r="V173" s="532"/>
      <c r="W173" s="532"/>
      <c r="X173" s="532"/>
      <c r="Y173" s="532"/>
      <c r="Z173" s="532"/>
      <c r="AA173" s="532"/>
      <c r="AB173" s="532"/>
    </row>
    <row r="174" spans="1:28">
      <c r="A174" s="503"/>
      <c r="B174" s="509"/>
      <c r="C174" s="509"/>
      <c r="D174" s="503"/>
      <c r="E174" s="509"/>
      <c r="F174" s="509"/>
      <c r="G174" s="509"/>
      <c r="H174" s="509"/>
      <c r="I174" s="503"/>
      <c r="J174" s="503"/>
      <c r="K174" s="555"/>
      <c r="L174" s="530"/>
      <c r="M174" s="540"/>
      <c r="N174" s="543"/>
      <c r="O174" s="546"/>
      <c r="P174" s="332"/>
      <c r="Q174" s="332"/>
      <c r="R174" s="333"/>
      <c r="S174" s="549"/>
      <c r="T174" s="552"/>
      <c r="U174" s="552"/>
      <c r="V174" s="533"/>
      <c r="W174" s="334"/>
      <c r="X174" s="334"/>
      <c r="Y174" s="334"/>
      <c r="Z174" s="334"/>
      <c r="AA174" s="334"/>
      <c r="AB174" s="334"/>
    </row>
    <row r="175" spans="1:28">
      <c r="A175" s="511" t="s">
        <v>105</v>
      </c>
      <c r="B175" s="508"/>
      <c r="C175" s="508"/>
      <c r="D175" s="511" t="s">
        <v>105</v>
      </c>
      <c r="E175" s="508"/>
      <c r="F175" s="511" t="s">
        <v>105</v>
      </c>
      <c r="G175" s="508"/>
      <c r="H175" s="508"/>
      <c r="I175" s="325" t="s">
        <v>105</v>
      </c>
      <c r="J175" s="325" t="s">
        <v>105</v>
      </c>
      <c r="K175" s="325" t="s">
        <v>105</v>
      </c>
      <c r="L175" s="325" t="s">
        <v>105</v>
      </c>
      <c r="M175" s="325" t="s">
        <v>105</v>
      </c>
      <c r="N175" s="325" t="s">
        <v>105</v>
      </c>
      <c r="O175" s="325" t="s">
        <v>105</v>
      </c>
      <c r="P175" s="511" t="s">
        <v>105</v>
      </c>
      <c r="Q175" s="508"/>
      <c r="R175" s="508"/>
      <c r="S175" s="325" t="s">
        <v>105</v>
      </c>
      <c r="T175" s="325" t="s">
        <v>105</v>
      </c>
      <c r="U175" s="325" t="s">
        <v>105</v>
      </c>
      <c r="V175" s="325" t="s">
        <v>105</v>
      </c>
      <c r="W175" s="511" t="s">
        <v>105</v>
      </c>
      <c r="X175" s="508"/>
      <c r="Y175" s="508"/>
      <c r="Z175" s="511" t="s">
        <v>105</v>
      </c>
      <c r="AA175" s="508"/>
      <c r="AB175" s="508"/>
    </row>
    <row r="176" spans="1:28">
      <c r="A176" s="507" t="s">
        <v>417</v>
      </c>
      <c r="B176" s="508"/>
      <c r="C176" s="508"/>
      <c r="D176" s="507" t="s">
        <v>61</v>
      </c>
      <c r="E176" s="508"/>
      <c r="F176" s="508"/>
      <c r="G176" s="508"/>
      <c r="H176" s="508"/>
      <c r="I176" s="501" t="s">
        <v>391</v>
      </c>
      <c r="J176" s="501" t="s">
        <v>276</v>
      </c>
      <c r="K176" s="553" t="s">
        <v>796</v>
      </c>
      <c r="L176" s="528" t="s">
        <v>419</v>
      </c>
      <c r="M176" s="538" t="s">
        <v>361</v>
      </c>
      <c r="N176" s="541" t="s">
        <v>384</v>
      </c>
      <c r="O176" s="544" t="s">
        <v>420</v>
      </c>
      <c r="P176" s="326"/>
      <c r="Q176" s="327">
        <v>32.799999999999997</v>
      </c>
      <c r="R176" s="328"/>
      <c r="S176" s="547" t="s">
        <v>271</v>
      </c>
      <c r="T176" s="550" t="s">
        <v>271</v>
      </c>
      <c r="U176" s="550" t="s">
        <v>276</v>
      </c>
      <c r="V176" s="531" t="s">
        <v>105</v>
      </c>
      <c r="W176" s="329"/>
      <c r="X176" s="330" t="s">
        <v>418</v>
      </c>
      <c r="Y176" s="329"/>
      <c r="Z176" s="329"/>
      <c r="AA176" s="331" t="s">
        <v>421</v>
      </c>
      <c r="AB176" s="329"/>
    </row>
    <row r="177" spans="1:28">
      <c r="A177" s="502"/>
      <c r="B177" s="508"/>
      <c r="C177" s="508"/>
      <c r="D177" s="502"/>
      <c r="E177" s="508"/>
      <c r="F177" s="508"/>
      <c r="G177" s="508"/>
      <c r="H177" s="508"/>
      <c r="I177" s="502"/>
      <c r="J177" s="502"/>
      <c r="K177" s="554"/>
      <c r="L177" s="529"/>
      <c r="M177" s="539"/>
      <c r="N177" s="542"/>
      <c r="O177" s="545"/>
      <c r="P177" s="326"/>
      <c r="Q177" s="326"/>
      <c r="R177" s="328"/>
      <c r="S177" s="548"/>
      <c r="T177" s="551"/>
      <c r="U177" s="551"/>
      <c r="V177" s="532"/>
      <c r="W177" s="329"/>
      <c r="X177" s="329"/>
      <c r="Y177" s="329"/>
      <c r="Z177" s="329"/>
      <c r="AA177" s="329"/>
      <c r="AB177" s="329"/>
    </row>
    <row r="178" spans="1:28" ht="8.5" customHeight="1">
      <c r="A178" s="502"/>
      <c r="B178" s="508"/>
      <c r="C178" s="508"/>
      <c r="D178" s="502"/>
      <c r="E178" s="508"/>
      <c r="F178" s="508"/>
      <c r="G178" s="508"/>
      <c r="H178" s="508"/>
      <c r="I178" s="502"/>
      <c r="J178" s="502"/>
      <c r="K178" s="554"/>
      <c r="L178" s="529"/>
      <c r="M178" s="539"/>
      <c r="N178" s="542"/>
      <c r="O178" s="545"/>
      <c r="P178" s="534"/>
      <c r="Q178" s="534"/>
      <c r="R178" s="535"/>
      <c r="S178" s="548"/>
      <c r="T178" s="551"/>
      <c r="U178" s="551"/>
      <c r="V178" s="532"/>
      <c r="W178" s="532"/>
      <c r="X178" s="532"/>
      <c r="Y178" s="532"/>
      <c r="Z178" s="532"/>
      <c r="AA178" s="532"/>
      <c r="AB178" s="532"/>
    </row>
    <row r="179" spans="1:28">
      <c r="A179" s="503"/>
      <c r="B179" s="509"/>
      <c r="C179" s="509"/>
      <c r="D179" s="503"/>
      <c r="E179" s="509"/>
      <c r="F179" s="509"/>
      <c r="G179" s="509"/>
      <c r="H179" s="509"/>
      <c r="I179" s="503"/>
      <c r="J179" s="503"/>
      <c r="K179" s="555"/>
      <c r="L179" s="530"/>
      <c r="M179" s="540"/>
      <c r="N179" s="543"/>
      <c r="O179" s="546"/>
      <c r="P179" s="332"/>
      <c r="Q179" s="332"/>
      <c r="R179" s="333"/>
      <c r="S179" s="549"/>
      <c r="T179" s="552"/>
      <c r="U179" s="552"/>
      <c r="V179" s="533"/>
      <c r="W179" s="334"/>
      <c r="X179" s="334"/>
      <c r="Y179" s="334"/>
      <c r="Z179" s="334"/>
      <c r="AA179" s="334"/>
      <c r="AB179" s="334"/>
    </row>
    <row r="180" spans="1:28">
      <c r="A180" s="511" t="s">
        <v>105</v>
      </c>
      <c r="B180" s="508"/>
      <c r="C180" s="508"/>
      <c r="D180" s="511" t="s">
        <v>105</v>
      </c>
      <c r="E180" s="508"/>
      <c r="F180" s="511" t="s">
        <v>105</v>
      </c>
      <c r="G180" s="508"/>
      <c r="H180" s="508"/>
      <c r="I180" s="325" t="s">
        <v>105</v>
      </c>
      <c r="J180" s="325" t="s">
        <v>105</v>
      </c>
      <c r="K180" s="325" t="s">
        <v>105</v>
      </c>
      <c r="L180" s="325" t="s">
        <v>105</v>
      </c>
      <c r="M180" s="325" t="s">
        <v>105</v>
      </c>
      <c r="N180" s="325" t="s">
        <v>105</v>
      </c>
      <c r="O180" s="325" t="s">
        <v>105</v>
      </c>
      <c r="P180" s="511" t="s">
        <v>105</v>
      </c>
      <c r="Q180" s="508"/>
      <c r="R180" s="508"/>
      <c r="S180" s="325" t="s">
        <v>105</v>
      </c>
      <c r="T180" s="325" t="s">
        <v>105</v>
      </c>
      <c r="U180" s="325" t="s">
        <v>105</v>
      </c>
      <c r="V180" s="325" t="s">
        <v>105</v>
      </c>
      <c r="W180" s="511" t="s">
        <v>105</v>
      </c>
      <c r="X180" s="508"/>
      <c r="Y180" s="508"/>
      <c r="Z180" s="511" t="s">
        <v>105</v>
      </c>
      <c r="AA180" s="508"/>
      <c r="AB180" s="508"/>
    </row>
    <row r="181" spans="1:28">
      <c r="A181" s="507" t="s">
        <v>422</v>
      </c>
      <c r="B181" s="508"/>
      <c r="C181" s="508"/>
      <c r="D181" s="507" t="s">
        <v>62</v>
      </c>
      <c r="E181" s="508"/>
      <c r="F181" s="508"/>
      <c r="G181" s="508"/>
      <c r="H181" s="508"/>
      <c r="I181" s="501" t="s">
        <v>423</v>
      </c>
      <c r="J181" s="501" t="s">
        <v>424</v>
      </c>
      <c r="K181" s="553" t="s">
        <v>769</v>
      </c>
      <c r="L181" s="528" t="s">
        <v>396</v>
      </c>
      <c r="M181" s="538" t="s">
        <v>424</v>
      </c>
      <c r="N181" s="541" t="s">
        <v>425</v>
      </c>
      <c r="O181" s="544" t="s">
        <v>426</v>
      </c>
      <c r="P181" s="326"/>
      <c r="Q181" s="327">
        <v>31.2</v>
      </c>
      <c r="R181" s="328"/>
      <c r="S181" s="547" t="s">
        <v>271</v>
      </c>
      <c r="T181" s="550" t="s">
        <v>271</v>
      </c>
      <c r="U181" s="550" t="s">
        <v>424</v>
      </c>
      <c r="V181" s="531" t="s">
        <v>105</v>
      </c>
      <c r="W181" s="329"/>
      <c r="X181" s="330" t="s">
        <v>427</v>
      </c>
      <c r="Y181" s="329"/>
      <c r="Z181" s="329"/>
      <c r="AA181" s="331" t="s">
        <v>428</v>
      </c>
      <c r="AB181" s="329"/>
    </row>
    <row r="182" spans="1:28">
      <c r="A182" s="502"/>
      <c r="B182" s="508"/>
      <c r="C182" s="508"/>
      <c r="D182" s="502"/>
      <c r="E182" s="508"/>
      <c r="F182" s="508"/>
      <c r="G182" s="508"/>
      <c r="H182" s="508"/>
      <c r="I182" s="502"/>
      <c r="J182" s="502"/>
      <c r="K182" s="554"/>
      <c r="L182" s="529"/>
      <c r="M182" s="539"/>
      <c r="N182" s="542"/>
      <c r="O182" s="545"/>
      <c r="P182" s="326"/>
      <c r="Q182" s="326"/>
      <c r="R182" s="328"/>
      <c r="S182" s="548"/>
      <c r="T182" s="551"/>
      <c r="U182" s="551"/>
      <c r="V182" s="532"/>
      <c r="W182" s="329"/>
      <c r="X182" s="329"/>
      <c r="Y182" s="329"/>
      <c r="Z182" s="329"/>
      <c r="AA182" s="329"/>
      <c r="AB182" s="329"/>
    </row>
    <row r="183" spans="1:28" ht="8.5" customHeight="1">
      <c r="A183" s="502"/>
      <c r="B183" s="508"/>
      <c r="C183" s="508"/>
      <c r="D183" s="502"/>
      <c r="E183" s="508"/>
      <c r="F183" s="508"/>
      <c r="G183" s="508"/>
      <c r="H183" s="508"/>
      <c r="I183" s="502"/>
      <c r="J183" s="502"/>
      <c r="K183" s="554"/>
      <c r="L183" s="529"/>
      <c r="M183" s="539"/>
      <c r="N183" s="542"/>
      <c r="O183" s="545"/>
      <c r="P183" s="534"/>
      <c r="Q183" s="534"/>
      <c r="R183" s="535"/>
      <c r="S183" s="548"/>
      <c r="T183" s="551"/>
      <c r="U183" s="551"/>
      <c r="V183" s="532"/>
      <c r="W183" s="532"/>
      <c r="X183" s="532"/>
      <c r="Y183" s="532"/>
      <c r="Z183" s="532"/>
      <c r="AA183" s="532"/>
      <c r="AB183" s="532"/>
    </row>
    <row r="184" spans="1:28">
      <c r="A184" s="503"/>
      <c r="B184" s="509"/>
      <c r="C184" s="509"/>
      <c r="D184" s="503"/>
      <c r="E184" s="509"/>
      <c r="F184" s="509"/>
      <c r="G184" s="509"/>
      <c r="H184" s="509"/>
      <c r="I184" s="503"/>
      <c r="J184" s="503"/>
      <c r="K184" s="555"/>
      <c r="L184" s="530"/>
      <c r="M184" s="540"/>
      <c r="N184" s="543"/>
      <c r="O184" s="546"/>
      <c r="P184" s="332"/>
      <c r="Q184" s="332"/>
      <c r="R184" s="333"/>
      <c r="S184" s="549"/>
      <c r="T184" s="552"/>
      <c r="U184" s="552"/>
      <c r="V184" s="533"/>
      <c r="W184" s="334"/>
      <c r="X184" s="334"/>
      <c r="Y184" s="334"/>
      <c r="Z184" s="334"/>
      <c r="AA184" s="334"/>
      <c r="AB184" s="334"/>
    </row>
    <row r="185" spans="1:28">
      <c r="A185" s="511" t="s">
        <v>105</v>
      </c>
      <c r="B185" s="508"/>
      <c r="C185" s="508"/>
      <c r="D185" s="511" t="s">
        <v>105</v>
      </c>
      <c r="E185" s="508"/>
      <c r="F185" s="511" t="s">
        <v>105</v>
      </c>
      <c r="G185" s="508"/>
      <c r="H185" s="508"/>
      <c r="I185" s="325" t="s">
        <v>105</v>
      </c>
      <c r="J185" s="325" t="s">
        <v>105</v>
      </c>
      <c r="K185" s="325" t="s">
        <v>105</v>
      </c>
      <c r="L185" s="325" t="s">
        <v>105</v>
      </c>
      <c r="M185" s="325" t="s">
        <v>105</v>
      </c>
      <c r="N185" s="325" t="s">
        <v>105</v>
      </c>
      <c r="O185" s="325" t="s">
        <v>105</v>
      </c>
      <c r="P185" s="511" t="s">
        <v>105</v>
      </c>
      <c r="Q185" s="508"/>
      <c r="R185" s="508"/>
      <c r="S185" s="325" t="s">
        <v>105</v>
      </c>
      <c r="T185" s="325" t="s">
        <v>105</v>
      </c>
      <c r="U185" s="325" t="s">
        <v>105</v>
      </c>
      <c r="V185" s="325" t="s">
        <v>105</v>
      </c>
      <c r="W185" s="511" t="s">
        <v>105</v>
      </c>
      <c r="X185" s="508"/>
      <c r="Y185" s="508"/>
      <c r="Z185" s="511" t="s">
        <v>105</v>
      </c>
      <c r="AA185" s="508"/>
      <c r="AB185" s="508"/>
    </row>
    <row r="186" spans="1:28">
      <c r="A186" s="507" t="s">
        <v>429</v>
      </c>
      <c r="B186" s="508"/>
      <c r="C186" s="508"/>
      <c r="D186" s="507" t="s">
        <v>63</v>
      </c>
      <c r="E186" s="508"/>
      <c r="F186" s="508"/>
      <c r="G186" s="508"/>
      <c r="H186" s="508"/>
      <c r="I186" s="501" t="s">
        <v>430</v>
      </c>
      <c r="J186" s="501" t="s">
        <v>368</v>
      </c>
      <c r="K186" s="553" t="s">
        <v>431</v>
      </c>
      <c r="L186" s="528" t="s">
        <v>361</v>
      </c>
      <c r="M186" s="538" t="s">
        <v>431</v>
      </c>
      <c r="N186" s="541" t="s">
        <v>432</v>
      </c>
      <c r="O186" s="544" t="s">
        <v>433</v>
      </c>
      <c r="P186" s="326"/>
      <c r="Q186" s="327">
        <v>36.299999999999997</v>
      </c>
      <c r="R186" s="328"/>
      <c r="S186" s="547" t="s">
        <v>271</v>
      </c>
      <c r="T186" s="550" t="s">
        <v>431</v>
      </c>
      <c r="U186" s="550" t="s">
        <v>380</v>
      </c>
      <c r="V186" s="531" t="s">
        <v>105</v>
      </c>
      <c r="W186" s="329"/>
      <c r="X186" s="330" t="s">
        <v>303</v>
      </c>
      <c r="Y186" s="329"/>
      <c r="Z186" s="329"/>
      <c r="AA186" s="331" t="s">
        <v>434</v>
      </c>
      <c r="AB186" s="329"/>
    </row>
    <row r="187" spans="1:28">
      <c r="A187" s="502"/>
      <c r="B187" s="508"/>
      <c r="C187" s="508"/>
      <c r="D187" s="502"/>
      <c r="E187" s="508"/>
      <c r="F187" s="508"/>
      <c r="G187" s="508"/>
      <c r="H187" s="508"/>
      <c r="I187" s="502"/>
      <c r="J187" s="502"/>
      <c r="K187" s="554"/>
      <c r="L187" s="529"/>
      <c r="M187" s="539"/>
      <c r="N187" s="542"/>
      <c r="O187" s="545"/>
      <c r="P187" s="326"/>
      <c r="Q187" s="326"/>
      <c r="R187" s="328"/>
      <c r="S187" s="548"/>
      <c r="T187" s="551"/>
      <c r="U187" s="551"/>
      <c r="V187" s="532"/>
      <c r="W187" s="329"/>
      <c r="X187" s="329"/>
      <c r="Y187" s="329"/>
      <c r="Z187" s="329"/>
      <c r="AA187" s="329"/>
      <c r="AB187" s="329"/>
    </row>
    <row r="188" spans="1:28" ht="8.5" customHeight="1">
      <c r="A188" s="502"/>
      <c r="B188" s="508"/>
      <c r="C188" s="508"/>
      <c r="D188" s="502"/>
      <c r="E188" s="508"/>
      <c r="F188" s="508"/>
      <c r="G188" s="508"/>
      <c r="H188" s="508"/>
      <c r="I188" s="502"/>
      <c r="J188" s="502"/>
      <c r="K188" s="554"/>
      <c r="L188" s="529"/>
      <c r="M188" s="539"/>
      <c r="N188" s="542"/>
      <c r="O188" s="545"/>
      <c r="P188" s="534"/>
      <c r="Q188" s="534"/>
      <c r="R188" s="535"/>
      <c r="S188" s="548"/>
      <c r="T188" s="551"/>
      <c r="U188" s="551"/>
      <c r="V188" s="532"/>
      <c r="W188" s="532"/>
      <c r="X188" s="532"/>
      <c r="Y188" s="532"/>
      <c r="Z188" s="532"/>
      <c r="AA188" s="532"/>
      <c r="AB188" s="532"/>
    </row>
    <row r="189" spans="1:28">
      <c r="A189" s="503"/>
      <c r="B189" s="509"/>
      <c r="C189" s="509"/>
      <c r="D189" s="503"/>
      <c r="E189" s="509"/>
      <c r="F189" s="509"/>
      <c r="G189" s="509"/>
      <c r="H189" s="509"/>
      <c r="I189" s="503"/>
      <c r="J189" s="503"/>
      <c r="K189" s="555"/>
      <c r="L189" s="530"/>
      <c r="M189" s="540"/>
      <c r="N189" s="543"/>
      <c r="O189" s="546"/>
      <c r="P189" s="332"/>
      <c r="Q189" s="332"/>
      <c r="R189" s="333"/>
      <c r="S189" s="549"/>
      <c r="T189" s="552"/>
      <c r="U189" s="552"/>
      <c r="V189" s="533"/>
      <c r="W189" s="334"/>
      <c r="X189" s="334"/>
      <c r="Y189" s="334"/>
      <c r="Z189" s="334"/>
      <c r="AA189" s="334"/>
      <c r="AB189" s="334"/>
    </row>
    <row r="190" spans="1:28">
      <c r="A190" s="511" t="s">
        <v>105</v>
      </c>
      <c r="B190" s="508"/>
      <c r="C190" s="508"/>
      <c r="D190" s="511" t="s">
        <v>105</v>
      </c>
      <c r="E190" s="508"/>
      <c r="F190" s="511" t="s">
        <v>105</v>
      </c>
      <c r="G190" s="508"/>
      <c r="H190" s="508"/>
      <c r="I190" s="325" t="s">
        <v>105</v>
      </c>
      <c r="J190" s="325" t="s">
        <v>105</v>
      </c>
      <c r="K190" s="325" t="s">
        <v>105</v>
      </c>
      <c r="L190" s="325" t="s">
        <v>105</v>
      </c>
      <c r="M190" s="325" t="s">
        <v>105</v>
      </c>
      <c r="N190" s="325" t="s">
        <v>105</v>
      </c>
      <c r="O190" s="325" t="s">
        <v>105</v>
      </c>
      <c r="P190" s="511" t="s">
        <v>105</v>
      </c>
      <c r="Q190" s="508"/>
      <c r="R190" s="508"/>
      <c r="S190" s="325" t="s">
        <v>105</v>
      </c>
      <c r="T190" s="325" t="s">
        <v>105</v>
      </c>
      <c r="U190" s="325" t="s">
        <v>105</v>
      </c>
      <c r="V190" s="325" t="s">
        <v>105</v>
      </c>
      <c r="W190" s="511" t="s">
        <v>105</v>
      </c>
      <c r="X190" s="508"/>
      <c r="Y190" s="508"/>
      <c r="Z190" s="511" t="s">
        <v>105</v>
      </c>
      <c r="AA190" s="508"/>
      <c r="AB190" s="508"/>
    </row>
    <row r="191" spans="1:28">
      <c r="A191" s="507" t="s">
        <v>435</v>
      </c>
      <c r="B191" s="508"/>
      <c r="C191" s="508"/>
      <c r="D191" s="507" t="s">
        <v>64</v>
      </c>
      <c r="E191" s="508"/>
      <c r="F191" s="508"/>
      <c r="G191" s="508"/>
      <c r="H191" s="508"/>
      <c r="I191" s="501" t="s">
        <v>436</v>
      </c>
      <c r="J191" s="501" t="s">
        <v>424</v>
      </c>
      <c r="K191" s="553" t="s">
        <v>437</v>
      </c>
      <c r="L191" s="528" t="s">
        <v>272</v>
      </c>
      <c r="M191" s="538" t="s">
        <v>271</v>
      </c>
      <c r="N191" s="541" t="s">
        <v>342</v>
      </c>
      <c r="O191" s="544" t="s">
        <v>438</v>
      </c>
      <c r="P191" s="326"/>
      <c r="Q191" s="327">
        <v>33.6</v>
      </c>
      <c r="R191" s="328"/>
      <c r="S191" s="547" t="s">
        <v>271</v>
      </c>
      <c r="T191" s="550" t="s">
        <v>271</v>
      </c>
      <c r="U191" s="550" t="s">
        <v>424</v>
      </c>
      <c r="V191" s="531" t="s">
        <v>105</v>
      </c>
      <c r="W191" s="329"/>
      <c r="X191" s="330" t="s">
        <v>418</v>
      </c>
      <c r="Y191" s="329"/>
      <c r="Z191" s="329"/>
      <c r="AA191" s="331" t="s">
        <v>439</v>
      </c>
      <c r="AB191" s="329"/>
    </row>
    <row r="192" spans="1:28">
      <c r="A192" s="502"/>
      <c r="B192" s="508"/>
      <c r="C192" s="508"/>
      <c r="D192" s="502"/>
      <c r="E192" s="508"/>
      <c r="F192" s="508"/>
      <c r="G192" s="508"/>
      <c r="H192" s="508"/>
      <c r="I192" s="502"/>
      <c r="J192" s="502"/>
      <c r="K192" s="554"/>
      <c r="L192" s="529"/>
      <c r="M192" s="539"/>
      <c r="N192" s="542"/>
      <c r="O192" s="545"/>
      <c r="P192" s="326"/>
      <c r="Q192" s="326"/>
      <c r="R192" s="328"/>
      <c r="S192" s="548"/>
      <c r="T192" s="551"/>
      <c r="U192" s="551"/>
      <c r="V192" s="532"/>
      <c r="W192" s="329"/>
      <c r="X192" s="329"/>
      <c r="Y192" s="329"/>
      <c r="Z192" s="329"/>
      <c r="AA192" s="329"/>
      <c r="AB192" s="329"/>
    </row>
    <row r="193" spans="1:28" ht="8.5" customHeight="1">
      <c r="A193" s="502"/>
      <c r="B193" s="508"/>
      <c r="C193" s="508"/>
      <c r="D193" s="502"/>
      <c r="E193" s="508"/>
      <c r="F193" s="508"/>
      <c r="G193" s="508"/>
      <c r="H193" s="508"/>
      <c r="I193" s="502"/>
      <c r="J193" s="502"/>
      <c r="K193" s="554"/>
      <c r="L193" s="529"/>
      <c r="M193" s="539"/>
      <c r="N193" s="542"/>
      <c r="O193" s="545"/>
      <c r="P193" s="534"/>
      <c r="Q193" s="534"/>
      <c r="R193" s="535"/>
      <c r="S193" s="548"/>
      <c r="T193" s="551"/>
      <c r="U193" s="551"/>
      <c r="V193" s="532"/>
      <c r="W193" s="532"/>
      <c r="X193" s="532"/>
      <c r="Y193" s="532"/>
      <c r="Z193" s="532"/>
      <c r="AA193" s="532"/>
      <c r="AB193" s="532"/>
    </row>
    <row r="194" spans="1:28">
      <c r="A194" s="503"/>
      <c r="B194" s="509"/>
      <c r="C194" s="509"/>
      <c r="D194" s="503"/>
      <c r="E194" s="509"/>
      <c r="F194" s="509"/>
      <c r="G194" s="509"/>
      <c r="H194" s="509"/>
      <c r="I194" s="503"/>
      <c r="J194" s="503"/>
      <c r="K194" s="555"/>
      <c r="L194" s="530"/>
      <c r="M194" s="540"/>
      <c r="N194" s="543"/>
      <c r="O194" s="546"/>
      <c r="P194" s="332"/>
      <c r="Q194" s="332"/>
      <c r="R194" s="333"/>
      <c r="S194" s="549"/>
      <c r="T194" s="552"/>
      <c r="U194" s="552"/>
      <c r="V194" s="533"/>
      <c r="W194" s="334"/>
      <c r="X194" s="334"/>
      <c r="Y194" s="334"/>
      <c r="Z194" s="334"/>
      <c r="AA194" s="334"/>
      <c r="AB194" s="334"/>
    </row>
    <row r="195" spans="1:28">
      <c r="A195" s="511" t="s">
        <v>105</v>
      </c>
      <c r="B195" s="508"/>
      <c r="C195" s="508"/>
      <c r="D195" s="511" t="s">
        <v>105</v>
      </c>
      <c r="E195" s="508"/>
      <c r="F195" s="511" t="s">
        <v>105</v>
      </c>
      <c r="G195" s="508"/>
      <c r="H195" s="508"/>
      <c r="I195" s="325" t="s">
        <v>105</v>
      </c>
      <c r="J195" s="325" t="s">
        <v>105</v>
      </c>
      <c r="K195" s="325" t="s">
        <v>105</v>
      </c>
      <c r="L195" s="325" t="s">
        <v>105</v>
      </c>
      <c r="M195" s="325" t="s">
        <v>105</v>
      </c>
      <c r="N195" s="325" t="s">
        <v>105</v>
      </c>
      <c r="O195" s="325" t="s">
        <v>105</v>
      </c>
      <c r="P195" s="511" t="s">
        <v>105</v>
      </c>
      <c r="Q195" s="508"/>
      <c r="R195" s="508"/>
      <c r="S195" s="325" t="s">
        <v>105</v>
      </c>
      <c r="T195" s="325" t="s">
        <v>105</v>
      </c>
      <c r="U195" s="325" t="s">
        <v>105</v>
      </c>
      <c r="V195" s="325" t="s">
        <v>105</v>
      </c>
      <c r="W195" s="511" t="s">
        <v>105</v>
      </c>
      <c r="X195" s="508"/>
      <c r="Y195" s="508"/>
      <c r="Z195" s="511" t="s">
        <v>105</v>
      </c>
      <c r="AA195" s="508"/>
      <c r="AB195" s="508"/>
    </row>
    <row r="196" spans="1:28">
      <c r="A196" s="507" t="s">
        <v>681</v>
      </c>
      <c r="B196" s="508"/>
      <c r="C196" s="508"/>
      <c r="D196" s="507" t="s">
        <v>65</v>
      </c>
      <c r="E196" s="508"/>
      <c r="F196" s="508"/>
      <c r="G196" s="508"/>
      <c r="H196" s="508"/>
      <c r="I196" s="501" t="s">
        <v>797</v>
      </c>
      <c r="J196" s="501" t="s">
        <v>271</v>
      </c>
      <c r="K196" s="553" t="s">
        <v>365</v>
      </c>
      <c r="L196" s="528" t="s">
        <v>365</v>
      </c>
      <c r="M196" s="538" t="s">
        <v>261</v>
      </c>
      <c r="N196" s="541" t="s">
        <v>798</v>
      </c>
      <c r="O196" s="544" t="s">
        <v>798</v>
      </c>
      <c r="P196" s="326"/>
      <c r="Q196" s="327">
        <v>32</v>
      </c>
      <c r="R196" s="328"/>
      <c r="S196" s="547" t="s">
        <v>271</v>
      </c>
      <c r="T196" s="550" t="s">
        <v>271</v>
      </c>
      <c r="U196" s="550" t="s">
        <v>271</v>
      </c>
      <c r="V196" s="531" t="s">
        <v>105</v>
      </c>
      <c r="W196" s="329"/>
      <c r="X196" s="330" t="s">
        <v>283</v>
      </c>
      <c r="Y196" s="329"/>
      <c r="Z196" s="329"/>
      <c r="AA196" s="331" t="s">
        <v>799</v>
      </c>
      <c r="AB196" s="329"/>
    </row>
    <row r="197" spans="1:28">
      <c r="A197" s="502"/>
      <c r="B197" s="508"/>
      <c r="C197" s="508"/>
      <c r="D197" s="502"/>
      <c r="E197" s="508"/>
      <c r="F197" s="508"/>
      <c r="G197" s="508"/>
      <c r="H197" s="508"/>
      <c r="I197" s="502"/>
      <c r="J197" s="502"/>
      <c r="K197" s="554"/>
      <c r="L197" s="529"/>
      <c r="M197" s="539"/>
      <c r="N197" s="542"/>
      <c r="O197" s="545"/>
      <c r="P197" s="326"/>
      <c r="Q197" s="326"/>
      <c r="R197" s="328"/>
      <c r="S197" s="548"/>
      <c r="T197" s="551"/>
      <c r="U197" s="551"/>
      <c r="V197" s="532"/>
      <c r="W197" s="329"/>
      <c r="X197" s="329"/>
      <c r="Y197" s="329"/>
      <c r="Z197" s="329"/>
      <c r="AA197" s="329"/>
      <c r="AB197" s="329"/>
    </row>
    <row r="198" spans="1:28" ht="8.5" customHeight="1">
      <c r="A198" s="502"/>
      <c r="B198" s="508"/>
      <c r="C198" s="508"/>
      <c r="D198" s="502"/>
      <c r="E198" s="508"/>
      <c r="F198" s="508"/>
      <c r="G198" s="508"/>
      <c r="H198" s="508"/>
      <c r="I198" s="502"/>
      <c r="J198" s="502"/>
      <c r="K198" s="554"/>
      <c r="L198" s="529"/>
      <c r="M198" s="539"/>
      <c r="N198" s="542"/>
      <c r="O198" s="545"/>
      <c r="P198" s="534"/>
      <c r="Q198" s="534"/>
      <c r="R198" s="535"/>
      <c r="S198" s="548"/>
      <c r="T198" s="551"/>
      <c r="U198" s="551"/>
      <c r="V198" s="532"/>
      <c r="W198" s="532"/>
      <c r="X198" s="532"/>
      <c r="Y198" s="532"/>
      <c r="Z198" s="532"/>
      <c r="AA198" s="532"/>
      <c r="AB198" s="532"/>
    </row>
    <row r="199" spans="1:28">
      <c r="A199" s="503"/>
      <c r="B199" s="509"/>
      <c r="C199" s="509"/>
      <c r="D199" s="503"/>
      <c r="E199" s="509"/>
      <c r="F199" s="509"/>
      <c r="G199" s="509"/>
      <c r="H199" s="509"/>
      <c r="I199" s="503"/>
      <c r="J199" s="503"/>
      <c r="K199" s="555"/>
      <c r="L199" s="530"/>
      <c r="M199" s="540"/>
      <c r="N199" s="543"/>
      <c r="O199" s="546"/>
      <c r="P199" s="332"/>
      <c r="Q199" s="332"/>
      <c r="R199" s="333"/>
      <c r="S199" s="549"/>
      <c r="T199" s="552"/>
      <c r="U199" s="552"/>
      <c r="V199" s="533"/>
      <c r="W199" s="334"/>
      <c r="X199" s="334"/>
      <c r="Y199" s="334"/>
      <c r="Z199" s="334"/>
      <c r="AA199" s="334"/>
      <c r="AB199" s="334"/>
    </row>
    <row r="200" spans="1:28">
      <c r="A200" s="511" t="s">
        <v>105</v>
      </c>
      <c r="B200" s="508"/>
      <c r="C200" s="508"/>
      <c r="D200" s="511" t="s">
        <v>105</v>
      </c>
      <c r="E200" s="508"/>
      <c r="F200" s="511" t="s">
        <v>105</v>
      </c>
      <c r="G200" s="508"/>
      <c r="H200" s="508"/>
      <c r="I200" s="325" t="s">
        <v>105</v>
      </c>
      <c r="J200" s="325" t="s">
        <v>105</v>
      </c>
      <c r="K200" s="325" t="s">
        <v>105</v>
      </c>
      <c r="L200" s="325" t="s">
        <v>105</v>
      </c>
      <c r="M200" s="325" t="s">
        <v>105</v>
      </c>
      <c r="N200" s="325" t="s">
        <v>105</v>
      </c>
      <c r="O200" s="325" t="s">
        <v>105</v>
      </c>
      <c r="P200" s="511" t="s">
        <v>105</v>
      </c>
      <c r="Q200" s="508"/>
      <c r="R200" s="508"/>
      <c r="S200" s="325" t="s">
        <v>105</v>
      </c>
      <c r="T200" s="325" t="s">
        <v>105</v>
      </c>
      <c r="U200" s="325" t="s">
        <v>105</v>
      </c>
      <c r="V200" s="325" t="s">
        <v>105</v>
      </c>
      <c r="W200" s="511" t="s">
        <v>105</v>
      </c>
      <c r="X200" s="508"/>
      <c r="Y200" s="508"/>
      <c r="Z200" s="511" t="s">
        <v>105</v>
      </c>
      <c r="AA200" s="508"/>
      <c r="AB200" s="508"/>
    </row>
    <row r="201" spans="1:28">
      <c r="A201" s="507" t="s">
        <v>732</v>
      </c>
      <c r="B201" s="508"/>
      <c r="C201" s="508"/>
      <c r="D201" s="507" t="s">
        <v>66</v>
      </c>
      <c r="E201" s="508"/>
      <c r="F201" s="508"/>
      <c r="G201" s="508"/>
      <c r="H201" s="508"/>
      <c r="I201" s="501" t="s">
        <v>800</v>
      </c>
      <c r="J201" s="501" t="s">
        <v>271</v>
      </c>
      <c r="K201" s="553" t="s">
        <v>801</v>
      </c>
      <c r="L201" s="528" t="s">
        <v>802</v>
      </c>
      <c r="M201" s="538" t="s">
        <v>801</v>
      </c>
      <c r="N201" s="541" t="s">
        <v>803</v>
      </c>
      <c r="O201" s="544" t="s">
        <v>262</v>
      </c>
      <c r="P201" s="326"/>
      <c r="Q201" s="327">
        <v>22.8</v>
      </c>
      <c r="R201" s="328"/>
      <c r="S201" s="547" t="s">
        <v>271</v>
      </c>
      <c r="T201" s="550" t="s">
        <v>271</v>
      </c>
      <c r="U201" s="550" t="s">
        <v>271</v>
      </c>
      <c r="V201" s="531" t="s">
        <v>105</v>
      </c>
      <c r="W201" s="329"/>
      <c r="X201" s="330" t="s">
        <v>670</v>
      </c>
      <c r="Y201" s="329"/>
      <c r="Z201" s="329"/>
      <c r="AA201" s="331" t="s">
        <v>801</v>
      </c>
      <c r="AB201" s="329"/>
    </row>
    <row r="202" spans="1:28">
      <c r="A202" s="502"/>
      <c r="B202" s="508"/>
      <c r="C202" s="508"/>
      <c r="D202" s="502"/>
      <c r="E202" s="508"/>
      <c r="F202" s="508"/>
      <c r="G202" s="508"/>
      <c r="H202" s="508"/>
      <c r="I202" s="502"/>
      <c r="J202" s="502"/>
      <c r="K202" s="554"/>
      <c r="L202" s="529"/>
      <c r="M202" s="539"/>
      <c r="N202" s="542"/>
      <c r="O202" s="545"/>
      <c r="P202" s="326"/>
      <c r="Q202" s="326"/>
      <c r="R202" s="328"/>
      <c r="S202" s="548"/>
      <c r="T202" s="551"/>
      <c r="U202" s="551"/>
      <c r="V202" s="532"/>
      <c r="W202" s="329"/>
      <c r="X202" s="329"/>
      <c r="Y202" s="329"/>
      <c r="Z202" s="329"/>
      <c r="AA202" s="329"/>
      <c r="AB202" s="329"/>
    </row>
    <row r="203" spans="1:28" ht="8.5" customHeight="1">
      <c r="A203" s="502"/>
      <c r="B203" s="508"/>
      <c r="C203" s="508"/>
      <c r="D203" s="502"/>
      <c r="E203" s="508"/>
      <c r="F203" s="508"/>
      <c r="G203" s="508"/>
      <c r="H203" s="508"/>
      <c r="I203" s="502"/>
      <c r="J203" s="502"/>
      <c r="K203" s="554"/>
      <c r="L203" s="529"/>
      <c r="M203" s="539"/>
      <c r="N203" s="542"/>
      <c r="O203" s="545"/>
      <c r="P203" s="534"/>
      <c r="Q203" s="534"/>
      <c r="R203" s="535"/>
      <c r="S203" s="548"/>
      <c r="T203" s="551"/>
      <c r="U203" s="551"/>
      <c r="V203" s="532"/>
      <c r="W203" s="532"/>
      <c r="X203" s="532"/>
      <c r="Y203" s="532"/>
      <c r="Z203" s="532"/>
      <c r="AA203" s="532"/>
      <c r="AB203" s="532"/>
    </row>
    <row r="204" spans="1:28">
      <c r="A204" s="503"/>
      <c r="B204" s="509"/>
      <c r="C204" s="509"/>
      <c r="D204" s="503"/>
      <c r="E204" s="509"/>
      <c r="F204" s="509"/>
      <c r="G204" s="509"/>
      <c r="H204" s="509"/>
      <c r="I204" s="503"/>
      <c r="J204" s="503"/>
      <c r="K204" s="555"/>
      <c r="L204" s="530"/>
      <c r="M204" s="540"/>
      <c r="N204" s="543"/>
      <c r="O204" s="546"/>
      <c r="P204" s="332"/>
      <c r="Q204" s="332"/>
      <c r="R204" s="333"/>
      <c r="S204" s="549"/>
      <c r="T204" s="552"/>
      <c r="U204" s="552"/>
      <c r="V204" s="533"/>
      <c r="W204" s="334"/>
      <c r="X204" s="334"/>
      <c r="Y204" s="334"/>
      <c r="Z204" s="334"/>
      <c r="AA204" s="334"/>
      <c r="AB204" s="334"/>
    </row>
    <row r="205" spans="1:28">
      <c r="A205" s="511" t="s">
        <v>105</v>
      </c>
      <c r="B205" s="508"/>
      <c r="C205" s="508"/>
      <c r="D205" s="511" t="s">
        <v>105</v>
      </c>
      <c r="E205" s="508"/>
      <c r="F205" s="511" t="s">
        <v>105</v>
      </c>
      <c r="G205" s="508"/>
      <c r="H205" s="508"/>
      <c r="I205" s="325" t="s">
        <v>105</v>
      </c>
      <c r="J205" s="325" t="s">
        <v>105</v>
      </c>
      <c r="K205" s="325" t="s">
        <v>105</v>
      </c>
      <c r="L205" s="325" t="s">
        <v>105</v>
      </c>
      <c r="M205" s="325" t="s">
        <v>105</v>
      </c>
      <c r="N205" s="325" t="s">
        <v>105</v>
      </c>
      <c r="O205" s="325" t="s">
        <v>105</v>
      </c>
      <c r="P205" s="511" t="s">
        <v>105</v>
      </c>
      <c r="Q205" s="508"/>
      <c r="R205" s="508"/>
      <c r="S205" s="325" t="s">
        <v>105</v>
      </c>
      <c r="T205" s="325" t="s">
        <v>105</v>
      </c>
      <c r="U205" s="325" t="s">
        <v>105</v>
      </c>
      <c r="V205" s="325" t="s">
        <v>105</v>
      </c>
      <c r="W205" s="511" t="s">
        <v>105</v>
      </c>
      <c r="X205" s="508"/>
      <c r="Y205" s="508"/>
      <c r="Z205" s="511" t="s">
        <v>105</v>
      </c>
      <c r="AA205" s="508"/>
      <c r="AB205" s="508"/>
    </row>
    <row r="206" spans="1:28">
      <c r="A206" s="507" t="s">
        <v>750</v>
      </c>
      <c r="B206" s="508"/>
      <c r="C206" s="508"/>
      <c r="D206" s="507" t="s">
        <v>67</v>
      </c>
      <c r="E206" s="508"/>
      <c r="F206" s="508"/>
      <c r="G206" s="508"/>
      <c r="H206" s="508"/>
      <c r="I206" s="501" t="s">
        <v>319</v>
      </c>
      <c r="J206" s="501" t="s">
        <v>271</v>
      </c>
      <c r="K206" s="553" t="s">
        <v>271</v>
      </c>
      <c r="L206" s="528" t="s">
        <v>322</v>
      </c>
      <c r="M206" s="538" t="s">
        <v>322</v>
      </c>
      <c r="N206" s="541" t="s">
        <v>804</v>
      </c>
      <c r="O206" s="544" t="s">
        <v>498</v>
      </c>
      <c r="P206" s="326"/>
      <c r="Q206" s="327">
        <v>37.700000000000003</v>
      </c>
      <c r="R206" s="328"/>
      <c r="S206" s="547" t="s">
        <v>271</v>
      </c>
      <c r="T206" s="550" t="s">
        <v>271</v>
      </c>
      <c r="U206" s="550" t="s">
        <v>271</v>
      </c>
      <c r="V206" s="531" t="s">
        <v>105</v>
      </c>
      <c r="W206" s="329"/>
      <c r="X206" s="330" t="s">
        <v>313</v>
      </c>
      <c r="Y206" s="329"/>
      <c r="Z206" s="329"/>
      <c r="AA206" s="331" t="s">
        <v>683</v>
      </c>
      <c r="AB206" s="329"/>
    </row>
    <row r="207" spans="1:28">
      <c r="A207" s="502"/>
      <c r="B207" s="508"/>
      <c r="C207" s="508"/>
      <c r="D207" s="502"/>
      <c r="E207" s="508"/>
      <c r="F207" s="508"/>
      <c r="G207" s="508"/>
      <c r="H207" s="508"/>
      <c r="I207" s="502"/>
      <c r="J207" s="502"/>
      <c r="K207" s="554"/>
      <c r="L207" s="529"/>
      <c r="M207" s="539"/>
      <c r="N207" s="542"/>
      <c r="O207" s="545"/>
      <c r="P207" s="326"/>
      <c r="Q207" s="326"/>
      <c r="R207" s="328"/>
      <c r="S207" s="548"/>
      <c r="T207" s="551"/>
      <c r="U207" s="551"/>
      <c r="V207" s="532"/>
      <c r="W207" s="329"/>
      <c r="X207" s="329"/>
      <c r="Y207" s="329"/>
      <c r="Z207" s="329"/>
      <c r="AA207" s="329"/>
      <c r="AB207" s="329"/>
    </row>
    <row r="208" spans="1:28" ht="8.5" customHeight="1">
      <c r="A208" s="502"/>
      <c r="B208" s="508"/>
      <c r="C208" s="508"/>
      <c r="D208" s="502"/>
      <c r="E208" s="508"/>
      <c r="F208" s="508"/>
      <c r="G208" s="508"/>
      <c r="H208" s="508"/>
      <c r="I208" s="502"/>
      <c r="J208" s="502"/>
      <c r="K208" s="554"/>
      <c r="L208" s="529"/>
      <c r="M208" s="539"/>
      <c r="N208" s="542"/>
      <c r="O208" s="545"/>
      <c r="P208" s="534"/>
      <c r="Q208" s="534"/>
      <c r="R208" s="535"/>
      <c r="S208" s="548"/>
      <c r="T208" s="551"/>
      <c r="U208" s="551"/>
      <c r="V208" s="532"/>
      <c r="W208" s="532"/>
      <c r="X208" s="532"/>
      <c r="Y208" s="532"/>
      <c r="Z208" s="532"/>
      <c r="AA208" s="532"/>
      <c r="AB208" s="532"/>
    </row>
    <row r="209" spans="1:28">
      <c r="A209" s="503"/>
      <c r="B209" s="509"/>
      <c r="C209" s="509"/>
      <c r="D209" s="503"/>
      <c r="E209" s="509"/>
      <c r="F209" s="509"/>
      <c r="G209" s="509"/>
      <c r="H209" s="509"/>
      <c r="I209" s="503"/>
      <c r="J209" s="503"/>
      <c r="K209" s="555"/>
      <c r="L209" s="530"/>
      <c r="M209" s="540"/>
      <c r="N209" s="543"/>
      <c r="O209" s="546"/>
      <c r="P209" s="332"/>
      <c r="Q209" s="332"/>
      <c r="R209" s="333"/>
      <c r="S209" s="549"/>
      <c r="T209" s="552"/>
      <c r="U209" s="552"/>
      <c r="V209" s="533"/>
      <c r="W209" s="334"/>
      <c r="X209" s="334"/>
      <c r="Y209" s="334"/>
      <c r="Z209" s="334"/>
      <c r="AA209" s="334"/>
      <c r="AB209" s="334"/>
    </row>
    <row r="210" spans="1:28">
      <c r="A210" s="511" t="s">
        <v>105</v>
      </c>
      <c r="B210" s="508"/>
      <c r="C210" s="508"/>
      <c r="D210" s="511" t="s">
        <v>105</v>
      </c>
      <c r="E210" s="508"/>
      <c r="F210" s="511" t="s">
        <v>105</v>
      </c>
      <c r="G210" s="508"/>
      <c r="H210" s="508"/>
      <c r="I210" s="325" t="s">
        <v>105</v>
      </c>
      <c r="J210" s="325" t="s">
        <v>105</v>
      </c>
      <c r="K210" s="325" t="s">
        <v>105</v>
      </c>
      <c r="L210" s="325" t="s">
        <v>105</v>
      </c>
      <c r="M210" s="325" t="s">
        <v>105</v>
      </c>
      <c r="N210" s="325" t="s">
        <v>105</v>
      </c>
      <c r="O210" s="325" t="s">
        <v>105</v>
      </c>
      <c r="P210" s="511" t="s">
        <v>105</v>
      </c>
      <c r="Q210" s="508"/>
      <c r="R210" s="508"/>
      <c r="S210" s="325" t="s">
        <v>105</v>
      </c>
      <c r="T210" s="325" t="s">
        <v>105</v>
      </c>
      <c r="U210" s="325" t="s">
        <v>105</v>
      </c>
      <c r="V210" s="325" t="s">
        <v>105</v>
      </c>
      <c r="W210" s="511" t="s">
        <v>105</v>
      </c>
      <c r="X210" s="508"/>
      <c r="Y210" s="508"/>
      <c r="Z210" s="511" t="s">
        <v>105</v>
      </c>
      <c r="AA210" s="508"/>
      <c r="AB210" s="508"/>
    </row>
    <row r="211" spans="1:28">
      <c r="A211" s="507" t="s">
        <v>440</v>
      </c>
      <c r="B211" s="508"/>
      <c r="C211" s="508"/>
      <c r="D211" s="507" t="s">
        <v>68</v>
      </c>
      <c r="E211" s="508"/>
      <c r="F211" s="508"/>
      <c r="G211" s="508"/>
      <c r="H211" s="508"/>
      <c r="I211" s="501" t="s">
        <v>441</v>
      </c>
      <c r="J211" s="501" t="s">
        <v>271</v>
      </c>
      <c r="K211" s="553" t="s">
        <v>442</v>
      </c>
      <c r="L211" s="528" t="s">
        <v>443</v>
      </c>
      <c r="M211" s="538" t="s">
        <v>443</v>
      </c>
      <c r="N211" s="541" t="s">
        <v>444</v>
      </c>
      <c r="O211" s="544" t="s">
        <v>445</v>
      </c>
      <c r="P211" s="326"/>
      <c r="Q211" s="327">
        <v>32.200000000000003</v>
      </c>
      <c r="R211" s="328"/>
      <c r="S211" s="547" t="s">
        <v>271</v>
      </c>
      <c r="T211" s="550" t="s">
        <v>271</v>
      </c>
      <c r="U211" s="550" t="s">
        <v>271</v>
      </c>
      <c r="V211" s="531" t="s">
        <v>105</v>
      </c>
      <c r="W211" s="329"/>
      <c r="X211" s="330" t="s">
        <v>446</v>
      </c>
      <c r="Y211" s="329"/>
      <c r="Z211" s="329"/>
      <c r="AA211" s="331" t="s">
        <v>447</v>
      </c>
      <c r="AB211" s="329"/>
    </row>
    <row r="212" spans="1:28">
      <c r="A212" s="502"/>
      <c r="B212" s="508"/>
      <c r="C212" s="508"/>
      <c r="D212" s="502"/>
      <c r="E212" s="508"/>
      <c r="F212" s="508"/>
      <c r="G212" s="508"/>
      <c r="H212" s="508"/>
      <c r="I212" s="502"/>
      <c r="J212" s="502"/>
      <c r="K212" s="554"/>
      <c r="L212" s="529"/>
      <c r="M212" s="539"/>
      <c r="N212" s="542"/>
      <c r="O212" s="545"/>
      <c r="P212" s="326"/>
      <c r="Q212" s="326"/>
      <c r="R212" s="328"/>
      <c r="S212" s="548"/>
      <c r="T212" s="551"/>
      <c r="U212" s="551"/>
      <c r="V212" s="532"/>
      <c r="W212" s="329"/>
      <c r="X212" s="329"/>
      <c r="Y212" s="329"/>
      <c r="Z212" s="329"/>
      <c r="AA212" s="329"/>
      <c r="AB212" s="329"/>
    </row>
    <row r="213" spans="1:28" ht="8.5" customHeight="1">
      <c r="A213" s="502"/>
      <c r="B213" s="508"/>
      <c r="C213" s="508"/>
      <c r="D213" s="502"/>
      <c r="E213" s="508"/>
      <c r="F213" s="508"/>
      <c r="G213" s="508"/>
      <c r="H213" s="508"/>
      <c r="I213" s="502"/>
      <c r="J213" s="502"/>
      <c r="K213" s="554"/>
      <c r="L213" s="529"/>
      <c r="M213" s="539"/>
      <c r="N213" s="542"/>
      <c r="O213" s="545"/>
      <c r="P213" s="534"/>
      <c r="Q213" s="534"/>
      <c r="R213" s="535"/>
      <c r="S213" s="548"/>
      <c r="T213" s="551"/>
      <c r="U213" s="551"/>
      <c r="V213" s="532"/>
      <c r="W213" s="532"/>
      <c r="X213" s="532"/>
      <c r="Y213" s="532"/>
      <c r="Z213" s="532"/>
      <c r="AA213" s="532"/>
      <c r="AB213" s="532"/>
    </row>
    <row r="214" spans="1:28">
      <c r="A214" s="503"/>
      <c r="B214" s="509"/>
      <c r="C214" s="509"/>
      <c r="D214" s="503"/>
      <c r="E214" s="509"/>
      <c r="F214" s="509"/>
      <c r="G214" s="509"/>
      <c r="H214" s="509"/>
      <c r="I214" s="503"/>
      <c r="J214" s="503"/>
      <c r="K214" s="555"/>
      <c r="L214" s="530"/>
      <c r="M214" s="540"/>
      <c r="N214" s="543"/>
      <c r="O214" s="546"/>
      <c r="P214" s="332"/>
      <c r="Q214" s="332"/>
      <c r="R214" s="333"/>
      <c r="S214" s="549"/>
      <c r="T214" s="552"/>
      <c r="U214" s="552"/>
      <c r="V214" s="533"/>
      <c r="W214" s="334"/>
      <c r="X214" s="334"/>
      <c r="Y214" s="334"/>
      <c r="Z214" s="334"/>
      <c r="AA214" s="334"/>
      <c r="AB214" s="334"/>
    </row>
    <row r="215" spans="1:28">
      <c r="A215" s="511" t="s">
        <v>105</v>
      </c>
      <c r="B215" s="508"/>
      <c r="C215" s="508"/>
      <c r="D215" s="511" t="s">
        <v>105</v>
      </c>
      <c r="E215" s="508"/>
      <c r="F215" s="511" t="s">
        <v>105</v>
      </c>
      <c r="G215" s="508"/>
      <c r="H215" s="508"/>
      <c r="I215" s="325" t="s">
        <v>105</v>
      </c>
      <c r="J215" s="325" t="s">
        <v>105</v>
      </c>
      <c r="K215" s="325" t="s">
        <v>105</v>
      </c>
      <c r="L215" s="325" t="s">
        <v>105</v>
      </c>
      <c r="M215" s="325" t="s">
        <v>105</v>
      </c>
      <c r="N215" s="325" t="s">
        <v>105</v>
      </c>
      <c r="O215" s="325" t="s">
        <v>105</v>
      </c>
      <c r="P215" s="511" t="s">
        <v>105</v>
      </c>
      <c r="Q215" s="508"/>
      <c r="R215" s="508"/>
      <c r="S215" s="325" t="s">
        <v>105</v>
      </c>
      <c r="T215" s="325" t="s">
        <v>105</v>
      </c>
      <c r="U215" s="325" t="s">
        <v>105</v>
      </c>
      <c r="V215" s="325" t="s">
        <v>105</v>
      </c>
      <c r="W215" s="511" t="s">
        <v>105</v>
      </c>
      <c r="X215" s="508"/>
      <c r="Y215" s="508"/>
      <c r="Z215" s="511" t="s">
        <v>105</v>
      </c>
      <c r="AA215" s="508"/>
      <c r="AB215" s="508"/>
    </row>
    <row r="216" spans="1:28">
      <c r="A216" s="507" t="s">
        <v>697</v>
      </c>
      <c r="B216" s="508"/>
      <c r="C216" s="508"/>
      <c r="D216" s="507" t="s">
        <v>69</v>
      </c>
      <c r="E216" s="508"/>
      <c r="F216" s="508"/>
      <c r="G216" s="508"/>
      <c r="H216" s="508"/>
      <c r="I216" s="501" t="s">
        <v>682</v>
      </c>
      <c r="J216" s="501" t="s">
        <v>698</v>
      </c>
      <c r="K216" s="553" t="s">
        <v>698</v>
      </c>
      <c r="L216" s="528" t="s">
        <v>698</v>
      </c>
      <c r="M216" s="538" t="s">
        <v>271</v>
      </c>
      <c r="N216" s="541" t="s">
        <v>699</v>
      </c>
      <c r="O216" s="544" t="s">
        <v>360</v>
      </c>
      <c r="P216" s="326"/>
      <c r="Q216" s="327">
        <v>33.200000000000003</v>
      </c>
      <c r="R216" s="328"/>
      <c r="S216" s="547" t="s">
        <v>271</v>
      </c>
      <c r="T216" s="550" t="s">
        <v>271</v>
      </c>
      <c r="U216" s="550" t="s">
        <v>698</v>
      </c>
      <c r="V216" s="531" t="s">
        <v>105</v>
      </c>
      <c r="W216" s="329"/>
      <c r="X216" s="330" t="s">
        <v>700</v>
      </c>
      <c r="Y216" s="329"/>
      <c r="Z216" s="329"/>
      <c r="AA216" s="331" t="s">
        <v>530</v>
      </c>
      <c r="AB216" s="329"/>
    </row>
    <row r="217" spans="1:28">
      <c r="A217" s="502"/>
      <c r="B217" s="508"/>
      <c r="C217" s="508"/>
      <c r="D217" s="502"/>
      <c r="E217" s="508"/>
      <c r="F217" s="508"/>
      <c r="G217" s="508"/>
      <c r="H217" s="508"/>
      <c r="I217" s="502"/>
      <c r="J217" s="502"/>
      <c r="K217" s="554"/>
      <c r="L217" s="529"/>
      <c r="M217" s="539"/>
      <c r="N217" s="542"/>
      <c r="O217" s="545"/>
      <c r="P217" s="326"/>
      <c r="Q217" s="326"/>
      <c r="R217" s="328"/>
      <c r="S217" s="548"/>
      <c r="T217" s="551"/>
      <c r="U217" s="551"/>
      <c r="V217" s="532"/>
      <c r="W217" s="329"/>
      <c r="X217" s="329"/>
      <c r="Y217" s="329"/>
      <c r="Z217" s="329"/>
      <c r="AA217" s="329"/>
      <c r="AB217" s="329"/>
    </row>
    <row r="218" spans="1:28" ht="8.5" customHeight="1">
      <c r="A218" s="502"/>
      <c r="B218" s="508"/>
      <c r="C218" s="508"/>
      <c r="D218" s="502"/>
      <c r="E218" s="508"/>
      <c r="F218" s="508"/>
      <c r="G218" s="508"/>
      <c r="H218" s="508"/>
      <c r="I218" s="502"/>
      <c r="J218" s="502"/>
      <c r="K218" s="554"/>
      <c r="L218" s="529"/>
      <c r="M218" s="539"/>
      <c r="N218" s="542"/>
      <c r="O218" s="545"/>
      <c r="P218" s="534"/>
      <c r="Q218" s="534"/>
      <c r="R218" s="535"/>
      <c r="S218" s="548"/>
      <c r="T218" s="551"/>
      <c r="U218" s="551"/>
      <c r="V218" s="532"/>
      <c r="W218" s="532"/>
      <c r="X218" s="532"/>
      <c r="Y218" s="532"/>
      <c r="Z218" s="532"/>
      <c r="AA218" s="532"/>
      <c r="AB218" s="532"/>
    </row>
    <row r="219" spans="1:28">
      <c r="A219" s="503"/>
      <c r="B219" s="509"/>
      <c r="C219" s="509"/>
      <c r="D219" s="503"/>
      <c r="E219" s="509"/>
      <c r="F219" s="509"/>
      <c r="G219" s="509"/>
      <c r="H219" s="509"/>
      <c r="I219" s="503"/>
      <c r="J219" s="503"/>
      <c r="K219" s="555"/>
      <c r="L219" s="530"/>
      <c r="M219" s="540"/>
      <c r="N219" s="543"/>
      <c r="O219" s="546"/>
      <c r="P219" s="332"/>
      <c r="Q219" s="332"/>
      <c r="R219" s="333"/>
      <c r="S219" s="549"/>
      <c r="T219" s="552"/>
      <c r="U219" s="552"/>
      <c r="V219" s="533"/>
      <c r="W219" s="334"/>
      <c r="X219" s="334"/>
      <c r="Y219" s="334"/>
      <c r="Z219" s="334"/>
      <c r="AA219" s="334"/>
      <c r="AB219" s="334"/>
    </row>
    <row r="220" spans="1:28">
      <c r="A220" s="511" t="s">
        <v>105</v>
      </c>
      <c r="B220" s="508"/>
      <c r="C220" s="508"/>
      <c r="D220" s="511" t="s">
        <v>105</v>
      </c>
      <c r="E220" s="508"/>
      <c r="F220" s="511" t="s">
        <v>105</v>
      </c>
      <c r="G220" s="508"/>
      <c r="H220" s="508"/>
      <c r="I220" s="325" t="s">
        <v>105</v>
      </c>
      <c r="J220" s="325" t="s">
        <v>105</v>
      </c>
      <c r="K220" s="325" t="s">
        <v>105</v>
      </c>
      <c r="L220" s="325" t="s">
        <v>105</v>
      </c>
      <c r="M220" s="325" t="s">
        <v>105</v>
      </c>
      <c r="N220" s="325" t="s">
        <v>105</v>
      </c>
      <c r="O220" s="325" t="s">
        <v>105</v>
      </c>
      <c r="P220" s="511" t="s">
        <v>105</v>
      </c>
      <c r="Q220" s="508"/>
      <c r="R220" s="508"/>
      <c r="S220" s="325" t="s">
        <v>105</v>
      </c>
      <c r="T220" s="325" t="s">
        <v>105</v>
      </c>
      <c r="U220" s="325" t="s">
        <v>105</v>
      </c>
      <c r="V220" s="325" t="s">
        <v>105</v>
      </c>
      <c r="W220" s="511" t="s">
        <v>105</v>
      </c>
      <c r="X220" s="508"/>
      <c r="Y220" s="508"/>
      <c r="Z220" s="511" t="s">
        <v>105</v>
      </c>
      <c r="AA220" s="508"/>
      <c r="AB220" s="508"/>
    </row>
    <row r="221" spans="1:28">
      <c r="A221" s="507" t="s">
        <v>448</v>
      </c>
      <c r="B221" s="508"/>
      <c r="C221" s="508"/>
      <c r="D221" s="507" t="s">
        <v>70</v>
      </c>
      <c r="E221" s="508"/>
      <c r="F221" s="508"/>
      <c r="G221" s="508"/>
      <c r="H221" s="508"/>
      <c r="I221" s="501" t="s">
        <v>449</v>
      </c>
      <c r="J221" s="501" t="s">
        <v>272</v>
      </c>
      <c r="K221" s="553" t="s">
        <v>342</v>
      </c>
      <c r="L221" s="528" t="s">
        <v>272</v>
      </c>
      <c r="M221" s="538" t="s">
        <v>271</v>
      </c>
      <c r="N221" s="541" t="s">
        <v>450</v>
      </c>
      <c r="O221" s="544" t="s">
        <v>451</v>
      </c>
      <c r="P221" s="326"/>
      <c r="Q221" s="327">
        <v>33.4</v>
      </c>
      <c r="R221" s="328"/>
      <c r="S221" s="547" t="s">
        <v>271</v>
      </c>
      <c r="T221" s="550" t="s">
        <v>271</v>
      </c>
      <c r="U221" s="550" t="s">
        <v>272</v>
      </c>
      <c r="V221" s="531" t="s">
        <v>105</v>
      </c>
      <c r="W221" s="329"/>
      <c r="X221" s="330" t="s">
        <v>452</v>
      </c>
      <c r="Y221" s="329"/>
      <c r="Z221" s="329"/>
      <c r="AA221" s="331" t="s">
        <v>453</v>
      </c>
      <c r="AB221" s="329"/>
    </row>
    <row r="222" spans="1:28">
      <c r="A222" s="502"/>
      <c r="B222" s="508"/>
      <c r="C222" s="508"/>
      <c r="D222" s="502"/>
      <c r="E222" s="508"/>
      <c r="F222" s="508"/>
      <c r="G222" s="508"/>
      <c r="H222" s="508"/>
      <c r="I222" s="502"/>
      <c r="J222" s="502"/>
      <c r="K222" s="554"/>
      <c r="L222" s="529"/>
      <c r="M222" s="539"/>
      <c r="N222" s="542"/>
      <c r="O222" s="545"/>
      <c r="P222" s="326"/>
      <c r="Q222" s="326"/>
      <c r="R222" s="328"/>
      <c r="S222" s="548"/>
      <c r="T222" s="551"/>
      <c r="U222" s="551"/>
      <c r="V222" s="532"/>
      <c r="W222" s="329"/>
      <c r="X222" s="329"/>
      <c r="Y222" s="329"/>
      <c r="Z222" s="329"/>
      <c r="AA222" s="329"/>
      <c r="AB222" s="329"/>
    </row>
    <row r="223" spans="1:28" ht="8.5" customHeight="1">
      <c r="A223" s="502"/>
      <c r="B223" s="508"/>
      <c r="C223" s="508"/>
      <c r="D223" s="502"/>
      <c r="E223" s="508"/>
      <c r="F223" s="508"/>
      <c r="G223" s="508"/>
      <c r="H223" s="508"/>
      <c r="I223" s="502"/>
      <c r="J223" s="502"/>
      <c r="K223" s="554"/>
      <c r="L223" s="529"/>
      <c r="M223" s="539"/>
      <c r="N223" s="542"/>
      <c r="O223" s="545"/>
      <c r="P223" s="534"/>
      <c r="Q223" s="534"/>
      <c r="R223" s="535"/>
      <c r="S223" s="548"/>
      <c r="T223" s="551"/>
      <c r="U223" s="551"/>
      <c r="V223" s="532"/>
      <c r="W223" s="532"/>
      <c r="X223" s="532"/>
      <c r="Y223" s="532"/>
      <c r="Z223" s="532"/>
      <c r="AA223" s="532"/>
      <c r="AB223" s="532"/>
    </row>
    <row r="224" spans="1:28">
      <c r="A224" s="503"/>
      <c r="B224" s="509"/>
      <c r="C224" s="509"/>
      <c r="D224" s="503"/>
      <c r="E224" s="509"/>
      <c r="F224" s="509"/>
      <c r="G224" s="509"/>
      <c r="H224" s="509"/>
      <c r="I224" s="503"/>
      <c r="J224" s="503"/>
      <c r="K224" s="555"/>
      <c r="L224" s="530"/>
      <c r="M224" s="540"/>
      <c r="N224" s="543"/>
      <c r="O224" s="546"/>
      <c r="P224" s="332"/>
      <c r="Q224" s="332"/>
      <c r="R224" s="333"/>
      <c r="S224" s="549"/>
      <c r="T224" s="552"/>
      <c r="U224" s="552"/>
      <c r="V224" s="533"/>
      <c r="W224" s="334"/>
      <c r="X224" s="334"/>
      <c r="Y224" s="334"/>
      <c r="Z224" s="334"/>
      <c r="AA224" s="334"/>
      <c r="AB224" s="334"/>
    </row>
    <row r="225" spans="1:28">
      <c r="A225" s="511" t="s">
        <v>105</v>
      </c>
      <c r="B225" s="508"/>
      <c r="C225" s="508"/>
      <c r="D225" s="511" t="s">
        <v>105</v>
      </c>
      <c r="E225" s="508"/>
      <c r="F225" s="511" t="s">
        <v>105</v>
      </c>
      <c r="G225" s="508"/>
      <c r="H225" s="508"/>
      <c r="I225" s="325" t="s">
        <v>105</v>
      </c>
      <c r="J225" s="325" t="s">
        <v>105</v>
      </c>
      <c r="K225" s="325" t="s">
        <v>105</v>
      </c>
      <c r="L225" s="325" t="s">
        <v>105</v>
      </c>
      <c r="M225" s="325" t="s">
        <v>105</v>
      </c>
      <c r="N225" s="325" t="s">
        <v>105</v>
      </c>
      <c r="O225" s="325" t="s">
        <v>105</v>
      </c>
      <c r="P225" s="511" t="s">
        <v>105</v>
      </c>
      <c r="Q225" s="508"/>
      <c r="R225" s="508"/>
      <c r="S225" s="325" t="s">
        <v>105</v>
      </c>
      <c r="T225" s="325" t="s">
        <v>105</v>
      </c>
      <c r="U225" s="325" t="s">
        <v>105</v>
      </c>
      <c r="V225" s="325" t="s">
        <v>105</v>
      </c>
      <c r="W225" s="511" t="s">
        <v>105</v>
      </c>
      <c r="X225" s="508"/>
      <c r="Y225" s="508"/>
      <c r="Z225" s="511" t="s">
        <v>105</v>
      </c>
      <c r="AA225" s="508"/>
      <c r="AB225" s="508"/>
    </row>
    <row r="226" spans="1:28">
      <c r="A226" s="507" t="s">
        <v>454</v>
      </c>
      <c r="B226" s="508"/>
      <c r="C226" s="508"/>
      <c r="D226" s="507" t="s">
        <v>71</v>
      </c>
      <c r="E226" s="508"/>
      <c r="F226" s="508"/>
      <c r="G226" s="508"/>
      <c r="H226" s="508"/>
      <c r="I226" s="501" t="s">
        <v>455</v>
      </c>
      <c r="J226" s="501" t="s">
        <v>271</v>
      </c>
      <c r="K226" s="553" t="s">
        <v>456</v>
      </c>
      <c r="L226" s="528" t="s">
        <v>271</v>
      </c>
      <c r="M226" s="538" t="s">
        <v>271</v>
      </c>
      <c r="N226" s="541" t="s">
        <v>457</v>
      </c>
      <c r="O226" s="544" t="s">
        <v>458</v>
      </c>
      <c r="P226" s="326"/>
      <c r="Q226" s="327">
        <v>34.5</v>
      </c>
      <c r="R226" s="328"/>
      <c r="S226" s="547" t="s">
        <v>271</v>
      </c>
      <c r="T226" s="550" t="s">
        <v>271</v>
      </c>
      <c r="U226" s="550" t="s">
        <v>271</v>
      </c>
      <c r="V226" s="531" t="s">
        <v>105</v>
      </c>
      <c r="W226" s="329"/>
      <c r="X226" s="330" t="s">
        <v>456</v>
      </c>
      <c r="Y226" s="329"/>
      <c r="Z226" s="329"/>
      <c r="AA226" s="331" t="s">
        <v>459</v>
      </c>
      <c r="AB226" s="329"/>
    </row>
    <row r="227" spans="1:28">
      <c r="A227" s="502"/>
      <c r="B227" s="508"/>
      <c r="C227" s="508"/>
      <c r="D227" s="502"/>
      <c r="E227" s="508"/>
      <c r="F227" s="508"/>
      <c r="G227" s="508"/>
      <c r="H227" s="508"/>
      <c r="I227" s="502"/>
      <c r="J227" s="502"/>
      <c r="K227" s="554"/>
      <c r="L227" s="529"/>
      <c r="M227" s="539"/>
      <c r="N227" s="542"/>
      <c r="O227" s="545"/>
      <c r="P227" s="326"/>
      <c r="Q227" s="326"/>
      <c r="R227" s="328"/>
      <c r="S227" s="548"/>
      <c r="T227" s="551"/>
      <c r="U227" s="551"/>
      <c r="V227" s="532"/>
      <c r="W227" s="329"/>
      <c r="X227" s="329"/>
      <c r="Y227" s="329"/>
      <c r="Z227" s="329"/>
      <c r="AA227" s="329"/>
      <c r="AB227" s="329"/>
    </row>
    <row r="228" spans="1:28" ht="8.5" customHeight="1">
      <c r="A228" s="502"/>
      <c r="B228" s="508"/>
      <c r="C228" s="508"/>
      <c r="D228" s="502"/>
      <c r="E228" s="508"/>
      <c r="F228" s="508"/>
      <c r="G228" s="508"/>
      <c r="H228" s="508"/>
      <c r="I228" s="502"/>
      <c r="J228" s="502"/>
      <c r="K228" s="554"/>
      <c r="L228" s="529"/>
      <c r="M228" s="539"/>
      <c r="N228" s="542"/>
      <c r="O228" s="545"/>
      <c r="P228" s="534"/>
      <c r="Q228" s="534"/>
      <c r="R228" s="535"/>
      <c r="S228" s="548"/>
      <c r="T228" s="551"/>
      <c r="U228" s="551"/>
      <c r="V228" s="532"/>
      <c r="W228" s="532"/>
      <c r="X228" s="532"/>
      <c r="Y228" s="532"/>
      <c r="Z228" s="532"/>
      <c r="AA228" s="532"/>
      <c r="AB228" s="532"/>
    </row>
    <row r="229" spans="1:28">
      <c r="A229" s="503"/>
      <c r="B229" s="509"/>
      <c r="C229" s="509"/>
      <c r="D229" s="503"/>
      <c r="E229" s="509"/>
      <c r="F229" s="509"/>
      <c r="G229" s="509"/>
      <c r="H229" s="509"/>
      <c r="I229" s="503"/>
      <c r="J229" s="503"/>
      <c r="K229" s="555"/>
      <c r="L229" s="530"/>
      <c r="M229" s="540"/>
      <c r="N229" s="543"/>
      <c r="O229" s="546"/>
      <c r="P229" s="332"/>
      <c r="Q229" s="332"/>
      <c r="R229" s="333"/>
      <c r="S229" s="549"/>
      <c r="T229" s="552"/>
      <c r="U229" s="552"/>
      <c r="V229" s="533"/>
      <c r="W229" s="334"/>
      <c r="X229" s="334"/>
      <c r="Y229" s="334"/>
      <c r="Z229" s="334"/>
      <c r="AA229" s="334"/>
      <c r="AB229" s="334"/>
    </row>
    <row r="230" spans="1:28">
      <c r="A230" s="511" t="s">
        <v>105</v>
      </c>
      <c r="B230" s="508"/>
      <c r="C230" s="508"/>
      <c r="D230" s="511" t="s">
        <v>105</v>
      </c>
      <c r="E230" s="508"/>
      <c r="F230" s="511" t="s">
        <v>105</v>
      </c>
      <c r="G230" s="508"/>
      <c r="H230" s="508"/>
      <c r="I230" s="325" t="s">
        <v>105</v>
      </c>
      <c r="J230" s="325" t="s">
        <v>105</v>
      </c>
      <c r="K230" s="325" t="s">
        <v>105</v>
      </c>
      <c r="L230" s="325" t="s">
        <v>105</v>
      </c>
      <c r="M230" s="325" t="s">
        <v>105</v>
      </c>
      <c r="N230" s="325" t="s">
        <v>105</v>
      </c>
      <c r="O230" s="325" t="s">
        <v>105</v>
      </c>
      <c r="P230" s="511" t="s">
        <v>105</v>
      </c>
      <c r="Q230" s="508"/>
      <c r="R230" s="508"/>
      <c r="S230" s="325" t="s">
        <v>105</v>
      </c>
      <c r="T230" s="325" t="s">
        <v>105</v>
      </c>
      <c r="U230" s="325" t="s">
        <v>105</v>
      </c>
      <c r="V230" s="325" t="s">
        <v>105</v>
      </c>
      <c r="W230" s="511" t="s">
        <v>105</v>
      </c>
      <c r="X230" s="508"/>
      <c r="Y230" s="508"/>
      <c r="Z230" s="511" t="s">
        <v>105</v>
      </c>
      <c r="AA230" s="508"/>
      <c r="AB230" s="508"/>
    </row>
    <row r="231" spans="1:28">
      <c r="A231" s="507" t="s">
        <v>460</v>
      </c>
      <c r="B231" s="508"/>
      <c r="C231" s="508"/>
      <c r="D231" s="507" t="s">
        <v>72</v>
      </c>
      <c r="E231" s="508"/>
      <c r="F231" s="508"/>
      <c r="G231" s="508"/>
      <c r="H231" s="508"/>
      <c r="I231" s="501" t="s">
        <v>391</v>
      </c>
      <c r="J231" s="501" t="s">
        <v>392</v>
      </c>
      <c r="K231" s="553" t="s">
        <v>361</v>
      </c>
      <c r="L231" s="528" t="s">
        <v>361</v>
      </c>
      <c r="M231" s="538" t="s">
        <v>419</v>
      </c>
      <c r="N231" s="541" t="s">
        <v>461</v>
      </c>
      <c r="O231" s="544" t="s">
        <v>462</v>
      </c>
      <c r="P231" s="326"/>
      <c r="Q231" s="327">
        <v>36.700000000000003</v>
      </c>
      <c r="R231" s="328"/>
      <c r="S231" s="547" t="s">
        <v>271</v>
      </c>
      <c r="T231" s="550" t="s">
        <v>271</v>
      </c>
      <c r="U231" s="550" t="s">
        <v>392</v>
      </c>
      <c r="V231" s="531" t="s">
        <v>105</v>
      </c>
      <c r="W231" s="329"/>
      <c r="X231" s="330" t="s">
        <v>463</v>
      </c>
      <c r="Y231" s="329"/>
      <c r="Z231" s="329"/>
      <c r="AA231" s="331" t="s">
        <v>464</v>
      </c>
      <c r="AB231" s="329"/>
    </row>
    <row r="232" spans="1:28">
      <c r="A232" s="502"/>
      <c r="B232" s="508"/>
      <c r="C232" s="508"/>
      <c r="D232" s="502"/>
      <c r="E232" s="508"/>
      <c r="F232" s="508"/>
      <c r="G232" s="508"/>
      <c r="H232" s="508"/>
      <c r="I232" s="502"/>
      <c r="J232" s="502"/>
      <c r="K232" s="554"/>
      <c r="L232" s="529"/>
      <c r="M232" s="539"/>
      <c r="N232" s="542"/>
      <c r="O232" s="545"/>
      <c r="P232" s="326"/>
      <c r="Q232" s="326"/>
      <c r="R232" s="328"/>
      <c r="S232" s="548"/>
      <c r="T232" s="551"/>
      <c r="U232" s="551"/>
      <c r="V232" s="532"/>
      <c r="W232" s="329"/>
      <c r="X232" s="329"/>
      <c r="Y232" s="329"/>
      <c r="Z232" s="329"/>
      <c r="AA232" s="329"/>
      <c r="AB232" s="329"/>
    </row>
    <row r="233" spans="1:28" ht="8.5" customHeight="1">
      <c r="A233" s="502"/>
      <c r="B233" s="508"/>
      <c r="C233" s="508"/>
      <c r="D233" s="502"/>
      <c r="E233" s="508"/>
      <c r="F233" s="508"/>
      <c r="G233" s="508"/>
      <c r="H233" s="508"/>
      <c r="I233" s="502"/>
      <c r="J233" s="502"/>
      <c r="K233" s="554"/>
      <c r="L233" s="529"/>
      <c r="M233" s="539"/>
      <c r="N233" s="542"/>
      <c r="O233" s="545"/>
      <c r="P233" s="534"/>
      <c r="Q233" s="534"/>
      <c r="R233" s="535"/>
      <c r="S233" s="548"/>
      <c r="T233" s="551"/>
      <c r="U233" s="551"/>
      <c r="V233" s="532"/>
      <c r="W233" s="532"/>
      <c r="X233" s="532"/>
      <c r="Y233" s="532"/>
      <c r="Z233" s="532"/>
      <c r="AA233" s="532"/>
      <c r="AB233" s="532"/>
    </row>
    <row r="234" spans="1:28">
      <c r="A234" s="503"/>
      <c r="B234" s="509"/>
      <c r="C234" s="509"/>
      <c r="D234" s="503"/>
      <c r="E234" s="509"/>
      <c r="F234" s="509"/>
      <c r="G234" s="509"/>
      <c r="H234" s="509"/>
      <c r="I234" s="503"/>
      <c r="J234" s="503"/>
      <c r="K234" s="555"/>
      <c r="L234" s="530"/>
      <c r="M234" s="540"/>
      <c r="N234" s="543"/>
      <c r="O234" s="546"/>
      <c r="P234" s="332"/>
      <c r="Q234" s="332"/>
      <c r="R234" s="333"/>
      <c r="S234" s="549"/>
      <c r="T234" s="552"/>
      <c r="U234" s="552"/>
      <c r="V234" s="533"/>
      <c r="W234" s="334"/>
      <c r="X234" s="334"/>
      <c r="Y234" s="334"/>
      <c r="Z234" s="334"/>
      <c r="AA234" s="334"/>
      <c r="AB234" s="334"/>
    </row>
    <row r="235" spans="1:28">
      <c r="A235" s="511" t="s">
        <v>105</v>
      </c>
      <c r="B235" s="508"/>
      <c r="C235" s="508"/>
      <c r="D235" s="511" t="s">
        <v>105</v>
      </c>
      <c r="E235" s="508"/>
      <c r="F235" s="511" t="s">
        <v>105</v>
      </c>
      <c r="G235" s="508"/>
      <c r="H235" s="508"/>
      <c r="I235" s="325" t="s">
        <v>105</v>
      </c>
      <c r="J235" s="325" t="s">
        <v>105</v>
      </c>
      <c r="K235" s="325" t="s">
        <v>105</v>
      </c>
      <c r="L235" s="325" t="s">
        <v>105</v>
      </c>
      <c r="M235" s="325" t="s">
        <v>105</v>
      </c>
      <c r="N235" s="325" t="s">
        <v>105</v>
      </c>
      <c r="O235" s="325" t="s">
        <v>105</v>
      </c>
      <c r="P235" s="511" t="s">
        <v>105</v>
      </c>
      <c r="Q235" s="508"/>
      <c r="R235" s="508"/>
      <c r="S235" s="325" t="s">
        <v>105</v>
      </c>
      <c r="T235" s="325" t="s">
        <v>105</v>
      </c>
      <c r="U235" s="325" t="s">
        <v>105</v>
      </c>
      <c r="V235" s="325" t="s">
        <v>105</v>
      </c>
      <c r="W235" s="511" t="s">
        <v>105</v>
      </c>
      <c r="X235" s="508"/>
      <c r="Y235" s="508"/>
      <c r="Z235" s="511" t="s">
        <v>105</v>
      </c>
      <c r="AA235" s="508"/>
      <c r="AB235" s="508"/>
    </row>
    <row r="236" spans="1:28">
      <c r="A236" s="507" t="s">
        <v>465</v>
      </c>
      <c r="B236" s="508"/>
      <c r="C236" s="508"/>
      <c r="D236" s="507" t="s">
        <v>73</v>
      </c>
      <c r="E236" s="508"/>
      <c r="F236" s="508"/>
      <c r="G236" s="508"/>
      <c r="H236" s="508"/>
      <c r="I236" s="501" t="s">
        <v>288</v>
      </c>
      <c r="J236" s="501" t="s">
        <v>452</v>
      </c>
      <c r="K236" s="553" t="s">
        <v>290</v>
      </c>
      <c r="L236" s="528" t="s">
        <v>271</v>
      </c>
      <c r="M236" s="538" t="s">
        <v>466</v>
      </c>
      <c r="N236" s="541" t="s">
        <v>467</v>
      </c>
      <c r="O236" s="544" t="s">
        <v>468</v>
      </c>
      <c r="P236" s="326"/>
      <c r="Q236" s="327">
        <v>34.299999999999997</v>
      </c>
      <c r="R236" s="328"/>
      <c r="S236" s="547" t="s">
        <v>271</v>
      </c>
      <c r="T236" s="550" t="s">
        <v>271</v>
      </c>
      <c r="U236" s="550" t="s">
        <v>452</v>
      </c>
      <c r="V236" s="531" t="s">
        <v>105</v>
      </c>
      <c r="W236" s="329"/>
      <c r="X236" s="330" t="s">
        <v>469</v>
      </c>
      <c r="Y236" s="329"/>
      <c r="Z236" s="329"/>
      <c r="AA236" s="331" t="s">
        <v>293</v>
      </c>
      <c r="AB236" s="329"/>
    </row>
    <row r="237" spans="1:28">
      <c r="A237" s="502"/>
      <c r="B237" s="508"/>
      <c r="C237" s="508"/>
      <c r="D237" s="502"/>
      <c r="E237" s="508"/>
      <c r="F237" s="508"/>
      <c r="G237" s="508"/>
      <c r="H237" s="508"/>
      <c r="I237" s="502"/>
      <c r="J237" s="502"/>
      <c r="K237" s="554"/>
      <c r="L237" s="529"/>
      <c r="M237" s="539"/>
      <c r="N237" s="542"/>
      <c r="O237" s="545"/>
      <c r="P237" s="326"/>
      <c r="Q237" s="326"/>
      <c r="R237" s="328"/>
      <c r="S237" s="548"/>
      <c r="T237" s="551"/>
      <c r="U237" s="551"/>
      <c r="V237" s="532"/>
      <c r="W237" s="329"/>
      <c r="X237" s="329"/>
      <c r="Y237" s="329"/>
      <c r="Z237" s="329"/>
      <c r="AA237" s="329"/>
      <c r="AB237" s="329"/>
    </row>
    <row r="238" spans="1:28" ht="8.5" customHeight="1">
      <c r="A238" s="502"/>
      <c r="B238" s="508"/>
      <c r="C238" s="508"/>
      <c r="D238" s="502"/>
      <c r="E238" s="508"/>
      <c r="F238" s="508"/>
      <c r="G238" s="508"/>
      <c r="H238" s="508"/>
      <c r="I238" s="502"/>
      <c r="J238" s="502"/>
      <c r="K238" s="554"/>
      <c r="L238" s="529"/>
      <c r="M238" s="539"/>
      <c r="N238" s="542"/>
      <c r="O238" s="545"/>
      <c r="P238" s="534"/>
      <c r="Q238" s="534"/>
      <c r="R238" s="535"/>
      <c r="S238" s="548"/>
      <c r="T238" s="551"/>
      <c r="U238" s="551"/>
      <c r="V238" s="532"/>
      <c r="W238" s="532"/>
      <c r="X238" s="532"/>
      <c r="Y238" s="532"/>
      <c r="Z238" s="532"/>
      <c r="AA238" s="532"/>
      <c r="AB238" s="532"/>
    </row>
    <row r="239" spans="1:28">
      <c r="A239" s="503"/>
      <c r="B239" s="509"/>
      <c r="C239" s="509"/>
      <c r="D239" s="503"/>
      <c r="E239" s="509"/>
      <c r="F239" s="509"/>
      <c r="G239" s="509"/>
      <c r="H239" s="509"/>
      <c r="I239" s="503"/>
      <c r="J239" s="503"/>
      <c r="K239" s="555"/>
      <c r="L239" s="530"/>
      <c r="M239" s="540"/>
      <c r="N239" s="543"/>
      <c r="O239" s="546"/>
      <c r="P239" s="332"/>
      <c r="Q239" s="332"/>
      <c r="R239" s="333"/>
      <c r="S239" s="549"/>
      <c r="T239" s="552"/>
      <c r="U239" s="552"/>
      <c r="V239" s="533"/>
      <c r="W239" s="334"/>
      <c r="X239" s="334"/>
      <c r="Y239" s="334"/>
      <c r="Z239" s="334"/>
      <c r="AA239" s="334"/>
      <c r="AB239" s="334"/>
    </row>
    <row r="240" spans="1:28">
      <c r="A240" s="511" t="s">
        <v>105</v>
      </c>
      <c r="B240" s="508"/>
      <c r="C240" s="508"/>
      <c r="D240" s="511" t="s">
        <v>105</v>
      </c>
      <c r="E240" s="508"/>
      <c r="F240" s="511" t="s">
        <v>105</v>
      </c>
      <c r="G240" s="508"/>
      <c r="H240" s="508"/>
      <c r="I240" s="325" t="s">
        <v>105</v>
      </c>
      <c r="J240" s="325" t="s">
        <v>105</v>
      </c>
      <c r="K240" s="325" t="s">
        <v>105</v>
      </c>
      <c r="L240" s="325" t="s">
        <v>105</v>
      </c>
      <c r="M240" s="325" t="s">
        <v>105</v>
      </c>
      <c r="N240" s="325" t="s">
        <v>105</v>
      </c>
      <c r="O240" s="325" t="s">
        <v>105</v>
      </c>
      <c r="P240" s="511" t="s">
        <v>105</v>
      </c>
      <c r="Q240" s="508"/>
      <c r="R240" s="508"/>
      <c r="S240" s="325" t="s">
        <v>105</v>
      </c>
      <c r="T240" s="325" t="s">
        <v>105</v>
      </c>
      <c r="U240" s="325" t="s">
        <v>105</v>
      </c>
      <c r="V240" s="325" t="s">
        <v>105</v>
      </c>
      <c r="W240" s="511" t="s">
        <v>105</v>
      </c>
      <c r="X240" s="508"/>
      <c r="Y240" s="508"/>
      <c r="Z240" s="511" t="s">
        <v>105</v>
      </c>
      <c r="AA240" s="508"/>
      <c r="AB240" s="508"/>
    </row>
    <row r="241" spans="1:28">
      <c r="A241" s="507" t="s">
        <v>735</v>
      </c>
      <c r="B241" s="508"/>
      <c r="C241" s="508"/>
      <c r="D241" s="507" t="s">
        <v>78</v>
      </c>
      <c r="E241" s="508"/>
      <c r="F241" s="508"/>
      <c r="G241" s="508"/>
      <c r="H241" s="508"/>
      <c r="I241" s="501" t="s">
        <v>805</v>
      </c>
      <c r="J241" s="501" t="s">
        <v>589</v>
      </c>
      <c r="K241" s="553" t="s">
        <v>271</v>
      </c>
      <c r="L241" s="528" t="s">
        <v>271</v>
      </c>
      <c r="M241" s="538" t="s">
        <v>271</v>
      </c>
      <c r="N241" s="541" t="s">
        <v>271</v>
      </c>
      <c r="O241" s="544" t="s">
        <v>271</v>
      </c>
      <c r="P241" s="326"/>
      <c r="Q241" s="336" t="s">
        <v>259</v>
      </c>
      <c r="R241" s="328"/>
      <c r="S241" s="547" t="s">
        <v>271</v>
      </c>
      <c r="T241" s="550" t="s">
        <v>271</v>
      </c>
      <c r="U241" s="550" t="s">
        <v>589</v>
      </c>
      <c r="V241" s="531" t="s">
        <v>105</v>
      </c>
      <c r="W241" s="329"/>
      <c r="X241" s="330" t="s">
        <v>271</v>
      </c>
      <c r="Y241" s="329"/>
      <c r="Z241" s="329"/>
      <c r="AA241" s="331" t="s">
        <v>271</v>
      </c>
      <c r="AB241" s="329"/>
    </row>
    <row r="242" spans="1:28">
      <c r="A242" s="502"/>
      <c r="B242" s="508"/>
      <c r="C242" s="508"/>
      <c r="D242" s="502"/>
      <c r="E242" s="508"/>
      <c r="F242" s="508"/>
      <c r="G242" s="508"/>
      <c r="H242" s="508"/>
      <c r="I242" s="502"/>
      <c r="J242" s="502"/>
      <c r="K242" s="554"/>
      <c r="L242" s="529"/>
      <c r="M242" s="539"/>
      <c r="N242" s="542"/>
      <c r="O242" s="545"/>
      <c r="P242" s="326"/>
      <c r="Q242" s="326"/>
      <c r="R242" s="328"/>
      <c r="S242" s="548"/>
      <c r="T242" s="551"/>
      <c r="U242" s="551"/>
      <c r="V242" s="532"/>
      <c r="W242" s="329"/>
      <c r="X242" s="329"/>
      <c r="Y242" s="329"/>
      <c r="Z242" s="329"/>
      <c r="AA242" s="329"/>
      <c r="AB242" s="329"/>
    </row>
    <row r="243" spans="1:28" ht="8.5" customHeight="1">
      <c r="A243" s="502"/>
      <c r="B243" s="508"/>
      <c r="C243" s="508"/>
      <c r="D243" s="502"/>
      <c r="E243" s="508"/>
      <c r="F243" s="508"/>
      <c r="G243" s="508"/>
      <c r="H243" s="508"/>
      <c r="I243" s="502"/>
      <c r="J243" s="502"/>
      <c r="K243" s="554"/>
      <c r="L243" s="529"/>
      <c r="M243" s="539"/>
      <c r="N243" s="542"/>
      <c r="O243" s="545"/>
      <c r="P243" s="534"/>
      <c r="Q243" s="534"/>
      <c r="R243" s="535"/>
      <c r="S243" s="548"/>
      <c r="T243" s="551"/>
      <c r="U243" s="551"/>
      <c r="V243" s="532"/>
      <c r="W243" s="532"/>
      <c r="X243" s="532"/>
      <c r="Y243" s="532"/>
      <c r="Z243" s="532"/>
      <c r="AA243" s="532"/>
      <c r="AB243" s="532"/>
    </row>
    <row r="244" spans="1:28">
      <c r="A244" s="503"/>
      <c r="B244" s="509"/>
      <c r="C244" s="509"/>
      <c r="D244" s="503"/>
      <c r="E244" s="509"/>
      <c r="F244" s="509"/>
      <c r="G244" s="509"/>
      <c r="H244" s="509"/>
      <c r="I244" s="503"/>
      <c r="J244" s="503"/>
      <c r="K244" s="555"/>
      <c r="L244" s="530"/>
      <c r="M244" s="540"/>
      <c r="N244" s="543"/>
      <c r="O244" s="546"/>
      <c r="P244" s="332"/>
      <c r="Q244" s="332"/>
      <c r="R244" s="333"/>
      <c r="S244" s="549"/>
      <c r="T244" s="552"/>
      <c r="U244" s="552"/>
      <c r="V244" s="533"/>
      <c r="W244" s="334"/>
      <c r="X244" s="334"/>
      <c r="Y244" s="334"/>
      <c r="Z244" s="334"/>
      <c r="AA244" s="334"/>
      <c r="AB244" s="334"/>
    </row>
    <row r="245" spans="1:28">
      <c r="A245" s="511" t="s">
        <v>105</v>
      </c>
      <c r="B245" s="508"/>
      <c r="C245" s="508"/>
      <c r="D245" s="511" t="s">
        <v>105</v>
      </c>
      <c r="E245" s="508"/>
      <c r="F245" s="511" t="s">
        <v>105</v>
      </c>
      <c r="G245" s="508"/>
      <c r="H245" s="508"/>
      <c r="I245" s="325" t="s">
        <v>105</v>
      </c>
      <c r="J245" s="325" t="s">
        <v>105</v>
      </c>
      <c r="K245" s="325" t="s">
        <v>105</v>
      </c>
      <c r="L245" s="325" t="s">
        <v>105</v>
      </c>
      <c r="M245" s="325" t="s">
        <v>105</v>
      </c>
      <c r="N245" s="325" t="s">
        <v>105</v>
      </c>
      <c r="O245" s="325" t="s">
        <v>105</v>
      </c>
      <c r="P245" s="511" t="s">
        <v>105</v>
      </c>
      <c r="Q245" s="508"/>
      <c r="R245" s="508"/>
      <c r="S245" s="325" t="s">
        <v>105</v>
      </c>
      <c r="T245" s="325" t="s">
        <v>105</v>
      </c>
      <c r="U245" s="325" t="s">
        <v>105</v>
      </c>
      <c r="V245" s="325" t="s">
        <v>105</v>
      </c>
      <c r="W245" s="511" t="s">
        <v>105</v>
      </c>
      <c r="X245" s="508"/>
      <c r="Y245" s="508"/>
      <c r="Z245" s="511" t="s">
        <v>105</v>
      </c>
      <c r="AA245" s="508"/>
      <c r="AB245" s="508"/>
    </row>
    <row r="246" spans="1:28">
      <c r="A246" s="507" t="s">
        <v>738</v>
      </c>
      <c r="B246" s="508"/>
      <c r="C246" s="508"/>
      <c r="D246" s="507" t="s">
        <v>74</v>
      </c>
      <c r="E246" s="508"/>
      <c r="F246" s="508"/>
      <c r="G246" s="508"/>
      <c r="H246" s="508"/>
      <c r="I246" s="501" t="s">
        <v>478</v>
      </c>
      <c r="J246" s="501" t="s">
        <v>481</v>
      </c>
      <c r="K246" s="553" t="s">
        <v>483</v>
      </c>
      <c r="L246" s="528" t="s">
        <v>480</v>
      </c>
      <c r="M246" s="538" t="s">
        <v>456</v>
      </c>
      <c r="N246" s="541" t="s">
        <v>323</v>
      </c>
      <c r="O246" s="544" t="s">
        <v>806</v>
      </c>
      <c r="P246" s="326"/>
      <c r="Q246" s="327">
        <v>30.7</v>
      </c>
      <c r="R246" s="328"/>
      <c r="S246" s="547" t="s">
        <v>271</v>
      </c>
      <c r="T246" s="550" t="s">
        <v>271</v>
      </c>
      <c r="U246" s="550" t="s">
        <v>481</v>
      </c>
      <c r="V246" s="531" t="s">
        <v>105</v>
      </c>
      <c r="W246" s="329"/>
      <c r="X246" s="330" t="s">
        <v>807</v>
      </c>
      <c r="Y246" s="329"/>
      <c r="Z246" s="329"/>
      <c r="AA246" s="331" t="s">
        <v>808</v>
      </c>
      <c r="AB246" s="329"/>
    </row>
    <row r="247" spans="1:28">
      <c r="A247" s="502"/>
      <c r="B247" s="508"/>
      <c r="C247" s="508"/>
      <c r="D247" s="502"/>
      <c r="E247" s="508"/>
      <c r="F247" s="508"/>
      <c r="G247" s="508"/>
      <c r="H247" s="508"/>
      <c r="I247" s="502"/>
      <c r="J247" s="502"/>
      <c r="K247" s="554"/>
      <c r="L247" s="529"/>
      <c r="M247" s="539"/>
      <c r="N247" s="542"/>
      <c r="O247" s="545"/>
      <c r="P247" s="326"/>
      <c r="Q247" s="326"/>
      <c r="R247" s="328"/>
      <c r="S247" s="548"/>
      <c r="T247" s="551"/>
      <c r="U247" s="551"/>
      <c r="V247" s="532"/>
      <c r="W247" s="329"/>
      <c r="X247" s="329"/>
      <c r="Y247" s="329"/>
      <c r="Z247" s="329"/>
      <c r="AA247" s="329"/>
      <c r="AB247" s="329"/>
    </row>
    <row r="248" spans="1:28" ht="8.5" customHeight="1">
      <c r="A248" s="502"/>
      <c r="B248" s="508"/>
      <c r="C248" s="508"/>
      <c r="D248" s="502"/>
      <c r="E248" s="508"/>
      <c r="F248" s="508"/>
      <c r="G248" s="508"/>
      <c r="H248" s="508"/>
      <c r="I248" s="502"/>
      <c r="J248" s="502"/>
      <c r="K248" s="554"/>
      <c r="L248" s="529"/>
      <c r="M248" s="539"/>
      <c r="N248" s="542"/>
      <c r="O248" s="545"/>
      <c r="P248" s="534"/>
      <c r="Q248" s="534"/>
      <c r="R248" s="535"/>
      <c r="S248" s="548"/>
      <c r="T248" s="551"/>
      <c r="U248" s="551"/>
      <c r="V248" s="532"/>
      <c r="W248" s="532"/>
      <c r="X248" s="532"/>
      <c r="Y248" s="532"/>
      <c r="Z248" s="532"/>
      <c r="AA248" s="532"/>
      <c r="AB248" s="532"/>
    </row>
    <row r="249" spans="1:28">
      <c r="A249" s="503"/>
      <c r="B249" s="509"/>
      <c r="C249" s="509"/>
      <c r="D249" s="503"/>
      <c r="E249" s="509"/>
      <c r="F249" s="509"/>
      <c r="G249" s="509"/>
      <c r="H249" s="509"/>
      <c r="I249" s="503"/>
      <c r="J249" s="503"/>
      <c r="K249" s="555"/>
      <c r="L249" s="530"/>
      <c r="M249" s="540"/>
      <c r="N249" s="543"/>
      <c r="O249" s="546"/>
      <c r="P249" s="332"/>
      <c r="Q249" s="332"/>
      <c r="R249" s="333"/>
      <c r="S249" s="549"/>
      <c r="T249" s="552"/>
      <c r="U249" s="552"/>
      <c r="V249" s="533"/>
      <c r="W249" s="334"/>
      <c r="X249" s="334"/>
      <c r="Y249" s="334"/>
      <c r="Z249" s="334"/>
      <c r="AA249" s="334"/>
      <c r="AB249" s="334"/>
    </row>
    <row r="250" spans="1:28">
      <c r="A250" s="511" t="s">
        <v>105</v>
      </c>
      <c r="B250" s="508"/>
      <c r="C250" s="508"/>
      <c r="D250" s="511" t="s">
        <v>105</v>
      </c>
      <c r="E250" s="508"/>
      <c r="F250" s="511" t="s">
        <v>105</v>
      </c>
      <c r="G250" s="508"/>
      <c r="H250" s="508"/>
      <c r="I250" s="325" t="s">
        <v>105</v>
      </c>
      <c r="J250" s="325" t="s">
        <v>105</v>
      </c>
      <c r="K250" s="325" t="s">
        <v>105</v>
      </c>
      <c r="L250" s="325" t="s">
        <v>105</v>
      </c>
      <c r="M250" s="325" t="s">
        <v>105</v>
      </c>
      <c r="N250" s="325" t="s">
        <v>105</v>
      </c>
      <c r="O250" s="325" t="s">
        <v>105</v>
      </c>
      <c r="P250" s="511" t="s">
        <v>105</v>
      </c>
      <c r="Q250" s="508"/>
      <c r="R250" s="508"/>
      <c r="S250" s="325" t="s">
        <v>105</v>
      </c>
      <c r="T250" s="325" t="s">
        <v>105</v>
      </c>
      <c r="U250" s="325" t="s">
        <v>105</v>
      </c>
      <c r="V250" s="325" t="s">
        <v>105</v>
      </c>
      <c r="W250" s="511" t="s">
        <v>105</v>
      </c>
      <c r="X250" s="508"/>
      <c r="Y250" s="508"/>
      <c r="Z250" s="511" t="s">
        <v>105</v>
      </c>
      <c r="AA250" s="508"/>
      <c r="AB250" s="508"/>
    </row>
    <row r="251" spans="1:28">
      <c r="A251" s="507" t="s">
        <v>470</v>
      </c>
      <c r="B251" s="508"/>
      <c r="C251" s="508"/>
      <c r="D251" s="507" t="s">
        <v>75</v>
      </c>
      <c r="E251" s="508"/>
      <c r="F251" s="508"/>
      <c r="G251" s="508"/>
      <c r="H251" s="508"/>
      <c r="I251" s="501" t="s">
        <v>471</v>
      </c>
      <c r="J251" s="501" t="s">
        <v>375</v>
      </c>
      <c r="K251" s="553" t="s">
        <v>472</v>
      </c>
      <c r="L251" s="528" t="s">
        <v>375</v>
      </c>
      <c r="M251" s="538" t="s">
        <v>473</v>
      </c>
      <c r="N251" s="541" t="s">
        <v>474</v>
      </c>
      <c r="O251" s="544" t="s">
        <v>338</v>
      </c>
      <c r="P251" s="326"/>
      <c r="Q251" s="327">
        <v>33.799999999999997</v>
      </c>
      <c r="R251" s="328"/>
      <c r="S251" s="547" t="s">
        <v>271</v>
      </c>
      <c r="T251" s="550" t="s">
        <v>271</v>
      </c>
      <c r="U251" s="550" t="s">
        <v>375</v>
      </c>
      <c r="V251" s="531" t="s">
        <v>105</v>
      </c>
      <c r="W251" s="329"/>
      <c r="X251" s="330" t="s">
        <v>475</v>
      </c>
      <c r="Y251" s="329"/>
      <c r="Z251" s="329"/>
      <c r="AA251" s="331" t="s">
        <v>476</v>
      </c>
      <c r="AB251" s="329"/>
    </row>
    <row r="252" spans="1:28">
      <c r="A252" s="502"/>
      <c r="B252" s="508"/>
      <c r="C252" s="508"/>
      <c r="D252" s="502"/>
      <c r="E252" s="508"/>
      <c r="F252" s="508"/>
      <c r="G252" s="508"/>
      <c r="H252" s="508"/>
      <c r="I252" s="502"/>
      <c r="J252" s="502"/>
      <c r="K252" s="554"/>
      <c r="L252" s="529"/>
      <c r="M252" s="539"/>
      <c r="N252" s="542"/>
      <c r="O252" s="545"/>
      <c r="P252" s="326"/>
      <c r="Q252" s="326"/>
      <c r="R252" s="328"/>
      <c r="S252" s="548"/>
      <c r="T252" s="551"/>
      <c r="U252" s="551"/>
      <c r="V252" s="532"/>
      <c r="W252" s="329"/>
      <c r="X252" s="329"/>
      <c r="Y252" s="329"/>
      <c r="Z252" s="329"/>
      <c r="AA252" s="329"/>
      <c r="AB252" s="329"/>
    </row>
    <row r="253" spans="1:28" ht="8.5" customHeight="1">
      <c r="A253" s="502"/>
      <c r="B253" s="508"/>
      <c r="C253" s="508"/>
      <c r="D253" s="502"/>
      <c r="E253" s="508"/>
      <c r="F253" s="508"/>
      <c r="G253" s="508"/>
      <c r="H253" s="508"/>
      <c r="I253" s="502"/>
      <c r="J253" s="502"/>
      <c r="K253" s="554"/>
      <c r="L253" s="529"/>
      <c r="M253" s="539"/>
      <c r="N253" s="542"/>
      <c r="O253" s="545"/>
      <c r="P253" s="534"/>
      <c r="Q253" s="534"/>
      <c r="R253" s="535"/>
      <c r="S253" s="548"/>
      <c r="T253" s="551"/>
      <c r="U253" s="551"/>
      <c r="V253" s="532"/>
      <c r="W253" s="532"/>
      <c r="X253" s="532"/>
      <c r="Y253" s="532"/>
      <c r="Z253" s="532"/>
      <c r="AA253" s="532"/>
      <c r="AB253" s="532"/>
    </row>
    <row r="254" spans="1:28">
      <c r="A254" s="503"/>
      <c r="B254" s="509"/>
      <c r="C254" s="509"/>
      <c r="D254" s="503"/>
      <c r="E254" s="509"/>
      <c r="F254" s="509"/>
      <c r="G254" s="509"/>
      <c r="H254" s="509"/>
      <c r="I254" s="503"/>
      <c r="J254" s="503"/>
      <c r="K254" s="555"/>
      <c r="L254" s="530"/>
      <c r="M254" s="540"/>
      <c r="N254" s="543"/>
      <c r="O254" s="546"/>
      <c r="P254" s="332"/>
      <c r="Q254" s="332"/>
      <c r="R254" s="333"/>
      <c r="S254" s="549"/>
      <c r="T254" s="552"/>
      <c r="U254" s="552"/>
      <c r="V254" s="533"/>
      <c r="W254" s="334"/>
      <c r="X254" s="334"/>
      <c r="Y254" s="334"/>
      <c r="Z254" s="334"/>
      <c r="AA254" s="334"/>
      <c r="AB254" s="334"/>
    </row>
    <row r="255" spans="1:28">
      <c r="A255" s="511" t="s">
        <v>105</v>
      </c>
      <c r="B255" s="508"/>
      <c r="C255" s="508"/>
      <c r="D255" s="511" t="s">
        <v>105</v>
      </c>
      <c r="E255" s="508"/>
      <c r="F255" s="511" t="s">
        <v>105</v>
      </c>
      <c r="G255" s="508"/>
      <c r="H255" s="508"/>
      <c r="I255" s="325" t="s">
        <v>105</v>
      </c>
      <c r="J255" s="325" t="s">
        <v>105</v>
      </c>
      <c r="K255" s="325" t="s">
        <v>105</v>
      </c>
      <c r="L255" s="325" t="s">
        <v>105</v>
      </c>
      <c r="M255" s="325" t="s">
        <v>105</v>
      </c>
      <c r="N255" s="325" t="s">
        <v>105</v>
      </c>
      <c r="O255" s="325" t="s">
        <v>105</v>
      </c>
      <c r="P255" s="511" t="s">
        <v>105</v>
      </c>
      <c r="Q255" s="508"/>
      <c r="R255" s="508"/>
      <c r="S255" s="325" t="s">
        <v>105</v>
      </c>
      <c r="T255" s="325" t="s">
        <v>105</v>
      </c>
      <c r="U255" s="325" t="s">
        <v>105</v>
      </c>
      <c r="V255" s="325" t="s">
        <v>105</v>
      </c>
      <c r="W255" s="511" t="s">
        <v>105</v>
      </c>
      <c r="X255" s="508"/>
      <c r="Y255" s="508"/>
      <c r="Z255" s="511" t="s">
        <v>105</v>
      </c>
      <c r="AA255" s="508"/>
      <c r="AB255" s="508"/>
    </row>
    <row r="256" spans="1:28">
      <c r="A256" s="507" t="s">
        <v>477</v>
      </c>
      <c r="B256" s="508"/>
      <c r="C256" s="508"/>
      <c r="D256" s="507" t="s">
        <v>76</v>
      </c>
      <c r="E256" s="508"/>
      <c r="F256" s="508"/>
      <c r="G256" s="508"/>
      <c r="H256" s="508"/>
      <c r="I256" s="501" t="s">
        <v>478</v>
      </c>
      <c r="J256" s="501" t="s">
        <v>271</v>
      </c>
      <c r="K256" s="553" t="s">
        <v>479</v>
      </c>
      <c r="L256" s="528" t="s">
        <v>330</v>
      </c>
      <c r="M256" s="538" t="s">
        <v>480</v>
      </c>
      <c r="N256" s="541" t="s">
        <v>481</v>
      </c>
      <c r="O256" s="544" t="s">
        <v>482</v>
      </c>
      <c r="P256" s="326"/>
      <c r="Q256" s="327">
        <v>35.5</v>
      </c>
      <c r="R256" s="328"/>
      <c r="S256" s="547" t="s">
        <v>271</v>
      </c>
      <c r="T256" s="550" t="s">
        <v>271</v>
      </c>
      <c r="U256" s="550" t="s">
        <v>271</v>
      </c>
      <c r="V256" s="531" t="s">
        <v>105</v>
      </c>
      <c r="W256" s="329"/>
      <c r="X256" s="330" t="s">
        <v>483</v>
      </c>
      <c r="Y256" s="329"/>
      <c r="Z256" s="329"/>
      <c r="AA256" s="331" t="s">
        <v>484</v>
      </c>
      <c r="AB256" s="329"/>
    </row>
    <row r="257" spans="1:28">
      <c r="A257" s="502"/>
      <c r="B257" s="508"/>
      <c r="C257" s="508"/>
      <c r="D257" s="502"/>
      <c r="E257" s="508"/>
      <c r="F257" s="508"/>
      <c r="G257" s="508"/>
      <c r="H257" s="508"/>
      <c r="I257" s="502"/>
      <c r="J257" s="502"/>
      <c r="K257" s="554"/>
      <c r="L257" s="529"/>
      <c r="M257" s="539"/>
      <c r="N257" s="542"/>
      <c r="O257" s="545"/>
      <c r="P257" s="326"/>
      <c r="Q257" s="326"/>
      <c r="R257" s="328"/>
      <c r="S257" s="548"/>
      <c r="T257" s="551"/>
      <c r="U257" s="551"/>
      <c r="V257" s="532"/>
      <c r="W257" s="329"/>
      <c r="X257" s="329"/>
      <c r="Y257" s="329"/>
      <c r="Z257" s="329"/>
      <c r="AA257" s="329"/>
      <c r="AB257" s="329"/>
    </row>
    <row r="258" spans="1:28" ht="8.5" customHeight="1">
      <c r="A258" s="502"/>
      <c r="B258" s="508"/>
      <c r="C258" s="508"/>
      <c r="D258" s="502"/>
      <c r="E258" s="508"/>
      <c r="F258" s="508"/>
      <c r="G258" s="508"/>
      <c r="H258" s="508"/>
      <c r="I258" s="502"/>
      <c r="J258" s="502"/>
      <c r="K258" s="554"/>
      <c r="L258" s="529"/>
      <c r="M258" s="539"/>
      <c r="N258" s="542"/>
      <c r="O258" s="545"/>
      <c r="P258" s="534"/>
      <c r="Q258" s="534"/>
      <c r="R258" s="535"/>
      <c r="S258" s="548"/>
      <c r="T258" s="551"/>
      <c r="U258" s="551"/>
      <c r="V258" s="532"/>
      <c r="W258" s="532"/>
      <c r="X258" s="532"/>
      <c r="Y258" s="532"/>
      <c r="Z258" s="532"/>
      <c r="AA258" s="532"/>
      <c r="AB258" s="532"/>
    </row>
    <row r="259" spans="1:28">
      <c r="A259" s="503"/>
      <c r="B259" s="509"/>
      <c r="C259" s="509"/>
      <c r="D259" s="503"/>
      <c r="E259" s="509"/>
      <c r="F259" s="509"/>
      <c r="G259" s="509"/>
      <c r="H259" s="509"/>
      <c r="I259" s="503"/>
      <c r="J259" s="503"/>
      <c r="K259" s="555"/>
      <c r="L259" s="530"/>
      <c r="M259" s="540"/>
      <c r="N259" s="543"/>
      <c r="O259" s="546"/>
      <c r="P259" s="332"/>
      <c r="Q259" s="332"/>
      <c r="R259" s="333"/>
      <c r="S259" s="549"/>
      <c r="T259" s="552"/>
      <c r="U259" s="552"/>
      <c r="V259" s="533"/>
      <c r="W259" s="334"/>
      <c r="X259" s="334"/>
      <c r="Y259" s="334"/>
      <c r="Z259" s="334"/>
      <c r="AA259" s="334"/>
      <c r="AB259" s="334"/>
    </row>
    <row r="260" spans="1:28">
      <c r="A260" s="511" t="s">
        <v>105</v>
      </c>
      <c r="B260" s="508"/>
      <c r="C260" s="508"/>
      <c r="D260" s="511" t="s">
        <v>105</v>
      </c>
      <c r="E260" s="508"/>
      <c r="F260" s="511" t="s">
        <v>105</v>
      </c>
      <c r="G260" s="508"/>
      <c r="H260" s="508"/>
      <c r="I260" s="325" t="s">
        <v>105</v>
      </c>
      <c r="J260" s="325" t="s">
        <v>105</v>
      </c>
      <c r="K260" s="325" t="s">
        <v>105</v>
      </c>
      <c r="L260" s="325" t="s">
        <v>105</v>
      </c>
      <c r="M260" s="325" t="s">
        <v>105</v>
      </c>
      <c r="N260" s="325" t="s">
        <v>105</v>
      </c>
      <c r="O260" s="325" t="s">
        <v>105</v>
      </c>
      <c r="P260" s="511" t="s">
        <v>105</v>
      </c>
      <c r="Q260" s="508"/>
      <c r="R260" s="508"/>
      <c r="S260" s="325" t="s">
        <v>105</v>
      </c>
      <c r="T260" s="325" t="s">
        <v>105</v>
      </c>
      <c r="U260" s="325" t="s">
        <v>105</v>
      </c>
      <c r="V260" s="325" t="s">
        <v>105</v>
      </c>
      <c r="W260" s="511" t="s">
        <v>105</v>
      </c>
      <c r="X260" s="508"/>
      <c r="Y260" s="508"/>
      <c r="Z260" s="511" t="s">
        <v>105</v>
      </c>
      <c r="AA260" s="508"/>
      <c r="AB260" s="508"/>
    </row>
    <row r="261" spans="1:28" ht="0" hidden="1" customHeight="1"/>
    <row r="262" spans="1:28" ht="10.75" customHeight="1"/>
  </sheetData>
  <mergeCells count="1071">
    <mergeCell ref="S256:S259"/>
    <mergeCell ref="T256:T259"/>
    <mergeCell ref="U256:U259"/>
    <mergeCell ref="V256:V259"/>
    <mergeCell ref="P258:R258"/>
    <mergeCell ref="W258:AB258"/>
    <mergeCell ref="A260:C260"/>
    <mergeCell ref="D260:E260"/>
    <mergeCell ref="F260:H260"/>
    <mergeCell ref="P260:R260"/>
    <mergeCell ref="W260:Y260"/>
    <mergeCell ref="Z260:AB260"/>
    <mergeCell ref="A256:C259"/>
    <mergeCell ref="D256:H259"/>
    <mergeCell ref="I256:I259"/>
    <mergeCell ref="J256:J259"/>
    <mergeCell ref="K256:K259"/>
    <mergeCell ref="L256:L259"/>
    <mergeCell ref="M256:M259"/>
    <mergeCell ref="N256:N259"/>
    <mergeCell ref="O256:O259"/>
    <mergeCell ref="S251:S254"/>
    <mergeCell ref="T251:T254"/>
    <mergeCell ref="U251:U254"/>
    <mergeCell ref="V251:V254"/>
    <mergeCell ref="P253:R253"/>
    <mergeCell ref="W253:AB253"/>
    <mergeCell ref="A255:C255"/>
    <mergeCell ref="D255:E255"/>
    <mergeCell ref="F255:H255"/>
    <mergeCell ref="P255:R255"/>
    <mergeCell ref="W255:Y255"/>
    <mergeCell ref="Z255:AB255"/>
    <mergeCell ref="A251:C254"/>
    <mergeCell ref="D251:H254"/>
    <mergeCell ref="I251:I254"/>
    <mergeCell ref="J251:J254"/>
    <mergeCell ref="K251:K254"/>
    <mergeCell ref="L251:L254"/>
    <mergeCell ref="M251:M254"/>
    <mergeCell ref="N251:N254"/>
    <mergeCell ref="O251:O254"/>
    <mergeCell ref="S246:S249"/>
    <mergeCell ref="T246:T249"/>
    <mergeCell ref="U246:U249"/>
    <mergeCell ref="V246:V249"/>
    <mergeCell ref="P248:R248"/>
    <mergeCell ref="W248:AB248"/>
    <mergeCell ref="A250:C250"/>
    <mergeCell ref="D250:E250"/>
    <mergeCell ref="F250:H250"/>
    <mergeCell ref="P250:R250"/>
    <mergeCell ref="W250:Y250"/>
    <mergeCell ref="Z250:AB250"/>
    <mergeCell ref="A246:C249"/>
    <mergeCell ref="D246:H249"/>
    <mergeCell ref="I246:I249"/>
    <mergeCell ref="J246:J249"/>
    <mergeCell ref="K246:K249"/>
    <mergeCell ref="L246:L249"/>
    <mergeCell ref="M246:M249"/>
    <mergeCell ref="N246:N249"/>
    <mergeCell ref="O246:O249"/>
    <mergeCell ref="S241:S244"/>
    <mergeCell ref="T241:T244"/>
    <mergeCell ref="U241:U244"/>
    <mergeCell ref="V241:V244"/>
    <mergeCell ref="P243:R243"/>
    <mergeCell ref="W243:AB243"/>
    <mergeCell ref="A245:C245"/>
    <mergeCell ref="D245:E245"/>
    <mergeCell ref="F245:H245"/>
    <mergeCell ref="P245:R245"/>
    <mergeCell ref="W245:Y245"/>
    <mergeCell ref="Z245:AB245"/>
    <mergeCell ref="A241:C244"/>
    <mergeCell ref="D241:H244"/>
    <mergeCell ref="I241:I244"/>
    <mergeCell ref="J241:J244"/>
    <mergeCell ref="K241:K244"/>
    <mergeCell ref="L241:L244"/>
    <mergeCell ref="M241:M244"/>
    <mergeCell ref="N241:N244"/>
    <mergeCell ref="O241:O244"/>
    <mergeCell ref="S236:S239"/>
    <mergeCell ref="T236:T239"/>
    <mergeCell ref="U236:U239"/>
    <mergeCell ref="V236:V239"/>
    <mergeCell ref="P238:R238"/>
    <mergeCell ref="W238:AB238"/>
    <mergeCell ref="A240:C240"/>
    <mergeCell ref="D240:E240"/>
    <mergeCell ref="F240:H240"/>
    <mergeCell ref="P240:R240"/>
    <mergeCell ref="W240:Y240"/>
    <mergeCell ref="Z240:AB240"/>
    <mergeCell ref="A236:C239"/>
    <mergeCell ref="D236:H239"/>
    <mergeCell ref="I236:I239"/>
    <mergeCell ref="J236:J239"/>
    <mergeCell ref="K236:K239"/>
    <mergeCell ref="L236:L239"/>
    <mergeCell ref="M236:M239"/>
    <mergeCell ref="N236:N239"/>
    <mergeCell ref="O236:O239"/>
    <mergeCell ref="S231:S234"/>
    <mergeCell ref="T231:T234"/>
    <mergeCell ref="U231:U234"/>
    <mergeCell ref="V231:V234"/>
    <mergeCell ref="P233:R233"/>
    <mergeCell ref="W233:AB233"/>
    <mergeCell ref="A235:C235"/>
    <mergeCell ref="D235:E235"/>
    <mergeCell ref="F235:H235"/>
    <mergeCell ref="P235:R235"/>
    <mergeCell ref="W235:Y235"/>
    <mergeCell ref="Z235:AB235"/>
    <mergeCell ref="A231:C234"/>
    <mergeCell ref="D231:H234"/>
    <mergeCell ref="I231:I234"/>
    <mergeCell ref="J231:J234"/>
    <mergeCell ref="K231:K234"/>
    <mergeCell ref="L231:L234"/>
    <mergeCell ref="M231:M234"/>
    <mergeCell ref="N231:N234"/>
    <mergeCell ref="O231:O234"/>
    <mergeCell ref="S226:S229"/>
    <mergeCell ref="T226:T229"/>
    <mergeCell ref="U226:U229"/>
    <mergeCell ref="V226:V229"/>
    <mergeCell ref="P228:R228"/>
    <mergeCell ref="W228:AB228"/>
    <mergeCell ref="A230:C230"/>
    <mergeCell ref="D230:E230"/>
    <mergeCell ref="F230:H230"/>
    <mergeCell ref="P230:R230"/>
    <mergeCell ref="W230:Y230"/>
    <mergeCell ref="Z230:AB230"/>
    <mergeCell ref="A226:C229"/>
    <mergeCell ref="D226:H229"/>
    <mergeCell ref="I226:I229"/>
    <mergeCell ref="J226:J229"/>
    <mergeCell ref="K226:K229"/>
    <mergeCell ref="L226:L229"/>
    <mergeCell ref="M226:M229"/>
    <mergeCell ref="N226:N229"/>
    <mergeCell ref="O226:O229"/>
    <mergeCell ref="S221:S224"/>
    <mergeCell ref="T221:T224"/>
    <mergeCell ref="U221:U224"/>
    <mergeCell ref="V221:V224"/>
    <mergeCell ref="P223:R223"/>
    <mergeCell ref="W223:AB223"/>
    <mergeCell ref="A225:C225"/>
    <mergeCell ref="D225:E225"/>
    <mergeCell ref="F225:H225"/>
    <mergeCell ref="P225:R225"/>
    <mergeCell ref="W225:Y225"/>
    <mergeCell ref="Z225:AB225"/>
    <mergeCell ref="A221:C224"/>
    <mergeCell ref="D221:H224"/>
    <mergeCell ref="I221:I224"/>
    <mergeCell ref="J221:J224"/>
    <mergeCell ref="K221:K224"/>
    <mergeCell ref="L221:L224"/>
    <mergeCell ref="M221:M224"/>
    <mergeCell ref="N221:N224"/>
    <mergeCell ref="O221:O224"/>
    <mergeCell ref="S216:S219"/>
    <mergeCell ref="T216:T219"/>
    <mergeCell ref="U216:U219"/>
    <mergeCell ref="V216:V219"/>
    <mergeCell ref="P218:R218"/>
    <mergeCell ref="W218:AB218"/>
    <mergeCell ref="A220:C220"/>
    <mergeCell ref="D220:E220"/>
    <mergeCell ref="F220:H220"/>
    <mergeCell ref="P220:R220"/>
    <mergeCell ref="W220:Y220"/>
    <mergeCell ref="Z220:AB220"/>
    <mergeCell ref="A216:C219"/>
    <mergeCell ref="D216:H219"/>
    <mergeCell ref="I216:I219"/>
    <mergeCell ref="J216:J219"/>
    <mergeCell ref="K216:K219"/>
    <mergeCell ref="L216:L219"/>
    <mergeCell ref="M216:M219"/>
    <mergeCell ref="N216:N219"/>
    <mergeCell ref="O216:O219"/>
    <mergeCell ref="S211:S214"/>
    <mergeCell ref="T211:T214"/>
    <mergeCell ref="U211:U214"/>
    <mergeCell ref="V211:V214"/>
    <mergeCell ref="P213:R213"/>
    <mergeCell ref="W213:AB213"/>
    <mergeCell ref="A215:C215"/>
    <mergeCell ref="D215:E215"/>
    <mergeCell ref="F215:H215"/>
    <mergeCell ref="P215:R215"/>
    <mergeCell ref="W215:Y215"/>
    <mergeCell ref="Z215:AB215"/>
    <mergeCell ref="A211:C214"/>
    <mergeCell ref="D211:H214"/>
    <mergeCell ref="I211:I214"/>
    <mergeCell ref="J211:J214"/>
    <mergeCell ref="K211:K214"/>
    <mergeCell ref="L211:L214"/>
    <mergeCell ref="M211:M214"/>
    <mergeCell ref="N211:N214"/>
    <mergeCell ref="O211:O214"/>
    <mergeCell ref="S206:S209"/>
    <mergeCell ref="T206:T209"/>
    <mergeCell ref="U206:U209"/>
    <mergeCell ref="V206:V209"/>
    <mergeCell ref="P208:R208"/>
    <mergeCell ref="W208:AB208"/>
    <mergeCell ref="A210:C210"/>
    <mergeCell ref="D210:E210"/>
    <mergeCell ref="F210:H210"/>
    <mergeCell ref="P210:R210"/>
    <mergeCell ref="W210:Y210"/>
    <mergeCell ref="Z210:AB210"/>
    <mergeCell ref="A206:C209"/>
    <mergeCell ref="D206:H209"/>
    <mergeCell ref="I206:I209"/>
    <mergeCell ref="J206:J209"/>
    <mergeCell ref="K206:K209"/>
    <mergeCell ref="L206:L209"/>
    <mergeCell ref="M206:M209"/>
    <mergeCell ref="N206:N209"/>
    <mergeCell ref="O206:O209"/>
    <mergeCell ref="S201:S204"/>
    <mergeCell ref="T201:T204"/>
    <mergeCell ref="U201:U204"/>
    <mergeCell ref="V201:V204"/>
    <mergeCell ref="P203:R203"/>
    <mergeCell ref="W203:AB203"/>
    <mergeCell ref="A205:C205"/>
    <mergeCell ref="D205:E205"/>
    <mergeCell ref="F205:H205"/>
    <mergeCell ref="P205:R205"/>
    <mergeCell ref="W205:Y205"/>
    <mergeCell ref="Z205:AB205"/>
    <mergeCell ref="A201:C204"/>
    <mergeCell ref="D201:H204"/>
    <mergeCell ref="I201:I204"/>
    <mergeCell ref="J201:J204"/>
    <mergeCell ref="K201:K204"/>
    <mergeCell ref="L201:L204"/>
    <mergeCell ref="M201:M204"/>
    <mergeCell ref="N201:N204"/>
    <mergeCell ref="O201:O204"/>
    <mergeCell ref="S196:S199"/>
    <mergeCell ref="T196:T199"/>
    <mergeCell ref="U196:U199"/>
    <mergeCell ref="V196:V199"/>
    <mergeCell ref="P198:R198"/>
    <mergeCell ref="W198:AB198"/>
    <mergeCell ref="A200:C200"/>
    <mergeCell ref="D200:E200"/>
    <mergeCell ref="F200:H200"/>
    <mergeCell ref="P200:R200"/>
    <mergeCell ref="W200:Y200"/>
    <mergeCell ref="Z200:AB200"/>
    <mergeCell ref="A196:C199"/>
    <mergeCell ref="D196:H199"/>
    <mergeCell ref="I196:I199"/>
    <mergeCell ref="J196:J199"/>
    <mergeCell ref="K196:K199"/>
    <mergeCell ref="L196:L199"/>
    <mergeCell ref="M196:M199"/>
    <mergeCell ref="N196:N199"/>
    <mergeCell ref="O196:O199"/>
    <mergeCell ref="S191:S194"/>
    <mergeCell ref="T191:T194"/>
    <mergeCell ref="U191:U194"/>
    <mergeCell ref="V191:V194"/>
    <mergeCell ref="P193:R193"/>
    <mergeCell ref="W193:AB193"/>
    <mergeCell ref="A195:C195"/>
    <mergeCell ref="D195:E195"/>
    <mergeCell ref="F195:H195"/>
    <mergeCell ref="P195:R195"/>
    <mergeCell ref="W195:Y195"/>
    <mergeCell ref="Z195:AB195"/>
    <mergeCell ref="A191:C194"/>
    <mergeCell ref="D191:H194"/>
    <mergeCell ref="I191:I194"/>
    <mergeCell ref="J191:J194"/>
    <mergeCell ref="K191:K194"/>
    <mergeCell ref="L191:L194"/>
    <mergeCell ref="M191:M194"/>
    <mergeCell ref="N191:N194"/>
    <mergeCell ref="O191:O194"/>
    <mergeCell ref="S186:S189"/>
    <mergeCell ref="T186:T189"/>
    <mergeCell ref="U186:U189"/>
    <mergeCell ref="V186:V189"/>
    <mergeCell ref="P188:R188"/>
    <mergeCell ref="W188:AB188"/>
    <mergeCell ref="A190:C190"/>
    <mergeCell ref="D190:E190"/>
    <mergeCell ref="F190:H190"/>
    <mergeCell ref="P190:R190"/>
    <mergeCell ref="W190:Y190"/>
    <mergeCell ref="Z190:AB190"/>
    <mergeCell ref="A186:C189"/>
    <mergeCell ref="D186:H189"/>
    <mergeCell ref="I186:I189"/>
    <mergeCell ref="J186:J189"/>
    <mergeCell ref="K186:K189"/>
    <mergeCell ref="L186:L189"/>
    <mergeCell ref="M186:M189"/>
    <mergeCell ref="N186:N189"/>
    <mergeCell ref="O186:O189"/>
    <mergeCell ref="S181:S184"/>
    <mergeCell ref="T181:T184"/>
    <mergeCell ref="U181:U184"/>
    <mergeCell ref="V181:V184"/>
    <mergeCell ref="P183:R183"/>
    <mergeCell ref="W183:AB183"/>
    <mergeCell ref="A185:C185"/>
    <mergeCell ref="D185:E185"/>
    <mergeCell ref="F185:H185"/>
    <mergeCell ref="P185:R185"/>
    <mergeCell ref="W185:Y185"/>
    <mergeCell ref="Z185:AB185"/>
    <mergeCell ref="A181:C184"/>
    <mergeCell ref="D181:H184"/>
    <mergeCell ref="I181:I184"/>
    <mergeCell ref="J181:J184"/>
    <mergeCell ref="K181:K184"/>
    <mergeCell ref="L181:L184"/>
    <mergeCell ref="M181:M184"/>
    <mergeCell ref="N181:N184"/>
    <mergeCell ref="O181:O184"/>
    <mergeCell ref="V176:V179"/>
    <mergeCell ref="P178:R178"/>
    <mergeCell ref="W178:AB178"/>
    <mergeCell ref="A180:C180"/>
    <mergeCell ref="D180:E180"/>
    <mergeCell ref="F180:H180"/>
    <mergeCell ref="P180:R180"/>
    <mergeCell ref="W180:Y180"/>
    <mergeCell ref="Z180:AB180"/>
    <mergeCell ref="J176:J179"/>
    <mergeCell ref="K176:K179"/>
    <mergeCell ref="L176:L179"/>
    <mergeCell ref="M176:M179"/>
    <mergeCell ref="N176:N179"/>
    <mergeCell ref="O176:O179"/>
    <mergeCell ref="S176:S179"/>
    <mergeCell ref="T176:T179"/>
    <mergeCell ref="U176:U179"/>
    <mergeCell ref="A176:C179"/>
    <mergeCell ref="D176:H179"/>
    <mergeCell ref="I176:I179"/>
    <mergeCell ref="V171:V174"/>
    <mergeCell ref="P173:R173"/>
    <mergeCell ref="W173:AB173"/>
    <mergeCell ref="A175:C175"/>
    <mergeCell ref="D175:E175"/>
    <mergeCell ref="F175:H175"/>
    <mergeCell ref="P175:R175"/>
    <mergeCell ref="W175:Y175"/>
    <mergeCell ref="Z175:AB175"/>
    <mergeCell ref="J171:J174"/>
    <mergeCell ref="K171:K174"/>
    <mergeCell ref="L171:L174"/>
    <mergeCell ref="M171:M174"/>
    <mergeCell ref="N171:N174"/>
    <mergeCell ref="O171:O174"/>
    <mergeCell ref="S171:S174"/>
    <mergeCell ref="T171:T174"/>
    <mergeCell ref="U171:U174"/>
    <mergeCell ref="A171:C174"/>
    <mergeCell ref="D171:H174"/>
    <mergeCell ref="I171:I174"/>
    <mergeCell ref="V166:V169"/>
    <mergeCell ref="P168:R168"/>
    <mergeCell ref="W168:AB168"/>
    <mergeCell ref="A170:C170"/>
    <mergeCell ref="D170:E170"/>
    <mergeCell ref="F170:H170"/>
    <mergeCell ref="P170:R170"/>
    <mergeCell ref="W170:Y170"/>
    <mergeCell ref="Z170:AB170"/>
    <mergeCell ref="J166:J169"/>
    <mergeCell ref="K166:K169"/>
    <mergeCell ref="L166:L169"/>
    <mergeCell ref="M166:M169"/>
    <mergeCell ref="N166:N169"/>
    <mergeCell ref="O166:O169"/>
    <mergeCell ref="S166:S169"/>
    <mergeCell ref="T166:T169"/>
    <mergeCell ref="U166:U169"/>
    <mergeCell ref="A166:C169"/>
    <mergeCell ref="D166:H169"/>
    <mergeCell ref="I166:I169"/>
    <mergeCell ref="V161:V164"/>
    <mergeCell ref="P163:R163"/>
    <mergeCell ref="W163:AB163"/>
    <mergeCell ref="A165:C165"/>
    <mergeCell ref="D165:E165"/>
    <mergeCell ref="F165:H165"/>
    <mergeCell ref="P165:R165"/>
    <mergeCell ref="W165:Y165"/>
    <mergeCell ref="Z165:AB165"/>
    <mergeCell ref="J161:J164"/>
    <mergeCell ref="K161:K164"/>
    <mergeCell ref="L161:L164"/>
    <mergeCell ref="M161:M164"/>
    <mergeCell ref="N161:N164"/>
    <mergeCell ref="O161:O164"/>
    <mergeCell ref="S161:S164"/>
    <mergeCell ref="T161:T164"/>
    <mergeCell ref="U161:U164"/>
    <mergeCell ref="A161:C164"/>
    <mergeCell ref="D161:H164"/>
    <mergeCell ref="I161:I164"/>
    <mergeCell ref="V156:V159"/>
    <mergeCell ref="P158:R158"/>
    <mergeCell ref="W158:AB158"/>
    <mergeCell ref="A160:C160"/>
    <mergeCell ref="D160:E160"/>
    <mergeCell ref="F160:H160"/>
    <mergeCell ref="P160:R160"/>
    <mergeCell ref="W160:Y160"/>
    <mergeCell ref="Z160:AB160"/>
    <mergeCell ref="J156:J159"/>
    <mergeCell ref="K156:K159"/>
    <mergeCell ref="L156:L159"/>
    <mergeCell ref="M156:M159"/>
    <mergeCell ref="N156:N159"/>
    <mergeCell ref="O156:O159"/>
    <mergeCell ref="S156:S159"/>
    <mergeCell ref="T156:T159"/>
    <mergeCell ref="U156:U159"/>
    <mergeCell ref="A156:C159"/>
    <mergeCell ref="D156:H159"/>
    <mergeCell ref="I156:I159"/>
    <mergeCell ref="V151:V154"/>
    <mergeCell ref="P153:R153"/>
    <mergeCell ref="W153:AB153"/>
    <mergeCell ref="A155:C155"/>
    <mergeCell ref="D155:E155"/>
    <mergeCell ref="F155:H155"/>
    <mergeCell ref="P155:R155"/>
    <mergeCell ref="W155:Y155"/>
    <mergeCell ref="Z155:AB155"/>
    <mergeCell ref="J151:J154"/>
    <mergeCell ref="K151:K154"/>
    <mergeCell ref="L151:L154"/>
    <mergeCell ref="M151:M154"/>
    <mergeCell ref="N151:N154"/>
    <mergeCell ref="O151:O154"/>
    <mergeCell ref="S151:S154"/>
    <mergeCell ref="T151:T154"/>
    <mergeCell ref="U151:U154"/>
    <mergeCell ref="A151:C154"/>
    <mergeCell ref="D151:H154"/>
    <mergeCell ref="I151:I154"/>
    <mergeCell ref="V146:V149"/>
    <mergeCell ref="P148:R148"/>
    <mergeCell ref="W148:AB148"/>
    <mergeCell ref="A150:C150"/>
    <mergeCell ref="D150:E150"/>
    <mergeCell ref="F150:H150"/>
    <mergeCell ref="P150:R150"/>
    <mergeCell ref="W150:Y150"/>
    <mergeCell ref="Z150:AB150"/>
    <mergeCell ref="J146:J149"/>
    <mergeCell ref="K146:K149"/>
    <mergeCell ref="L146:L149"/>
    <mergeCell ref="M146:M149"/>
    <mergeCell ref="N146:N149"/>
    <mergeCell ref="O146:O149"/>
    <mergeCell ref="S146:S149"/>
    <mergeCell ref="T146:T149"/>
    <mergeCell ref="U146:U149"/>
    <mergeCell ref="A146:C149"/>
    <mergeCell ref="D146:H149"/>
    <mergeCell ref="I146:I149"/>
    <mergeCell ref="V141:V144"/>
    <mergeCell ref="P143:R143"/>
    <mergeCell ref="W143:AB143"/>
    <mergeCell ref="A145:C145"/>
    <mergeCell ref="D145:E145"/>
    <mergeCell ref="F145:H145"/>
    <mergeCell ref="P145:R145"/>
    <mergeCell ref="W145:Y145"/>
    <mergeCell ref="Z145:AB145"/>
    <mergeCell ref="J141:J144"/>
    <mergeCell ref="K141:K144"/>
    <mergeCell ref="L141:L144"/>
    <mergeCell ref="M141:M144"/>
    <mergeCell ref="N141:N144"/>
    <mergeCell ref="O141:O144"/>
    <mergeCell ref="S141:S144"/>
    <mergeCell ref="T141:T144"/>
    <mergeCell ref="U141:U144"/>
    <mergeCell ref="A141:C144"/>
    <mergeCell ref="D141:H144"/>
    <mergeCell ref="I141:I144"/>
    <mergeCell ref="V136:V139"/>
    <mergeCell ref="P138:R138"/>
    <mergeCell ref="W138:AB138"/>
    <mergeCell ref="A140:C140"/>
    <mergeCell ref="D140:E140"/>
    <mergeCell ref="F140:H140"/>
    <mergeCell ref="P140:R140"/>
    <mergeCell ref="W140:Y140"/>
    <mergeCell ref="Z140:AB140"/>
    <mergeCell ref="J136:J139"/>
    <mergeCell ref="K136:K139"/>
    <mergeCell ref="L136:L139"/>
    <mergeCell ref="M136:M139"/>
    <mergeCell ref="N136:N139"/>
    <mergeCell ref="O136:O139"/>
    <mergeCell ref="S136:S139"/>
    <mergeCell ref="T136:T139"/>
    <mergeCell ref="U136:U139"/>
    <mergeCell ref="A136:C139"/>
    <mergeCell ref="D136:H139"/>
    <mergeCell ref="I136:I139"/>
    <mergeCell ref="V131:V134"/>
    <mergeCell ref="P133:R133"/>
    <mergeCell ref="W133:AB133"/>
    <mergeCell ref="A135:C135"/>
    <mergeCell ref="D135:E135"/>
    <mergeCell ref="F135:H135"/>
    <mergeCell ref="P135:R135"/>
    <mergeCell ref="W135:Y135"/>
    <mergeCell ref="Z135:AB135"/>
    <mergeCell ref="J131:J134"/>
    <mergeCell ref="K131:K134"/>
    <mergeCell ref="L131:L134"/>
    <mergeCell ref="M131:M134"/>
    <mergeCell ref="N131:N134"/>
    <mergeCell ref="O131:O134"/>
    <mergeCell ref="S131:S134"/>
    <mergeCell ref="T131:T134"/>
    <mergeCell ref="U131:U134"/>
    <mergeCell ref="A131:C134"/>
    <mergeCell ref="D131:H134"/>
    <mergeCell ref="I131:I134"/>
    <mergeCell ref="V126:V129"/>
    <mergeCell ref="P128:R128"/>
    <mergeCell ref="W128:AB128"/>
    <mergeCell ref="A130:C130"/>
    <mergeCell ref="D130:E130"/>
    <mergeCell ref="F130:H130"/>
    <mergeCell ref="P130:R130"/>
    <mergeCell ref="W130:Y130"/>
    <mergeCell ref="Z130:AB130"/>
    <mergeCell ref="J126:J129"/>
    <mergeCell ref="K126:K129"/>
    <mergeCell ref="L126:L129"/>
    <mergeCell ref="M126:M129"/>
    <mergeCell ref="N126:N129"/>
    <mergeCell ref="O126:O129"/>
    <mergeCell ref="S126:S129"/>
    <mergeCell ref="T126:T129"/>
    <mergeCell ref="U126:U129"/>
    <mergeCell ref="A126:C129"/>
    <mergeCell ref="D126:H129"/>
    <mergeCell ref="I126:I129"/>
    <mergeCell ref="V121:V124"/>
    <mergeCell ref="P123:R123"/>
    <mergeCell ref="W123:AB123"/>
    <mergeCell ref="A125:C125"/>
    <mergeCell ref="D125:E125"/>
    <mergeCell ref="F125:H125"/>
    <mergeCell ref="P125:R125"/>
    <mergeCell ref="W125:Y125"/>
    <mergeCell ref="Z125:AB125"/>
    <mergeCell ref="J121:J124"/>
    <mergeCell ref="K121:K124"/>
    <mergeCell ref="L121:L124"/>
    <mergeCell ref="M121:M124"/>
    <mergeCell ref="N121:N124"/>
    <mergeCell ref="O121:O124"/>
    <mergeCell ref="S121:S124"/>
    <mergeCell ref="T121:T124"/>
    <mergeCell ref="U121:U124"/>
    <mergeCell ref="A121:C124"/>
    <mergeCell ref="D121:H124"/>
    <mergeCell ref="I121:I124"/>
    <mergeCell ref="V116:V119"/>
    <mergeCell ref="P118:R118"/>
    <mergeCell ref="W118:AB118"/>
    <mergeCell ref="A120:C120"/>
    <mergeCell ref="D120:E120"/>
    <mergeCell ref="F120:H120"/>
    <mergeCell ref="P120:R120"/>
    <mergeCell ref="W120:Y120"/>
    <mergeCell ref="Z120:AB120"/>
    <mergeCell ref="J116:J119"/>
    <mergeCell ref="K116:K119"/>
    <mergeCell ref="L116:L119"/>
    <mergeCell ref="M116:M119"/>
    <mergeCell ref="N116:N119"/>
    <mergeCell ref="O116:O119"/>
    <mergeCell ref="S116:S119"/>
    <mergeCell ref="T116:T119"/>
    <mergeCell ref="U116:U119"/>
    <mergeCell ref="A116:C119"/>
    <mergeCell ref="D116:H119"/>
    <mergeCell ref="I116:I119"/>
    <mergeCell ref="V111:V114"/>
    <mergeCell ref="P113:R113"/>
    <mergeCell ref="W113:AB113"/>
    <mergeCell ref="A115:C115"/>
    <mergeCell ref="D115:E115"/>
    <mergeCell ref="F115:H115"/>
    <mergeCell ref="P115:R115"/>
    <mergeCell ref="W115:Y115"/>
    <mergeCell ref="Z115:AB115"/>
    <mergeCell ref="J111:J114"/>
    <mergeCell ref="K111:K114"/>
    <mergeCell ref="L111:L114"/>
    <mergeCell ref="M111:M114"/>
    <mergeCell ref="N111:N114"/>
    <mergeCell ref="O111:O114"/>
    <mergeCell ref="S111:S114"/>
    <mergeCell ref="T111:T114"/>
    <mergeCell ref="U111:U114"/>
    <mergeCell ref="A111:C114"/>
    <mergeCell ref="D111:H114"/>
    <mergeCell ref="I111:I114"/>
    <mergeCell ref="V106:V109"/>
    <mergeCell ref="P108:R108"/>
    <mergeCell ref="W108:AB108"/>
    <mergeCell ref="A110:C110"/>
    <mergeCell ref="D110:E110"/>
    <mergeCell ref="F110:H110"/>
    <mergeCell ref="P110:R110"/>
    <mergeCell ref="W110:Y110"/>
    <mergeCell ref="Z110:AB110"/>
    <mergeCell ref="J106:J109"/>
    <mergeCell ref="K106:K109"/>
    <mergeCell ref="L106:L109"/>
    <mergeCell ref="M106:M109"/>
    <mergeCell ref="N106:N109"/>
    <mergeCell ref="O106:O109"/>
    <mergeCell ref="S106:S109"/>
    <mergeCell ref="T106:T109"/>
    <mergeCell ref="U106:U109"/>
    <mergeCell ref="A106:C109"/>
    <mergeCell ref="D106:H109"/>
    <mergeCell ref="I106:I109"/>
    <mergeCell ref="V101:V104"/>
    <mergeCell ref="P103:R103"/>
    <mergeCell ref="W103:AB103"/>
    <mergeCell ref="A105:C105"/>
    <mergeCell ref="D105:E105"/>
    <mergeCell ref="F105:H105"/>
    <mergeCell ref="P105:R105"/>
    <mergeCell ref="W105:Y105"/>
    <mergeCell ref="Z105:AB105"/>
    <mergeCell ref="J101:J104"/>
    <mergeCell ref="K101:K104"/>
    <mergeCell ref="L101:L104"/>
    <mergeCell ref="M101:M104"/>
    <mergeCell ref="N101:N104"/>
    <mergeCell ref="O101:O104"/>
    <mergeCell ref="S101:S104"/>
    <mergeCell ref="T101:T104"/>
    <mergeCell ref="U101:U104"/>
    <mergeCell ref="A101:C104"/>
    <mergeCell ref="D101:H104"/>
    <mergeCell ref="I101:I104"/>
    <mergeCell ref="V96:V99"/>
    <mergeCell ref="P98:R98"/>
    <mergeCell ref="W98:AB98"/>
    <mergeCell ref="A100:C100"/>
    <mergeCell ref="D100:E100"/>
    <mergeCell ref="F100:H100"/>
    <mergeCell ref="P100:R100"/>
    <mergeCell ref="W100:Y100"/>
    <mergeCell ref="Z100:AB100"/>
    <mergeCell ref="J96:J99"/>
    <mergeCell ref="K96:K99"/>
    <mergeCell ref="L96:L99"/>
    <mergeCell ref="M96:M99"/>
    <mergeCell ref="N96:N99"/>
    <mergeCell ref="O96:O99"/>
    <mergeCell ref="S96:S99"/>
    <mergeCell ref="T96:T99"/>
    <mergeCell ref="U96:U99"/>
    <mergeCell ref="A96:C99"/>
    <mergeCell ref="D96:H99"/>
    <mergeCell ref="I96:I99"/>
    <mergeCell ref="V91:V94"/>
    <mergeCell ref="P93:R93"/>
    <mergeCell ref="W93:AB93"/>
    <mergeCell ref="A95:C95"/>
    <mergeCell ref="D95:E95"/>
    <mergeCell ref="F95:H95"/>
    <mergeCell ref="P95:R95"/>
    <mergeCell ref="W95:Y95"/>
    <mergeCell ref="Z95:AB95"/>
    <mergeCell ref="J91:J94"/>
    <mergeCell ref="K91:K94"/>
    <mergeCell ref="L91:L94"/>
    <mergeCell ref="M91:M94"/>
    <mergeCell ref="N91:N94"/>
    <mergeCell ref="O91:O94"/>
    <mergeCell ref="S91:S94"/>
    <mergeCell ref="T91:T94"/>
    <mergeCell ref="U91:U94"/>
    <mergeCell ref="A91:C94"/>
    <mergeCell ref="D91:H94"/>
    <mergeCell ref="I91:I94"/>
    <mergeCell ref="V86:V89"/>
    <mergeCell ref="P88:R88"/>
    <mergeCell ref="W88:AB88"/>
    <mergeCell ref="A90:C90"/>
    <mergeCell ref="D90:E90"/>
    <mergeCell ref="F90:H90"/>
    <mergeCell ref="P90:R90"/>
    <mergeCell ref="W90:Y90"/>
    <mergeCell ref="Z90:AB90"/>
    <mergeCell ref="J86:J89"/>
    <mergeCell ref="K86:K89"/>
    <mergeCell ref="L86:L89"/>
    <mergeCell ref="M86:M89"/>
    <mergeCell ref="N86:N89"/>
    <mergeCell ref="O86:O89"/>
    <mergeCell ref="S86:S89"/>
    <mergeCell ref="T86:T89"/>
    <mergeCell ref="U86:U89"/>
    <mergeCell ref="A86:C89"/>
    <mergeCell ref="D86:H89"/>
    <mergeCell ref="I86:I89"/>
    <mergeCell ref="V81:V84"/>
    <mergeCell ref="P83:R83"/>
    <mergeCell ref="W83:AB83"/>
    <mergeCell ref="A85:C85"/>
    <mergeCell ref="D85:E85"/>
    <mergeCell ref="F85:H85"/>
    <mergeCell ref="P85:R85"/>
    <mergeCell ref="W85:Y85"/>
    <mergeCell ref="Z85:AB85"/>
    <mergeCell ref="J81:J84"/>
    <mergeCell ref="K81:K84"/>
    <mergeCell ref="L81:L84"/>
    <mergeCell ref="M81:M84"/>
    <mergeCell ref="N81:N84"/>
    <mergeCell ref="O81:O84"/>
    <mergeCell ref="S81:S84"/>
    <mergeCell ref="T81:T84"/>
    <mergeCell ref="U81:U84"/>
    <mergeCell ref="A81:C84"/>
    <mergeCell ref="D81:H84"/>
    <mergeCell ref="I81:I84"/>
    <mergeCell ref="V76:V79"/>
    <mergeCell ref="P78:R78"/>
    <mergeCell ref="W78:AB78"/>
    <mergeCell ref="A80:C80"/>
    <mergeCell ref="D80:E80"/>
    <mergeCell ref="F80:H80"/>
    <mergeCell ref="P80:R80"/>
    <mergeCell ref="W80:Y80"/>
    <mergeCell ref="Z80:AB80"/>
    <mergeCell ref="J76:J79"/>
    <mergeCell ref="K76:K79"/>
    <mergeCell ref="L76:L79"/>
    <mergeCell ref="M76:M79"/>
    <mergeCell ref="N76:N79"/>
    <mergeCell ref="O76:O79"/>
    <mergeCell ref="S76:S79"/>
    <mergeCell ref="T76:T79"/>
    <mergeCell ref="U76:U79"/>
    <mergeCell ref="A76:C79"/>
    <mergeCell ref="D76:H79"/>
    <mergeCell ref="I76:I79"/>
    <mergeCell ref="V71:V74"/>
    <mergeCell ref="P73:R73"/>
    <mergeCell ref="W73:AB73"/>
    <mergeCell ref="A75:C75"/>
    <mergeCell ref="D75:E75"/>
    <mergeCell ref="F75:H75"/>
    <mergeCell ref="P75:R75"/>
    <mergeCell ref="W75:Y75"/>
    <mergeCell ref="Z75:AB75"/>
    <mergeCell ref="J71:J74"/>
    <mergeCell ref="K71:K74"/>
    <mergeCell ref="L71:L74"/>
    <mergeCell ref="M71:M74"/>
    <mergeCell ref="N71:N74"/>
    <mergeCell ref="O71:O74"/>
    <mergeCell ref="S71:S74"/>
    <mergeCell ref="T71:T74"/>
    <mergeCell ref="U71:U74"/>
    <mergeCell ref="A71:C74"/>
    <mergeCell ref="D71:H74"/>
    <mergeCell ref="I71:I74"/>
    <mergeCell ref="V66:V69"/>
    <mergeCell ref="P68:R68"/>
    <mergeCell ref="W68:AB68"/>
    <mergeCell ref="A70:C70"/>
    <mergeCell ref="D70:E70"/>
    <mergeCell ref="F70:H70"/>
    <mergeCell ref="P70:R70"/>
    <mergeCell ref="W70:Y70"/>
    <mergeCell ref="Z70:AB70"/>
    <mergeCell ref="J66:J69"/>
    <mergeCell ref="K66:K69"/>
    <mergeCell ref="L66:L69"/>
    <mergeCell ref="M66:M69"/>
    <mergeCell ref="N66:N69"/>
    <mergeCell ref="O66:O69"/>
    <mergeCell ref="S66:S69"/>
    <mergeCell ref="T66:T69"/>
    <mergeCell ref="U66:U69"/>
    <mergeCell ref="A66:C69"/>
    <mergeCell ref="D66:H69"/>
    <mergeCell ref="I66:I69"/>
    <mergeCell ref="V61:V64"/>
    <mergeCell ref="P63:R63"/>
    <mergeCell ref="W63:AB63"/>
    <mergeCell ref="A65:C65"/>
    <mergeCell ref="D65:E65"/>
    <mergeCell ref="F65:H65"/>
    <mergeCell ref="P65:R65"/>
    <mergeCell ref="W65:Y65"/>
    <mergeCell ref="Z65:AB65"/>
    <mergeCell ref="J61:J64"/>
    <mergeCell ref="K61:K64"/>
    <mergeCell ref="L61:L64"/>
    <mergeCell ref="M61:M64"/>
    <mergeCell ref="N61:N64"/>
    <mergeCell ref="O61:O64"/>
    <mergeCell ref="S61:S64"/>
    <mergeCell ref="T61:T64"/>
    <mergeCell ref="U61:U64"/>
    <mergeCell ref="A61:C64"/>
    <mergeCell ref="D61:H64"/>
    <mergeCell ref="I61:I64"/>
    <mergeCell ref="V56:V59"/>
    <mergeCell ref="P58:R58"/>
    <mergeCell ref="W58:AB58"/>
    <mergeCell ref="A60:C60"/>
    <mergeCell ref="D60:E60"/>
    <mergeCell ref="F60:H60"/>
    <mergeCell ref="P60:R60"/>
    <mergeCell ref="W60:Y60"/>
    <mergeCell ref="Z60:AB60"/>
    <mergeCell ref="J56:J59"/>
    <mergeCell ref="K56:K59"/>
    <mergeCell ref="L56:L59"/>
    <mergeCell ref="M56:M59"/>
    <mergeCell ref="N56:N59"/>
    <mergeCell ref="O56:O59"/>
    <mergeCell ref="S56:S59"/>
    <mergeCell ref="T56:T59"/>
    <mergeCell ref="U56:U59"/>
    <mergeCell ref="A56:C59"/>
    <mergeCell ref="D56:H59"/>
    <mergeCell ref="I56:I59"/>
    <mergeCell ref="V51:V54"/>
    <mergeCell ref="P53:R53"/>
    <mergeCell ref="W53:AB53"/>
    <mergeCell ref="A55:C55"/>
    <mergeCell ref="D55:E55"/>
    <mergeCell ref="F55:H55"/>
    <mergeCell ref="P55:R55"/>
    <mergeCell ref="W55:Y55"/>
    <mergeCell ref="Z55:AB55"/>
    <mergeCell ref="J51:J54"/>
    <mergeCell ref="K51:K54"/>
    <mergeCell ref="L51:L54"/>
    <mergeCell ref="M51:M54"/>
    <mergeCell ref="N51:N54"/>
    <mergeCell ref="O51:O54"/>
    <mergeCell ref="S51:S54"/>
    <mergeCell ref="T51:T54"/>
    <mergeCell ref="U51:U54"/>
    <mergeCell ref="A51:C54"/>
    <mergeCell ref="D51:H54"/>
    <mergeCell ref="I51:I54"/>
    <mergeCell ref="V46:V49"/>
    <mergeCell ref="P48:R48"/>
    <mergeCell ref="W48:AB48"/>
    <mergeCell ref="A50:C50"/>
    <mergeCell ref="D50:E50"/>
    <mergeCell ref="F50:H50"/>
    <mergeCell ref="P50:R50"/>
    <mergeCell ref="W50:Y50"/>
    <mergeCell ref="Z50:AB50"/>
    <mergeCell ref="J46:J49"/>
    <mergeCell ref="K46:K49"/>
    <mergeCell ref="L46:L49"/>
    <mergeCell ref="M46:M49"/>
    <mergeCell ref="N46:N49"/>
    <mergeCell ref="O46:O49"/>
    <mergeCell ref="S46:S49"/>
    <mergeCell ref="T46:T49"/>
    <mergeCell ref="U46:U49"/>
    <mergeCell ref="A46:C49"/>
    <mergeCell ref="D46:H49"/>
    <mergeCell ref="I46:I49"/>
    <mergeCell ref="V41:V44"/>
    <mergeCell ref="P43:R43"/>
    <mergeCell ref="W43:AB43"/>
    <mergeCell ref="A45:C45"/>
    <mergeCell ref="D45:E45"/>
    <mergeCell ref="F45:H45"/>
    <mergeCell ref="P45:R45"/>
    <mergeCell ref="W45:Y45"/>
    <mergeCell ref="Z45:AB45"/>
    <mergeCell ref="J41:J44"/>
    <mergeCell ref="K41:K44"/>
    <mergeCell ref="L41:L44"/>
    <mergeCell ref="M41:M44"/>
    <mergeCell ref="N41:N44"/>
    <mergeCell ref="O41:O44"/>
    <mergeCell ref="S41:S44"/>
    <mergeCell ref="T41:T44"/>
    <mergeCell ref="U41:U44"/>
    <mergeCell ref="A41:C44"/>
    <mergeCell ref="D41:H44"/>
    <mergeCell ref="I41:I44"/>
    <mergeCell ref="V36:V39"/>
    <mergeCell ref="P38:R38"/>
    <mergeCell ref="W38:AB38"/>
    <mergeCell ref="A40:C40"/>
    <mergeCell ref="D40:E40"/>
    <mergeCell ref="F40:H40"/>
    <mergeCell ref="P40:R40"/>
    <mergeCell ref="W40:Y40"/>
    <mergeCell ref="Z40:AB40"/>
    <mergeCell ref="J36:J39"/>
    <mergeCell ref="K36:K39"/>
    <mergeCell ref="L36:L39"/>
    <mergeCell ref="M36:M39"/>
    <mergeCell ref="N36:N39"/>
    <mergeCell ref="O36:O39"/>
    <mergeCell ref="S36:S39"/>
    <mergeCell ref="T36:T39"/>
    <mergeCell ref="U36:U39"/>
    <mergeCell ref="A36:C39"/>
    <mergeCell ref="D36:H39"/>
    <mergeCell ref="I36:I39"/>
    <mergeCell ref="H3:AD6"/>
    <mergeCell ref="E4:F4"/>
    <mergeCell ref="A9:C9"/>
    <mergeCell ref="D9:E9"/>
    <mergeCell ref="F9:H9"/>
    <mergeCell ref="J9:R9"/>
    <mergeCell ref="S9:AB9"/>
    <mergeCell ref="A35:C35"/>
    <mergeCell ref="D35:E35"/>
    <mergeCell ref="F35:H35"/>
    <mergeCell ref="P35:R35"/>
    <mergeCell ref="W35:Y35"/>
    <mergeCell ref="Z35:AB35"/>
    <mergeCell ref="A10:C10"/>
    <mergeCell ref="D10:H10"/>
    <mergeCell ref="P10:R10"/>
    <mergeCell ref="W10:Y10"/>
    <mergeCell ref="Z10:AB10"/>
    <mergeCell ref="A11:C11"/>
    <mergeCell ref="D11:E11"/>
    <mergeCell ref="F11:H11"/>
    <mergeCell ref="P11:R11"/>
    <mergeCell ref="W11:Y11"/>
    <mergeCell ref="S12:S15"/>
    <mergeCell ref="T12:T15"/>
    <mergeCell ref="U12:U15"/>
    <mergeCell ref="V12:V15"/>
    <mergeCell ref="P14:R14"/>
    <mergeCell ref="W14:AB14"/>
    <mergeCell ref="Z11:AB11"/>
    <mergeCell ref="A12:C15"/>
    <mergeCell ref="D12:H15"/>
    <mergeCell ref="I12:I15"/>
    <mergeCell ref="J12:J15"/>
    <mergeCell ref="K12:K15"/>
    <mergeCell ref="L12:L15"/>
    <mergeCell ref="M12:M15"/>
    <mergeCell ref="N12:N15"/>
    <mergeCell ref="O12:O15"/>
    <mergeCell ref="A17:C17"/>
    <mergeCell ref="D17:E17"/>
    <mergeCell ref="F17:H17"/>
    <mergeCell ref="P17:R17"/>
    <mergeCell ref="W17:Y17"/>
    <mergeCell ref="Z17:AB17"/>
    <mergeCell ref="A16:C16"/>
    <mergeCell ref="D16:E16"/>
    <mergeCell ref="F16:H16"/>
    <mergeCell ref="P16:R16"/>
    <mergeCell ref="W16:Y16"/>
    <mergeCell ref="Z16:AB16"/>
    <mergeCell ref="V18:V21"/>
    <mergeCell ref="P20:R20"/>
    <mergeCell ref="W20:AB20"/>
    <mergeCell ref="A22:C22"/>
    <mergeCell ref="D22:E22"/>
    <mergeCell ref="F22:H22"/>
    <mergeCell ref="P22:R22"/>
    <mergeCell ref="W22:Y22"/>
    <mergeCell ref="Z22:AB22"/>
    <mergeCell ref="M18:M21"/>
    <mergeCell ref="N18:N21"/>
    <mergeCell ref="O18:O21"/>
    <mergeCell ref="S18:S21"/>
    <mergeCell ref="T18:T21"/>
    <mergeCell ref="U18:U21"/>
    <mergeCell ref="A18:C21"/>
    <mergeCell ref="D18:H21"/>
    <mergeCell ref="I18:I21"/>
    <mergeCell ref="J18:J21"/>
    <mergeCell ref="K18:K21"/>
    <mergeCell ref="L18:L21"/>
    <mergeCell ref="A23:C23"/>
    <mergeCell ref="D23:E23"/>
    <mergeCell ref="F23:H23"/>
    <mergeCell ref="P23:R23"/>
    <mergeCell ref="W23:Y23"/>
    <mergeCell ref="Z23:AB23"/>
    <mergeCell ref="A29:C29"/>
    <mergeCell ref="D29:E29"/>
    <mergeCell ref="F29:H29"/>
    <mergeCell ref="P29:R29"/>
    <mergeCell ref="W29:Y29"/>
    <mergeCell ref="Z29:AB29"/>
    <mergeCell ref="V24:V27"/>
    <mergeCell ref="P26:R26"/>
    <mergeCell ref="W26:AB26"/>
    <mergeCell ref="A28:C28"/>
    <mergeCell ref="D28:E28"/>
    <mergeCell ref="F28:H28"/>
    <mergeCell ref="P28:R28"/>
    <mergeCell ref="W28:Y28"/>
    <mergeCell ref="Z28:AB28"/>
    <mergeCell ref="M24:M27"/>
    <mergeCell ref="N24:N27"/>
    <mergeCell ref="O24:O27"/>
    <mergeCell ref="S24:S27"/>
    <mergeCell ref="T24:T27"/>
    <mergeCell ref="U24:U27"/>
    <mergeCell ref="A24:C27"/>
    <mergeCell ref="D24:H27"/>
    <mergeCell ref="I24:I27"/>
    <mergeCell ref="J24:J27"/>
    <mergeCell ref="K24:K27"/>
    <mergeCell ref="L24:L27"/>
    <mergeCell ref="V30:V33"/>
    <mergeCell ref="P32:R32"/>
    <mergeCell ref="W32:AB32"/>
    <mergeCell ref="A34:C34"/>
    <mergeCell ref="D34:E34"/>
    <mergeCell ref="F34:H34"/>
    <mergeCell ref="P34:R34"/>
    <mergeCell ref="W34:Y34"/>
    <mergeCell ref="Z34:AB34"/>
    <mergeCell ref="M30:M33"/>
    <mergeCell ref="N30:N33"/>
    <mergeCell ref="O30:O33"/>
    <mergeCell ref="S30:S33"/>
    <mergeCell ref="T30:T33"/>
    <mergeCell ref="U30:U33"/>
    <mergeCell ref="A30:C33"/>
    <mergeCell ref="D30:H33"/>
    <mergeCell ref="I30:I33"/>
    <mergeCell ref="J30:J33"/>
    <mergeCell ref="K30:K33"/>
    <mergeCell ref="L30:L33"/>
  </mergeCells>
  <pageMargins left="0.23622047244094499" right="0.23622047244094499" top="0.23622047244094499" bottom="1.45216535433071" header="0.23622047244094499" footer="0.23622047244094499"/>
  <pageSetup paperSize="9" orientation="landscape" horizontalDpi="300" verticalDpi="300"/>
  <headerFooter alignWithMargins="0">
    <oddFooter>&amp;L&amp;B&amp;"Open Sans"&amp;8Cohort&amp;B: 
The threshold mark to be working at or above the standard in phonics is 32
&amp;"fontello"&amp;9&amp;"Open Sans"&amp;8 Q = Maladministration | &amp;"fontello"&amp;9&amp;"Open Sans"&amp;8 A = Absent | &amp;"fontello"&amp;9&amp;"Open Sans"&amp;8 D = Disapplied | &amp;"fontello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57DFE-4E91-4C78-80C3-9B12AC4BB7B4}">
  <sheetPr codeName="Sheet14"/>
  <dimension ref="A1:AB262"/>
  <sheetViews>
    <sheetView showGridLines="0" workbookViewId="0">
      <pane ySplit="9" topLeftCell="A10" activePane="bottomLeft" state="frozen"/>
      <selection activeCell="AL54" sqref="AL54"/>
      <selection pane="bottomLeft" activeCell="AL54" sqref="AL54"/>
    </sheetView>
  </sheetViews>
  <sheetFormatPr defaultColWidth="9.1796875" defaultRowHeight="14.5"/>
  <cols>
    <col min="1" max="1" width="0.7265625" style="314" customWidth="1"/>
    <col min="2" max="2" width="5.453125" style="314" customWidth="1"/>
    <col min="3" max="3" width="1" style="314" customWidth="1"/>
    <col min="4" max="4" width="0.453125" style="314" customWidth="1"/>
    <col min="5" max="5" width="16.453125" style="314" customWidth="1"/>
    <col min="6" max="6" width="16.7265625" style="314" customWidth="1"/>
    <col min="7" max="7" width="6" style="314" customWidth="1"/>
    <col min="8" max="8" width="1" style="314" customWidth="1"/>
    <col min="9" max="9" width="0" style="314" hidden="1" customWidth="1"/>
    <col min="10" max="11" width="7" style="314" customWidth="1"/>
    <col min="12" max="12" width="5.453125" style="314" customWidth="1"/>
    <col min="13" max="14" width="6.453125" style="314" customWidth="1"/>
    <col min="15" max="15" width="0" style="314" hidden="1" customWidth="1"/>
    <col min="16" max="18" width="7" style="314" customWidth="1"/>
    <col min="19" max="19" width="5.453125" style="314" customWidth="1"/>
    <col min="20" max="21" width="6.453125" style="314" customWidth="1"/>
    <col min="22" max="22" width="0.54296875" style="314" customWidth="1"/>
    <col min="23" max="23" width="7" style="314" customWidth="1"/>
    <col min="24" max="24" width="5.453125" style="314" customWidth="1"/>
    <col min="25" max="27" width="6.453125" style="314" customWidth="1"/>
    <col min="28" max="28" width="0.54296875" style="314" customWidth="1"/>
    <col min="29" max="16384" width="9.1796875" style="314"/>
  </cols>
  <sheetData>
    <row r="1" spans="1:28" ht="2.65" customHeight="1" thickBot="1"/>
    <row r="2" spans="1:28" ht="3.65" customHeight="1" thickTop="1">
      <c r="A2" s="315"/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315"/>
      <c r="T2" s="315"/>
      <c r="U2" s="315"/>
      <c r="V2" s="315"/>
      <c r="W2" s="315"/>
      <c r="X2" s="315"/>
      <c r="Y2" s="315"/>
      <c r="Z2" s="315"/>
      <c r="AA2" s="315"/>
      <c r="AB2" s="315"/>
    </row>
    <row r="3" spans="1:28">
      <c r="E3" s="524" t="s">
        <v>809</v>
      </c>
      <c r="F3" s="508"/>
      <c r="G3" s="508"/>
    </row>
    <row r="4" spans="1:28">
      <c r="E4" s="508"/>
      <c r="F4" s="508"/>
      <c r="G4" s="508"/>
      <c r="I4" s="523" t="s">
        <v>810</v>
      </c>
      <c r="J4" s="508"/>
      <c r="K4" s="508"/>
      <c r="L4" s="508"/>
      <c r="M4" s="508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8"/>
      <c r="AA4" s="508"/>
    </row>
    <row r="5" spans="1:28" ht="28.4" customHeight="1">
      <c r="E5" s="508"/>
      <c r="F5" s="508"/>
      <c r="G5" s="508"/>
      <c r="I5" s="508"/>
      <c r="J5" s="508"/>
      <c r="K5" s="508"/>
      <c r="L5" s="508"/>
      <c r="M5" s="508"/>
      <c r="N5" s="508"/>
      <c r="O5" s="508"/>
      <c r="P5" s="508"/>
      <c r="Q5" s="508"/>
      <c r="R5" s="508"/>
      <c r="S5" s="508"/>
      <c r="T5" s="508"/>
      <c r="U5" s="508"/>
      <c r="V5" s="508"/>
      <c r="W5" s="508"/>
      <c r="X5" s="508"/>
      <c r="Y5" s="508"/>
      <c r="Z5" s="508"/>
      <c r="AA5" s="508"/>
    </row>
    <row r="6" spans="1:28">
      <c r="E6" s="508"/>
      <c r="F6" s="508"/>
      <c r="G6" s="508"/>
      <c r="I6" s="508"/>
      <c r="J6" s="508"/>
      <c r="K6" s="508"/>
      <c r="L6" s="508"/>
      <c r="M6" s="508"/>
      <c r="N6" s="508"/>
      <c r="O6" s="508"/>
      <c r="P6" s="508"/>
      <c r="Q6" s="508"/>
      <c r="R6" s="508"/>
      <c r="S6" s="508"/>
      <c r="T6" s="508"/>
      <c r="U6" s="508"/>
      <c r="V6" s="508"/>
      <c r="W6" s="508"/>
      <c r="X6" s="508"/>
      <c r="Y6" s="508"/>
      <c r="Z6" s="508"/>
      <c r="AA6" s="508"/>
    </row>
    <row r="7" spans="1:28" ht="1.1499999999999999" customHeight="1">
      <c r="I7" s="508"/>
      <c r="J7" s="508"/>
      <c r="K7" s="508"/>
      <c r="L7" s="508"/>
      <c r="M7" s="508"/>
      <c r="N7" s="508"/>
      <c r="O7" s="508"/>
      <c r="P7" s="508"/>
      <c r="Q7" s="508"/>
      <c r="R7" s="508"/>
      <c r="S7" s="508"/>
      <c r="T7" s="508"/>
      <c r="U7" s="508"/>
      <c r="V7" s="508"/>
      <c r="W7" s="508"/>
      <c r="X7" s="508"/>
      <c r="Y7" s="508"/>
      <c r="Z7" s="508"/>
      <c r="AA7" s="508"/>
    </row>
    <row r="8" spans="1:28" ht="2.25" customHeight="1"/>
    <row r="9" spans="1:28" ht="2.9" customHeight="1">
      <c r="A9" s="316"/>
      <c r="B9" s="316"/>
      <c r="C9" s="316"/>
      <c r="D9" s="316"/>
      <c r="E9" s="316"/>
      <c r="F9" s="316"/>
      <c r="G9" s="316"/>
      <c r="H9" s="316"/>
      <c r="I9" s="316"/>
      <c r="J9" s="316"/>
      <c r="K9" s="316"/>
      <c r="L9" s="316"/>
      <c r="M9" s="316"/>
      <c r="N9" s="316"/>
      <c r="O9" s="316"/>
      <c r="P9" s="316"/>
      <c r="Q9" s="316"/>
      <c r="R9" s="316"/>
      <c r="S9" s="316"/>
      <c r="T9" s="316"/>
      <c r="U9" s="316"/>
      <c r="V9" s="316"/>
      <c r="W9" s="316"/>
      <c r="X9" s="316"/>
      <c r="Y9" s="316"/>
      <c r="Z9" s="316"/>
      <c r="AA9" s="316"/>
      <c r="AB9" s="316"/>
    </row>
    <row r="10" spans="1:28">
      <c r="A10" s="566" t="s">
        <v>105</v>
      </c>
      <c r="B10" s="508"/>
      <c r="C10" s="508"/>
      <c r="D10" s="566" t="s">
        <v>105</v>
      </c>
      <c r="E10" s="508"/>
      <c r="F10" s="402" t="s">
        <v>105</v>
      </c>
      <c r="G10" s="566" t="s">
        <v>105</v>
      </c>
      <c r="H10" s="508"/>
      <c r="J10" s="584" t="s">
        <v>811</v>
      </c>
      <c r="K10" s="508"/>
      <c r="L10" s="585" t="s">
        <v>812</v>
      </c>
      <c r="M10" s="508"/>
      <c r="N10" s="508"/>
      <c r="O10" s="508"/>
      <c r="P10" s="508"/>
      <c r="Q10" s="584" t="s">
        <v>813</v>
      </c>
      <c r="R10" s="508"/>
      <c r="S10" s="585" t="s">
        <v>814</v>
      </c>
      <c r="T10" s="508"/>
      <c r="U10" s="508"/>
      <c r="V10" s="508"/>
      <c r="W10" s="508"/>
      <c r="X10" s="584" t="s">
        <v>17</v>
      </c>
      <c r="Y10" s="508"/>
      <c r="Z10" s="508"/>
      <c r="AA10" s="508"/>
      <c r="AB10" s="508"/>
    </row>
    <row r="11" spans="1:28" ht="25">
      <c r="A11" s="581" t="s">
        <v>815</v>
      </c>
      <c r="B11" s="508"/>
      <c r="C11" s="508"/>
      <c r="D11" s="581" t="s">
        <v>816</v>
      </c>
      <c r="E11" s="508"/>
      <c r="F11" s="508"/>
      <c r="G11" s="581" t="s">
        <v>817</v>
      </c>
      <c r="H11" s="508"/>
      <c r="J11" s="403" t="s">
        <v>818</v>
      </c>
      <c r="K11" s="404" t="s">
        <v>819</v>
      </c>
      <c r="L11" s="405" t="s">
        <v>820</v>
      </c>
      <c r="M11" s="406" t="s">
        <v>821</v>
      </c>
      <c r="N11" s="407" t="s">
        <v>822</v>
      </c>
      <c r="P11" s="408" t="s">
        <v>823</v>
      </c>
      <c r="Q11" s="403" t="s">
        <v>824</v>
      </c>
      <c r="R11" s="404" t="s">
        <v>825</v>
      </c>
      <c r="S11" s="405" t="s">
        <v>826</v>
      </c>
      <c r="T11" s="406" t="s">
        <v>821</v>
      </c>
      <c r="U11" s="582" t="s">
        <v>827</v>
      </c>
      <c r="V11" s="508"/>
      <c r="W11" s="408" t="s">
        <v>819</v>
      </c>
      <c r="X11" s="409" t="s">
        <v>826</v>
      </c>
      <c r="Y11" s="410" t="s">
        <v>821</v>
      </c>
      <c r="Z11" s="403" t="s">
        <v>827</v>
      </c>
      <c r="AA11" s="583" t="s">
        <v>819</v>
      </c>
      <c r="AB11" s="508"/>
    </row>
    <row r="12" spans="1:28">
      <c r="A12" s="566" t="s">
        <v>105</v>
      </c>
      <c r="B12" s="508"/>
      <c r="C12" s="508"/>
      <c r="D12" s="566" t="s">
        <v>105</v>
      </c>
      <c r="E12" s="508"/>
      <c r="F12" s="402" t="s">
        <v>105</v>
      </c>
      <c r="G12" s="566" t="s">
        <v>105</v>
      </c>
      <c r="H12" s="508"/>
      <c r="J12" s="402" t="s">
        <v>105</v>
      </c>
      <c r="K12" s="402" t="s">
        <v>105</v>
      </c>
      <c r="L12" s="402" t="s">
        <v>105</v>
      </c>
      <c r="M12" s="402" t="s">
        <v>105</v>
      </c>
      <c r="N12" s="402" t="s">
        <v>105</v>
      </c>
      <c r="P12" s="402" t="s">
        <v>105</v>
      </c>
      <c r="Q12" s="402" t="s">
        <v>105</v>
      </c>
      <c r="R12" s="402" t="s">
        <v>105</v>
      </c>
      <c r="S12" s="402" t="s">
        <v>105</v>
      </c>
      <c r="T12" s="402" t="s">
        <v>105</v>
      </c>
      <c r="U12" s="566" t="s">
        <v>105</v>
      </c>
      <c r="V12" s="508"/>
      <c r="W12" s="402" t="s">
        <v>105</v>
      </c>
      <c r="X12" s="402" t="s">
        <v>105</v>
      </c>
      <c r="Y12" s="402" t="s">
        <v>105</v>
      </c>
      <c r="Z12" s="402" t="s">
        <v>105</v>
      </c>
      <c r="AA12" s="566" t="s">
        <v>105</v>
      </c>
      <c r="AB12" s="508"/>
    </row>
    <row r="13" spans="1:28">
      <c r="A13" s="573" t="s">
        <v>259</v>
      </c>
      <c r="B13" s="508"/>
      <c r="C13" s="508"/>
      <c r="D13" s="571" t="s">
        <v>260</v>
      </c>
      <c r="E13" s="508"/>
      <c r="F13" s="508"/>
      <c r="G13" s="580">
        <v>609240</v>
      </c>
      <c r="H13" s="508"/>
      <c r="J13" s="577">
        <v>62.2</v>
      </c>
      <c r="K13" s="577">
        <v>8.4</v>
      </c>
      <c r="L13" s="578">
        <v>105.6</v>
      </c>
      <c r="M13" s="411">
        <v>24.2</v>
      </c>
      <c r="N13" s="412">
        <v>75.099999999999994</v>
      </c>
      <c r="P13" s="579">
        <v>33.299999999999997</v>
      </c>
      <c r="Q13" s="577">
        <v>72.3</v>
      </c>
      <c r="R13" s="577">
        <v>12.8</v>
      </c>
      <c r="S13" s="578">
        <v>104.7</v>
      </c>
      <c r="T13" s="411">
        <v>25.2</v>
      </c>
      <c r="U13" s="412">
        <v>74.099999999999994</v>
      </c>
      <c r="V13" s="399"/>
      <c r="W13" s="579">
        <v>26.3</v>
      </c>
      <c r="X13" s="576">
        <v>105.4</v>
      </c>
      <c r="Y13" s="413">
        <v>26.6</v>
      </c>
      <c r="Z13" s="414">
        <v>72.599999999999994</v>
      </c>
      <c r="AA13" s="577">
        <v>29.6</v>
      </c>
      <c r="AB13" s="508"/>
    </row>
    <row r="14" spans="1:28">
      <c r="A14" s="502"/>
      <c r="B14" s="508"/>
      <c r="C14" s="508"/>
      <c r="D14" s="502"/>
      <c r="E14" s="508"/>
      <c r="F14" s="508"/>
      <c r="G14" s="502"/>
      <c r="H14" s="508"/>
      <c r="J14" s="534"/>
      <c r="K14" s="534"/>
      <c r="L14" s="502"/>
      <c r="M14" s="399"/>
      <c r="N14" s="399"/>
      <c r="P14" s="502"/>
      <c r="Q14" s="534"/>
      <c r="R14" s="534"/>
      <c r="S14" s="502"/>
      <c r="T14" s="399"/>
      <c r="U14" s="399"/>
      <c r="V14" s="399"/>
      <c r="W14" s="502"/>
      <c r="X14" s="534"/>
      <c r="Y14" s="326"/>
      <c r="Z14" s="326"/>
      <c r="AA14" s="534"/>
      <c r="AB14" s="508"/>
    </row>
    <row r="15" spans="1:28" ht="2.9" customHeight="1">
      <c r="A15" s="502"/>
      <c r="B15" s="508"/>
      <c r="C15" s="508"/>
      <c r="D15" s="502"/>
      <c r="E15" s="508"/>
      <c r="F15" s="508"/>
      <c r="G15" s="502"/>
      <c r="H15" s="508"/>
      <c r="J15" s="534"/>
      <c r="K15" s="534"/>
      <c r="L15" s="502"/>
      <c r="M15" s="502"/>
      <c r="N15" s="502"/>
      <c r="P15" s="502"/>
      <c r="Q15" s="534"/>
      <c r="R15" s="534"/>
      <c r="S15" s="502"/>
      <c r="T15" s="502"/>
      <c r="U15" s="502"/>
      <c r="V15" s="399"/>
      <c r="W15" s="502"/>
      <c r="X15" s="534"/>
      <c r="Y15" s="534"/>
      <c r="Z15" s="534"/>
      <c r="AA15" s="534"/>
      <c r="AB15" s="508"/>
    </row>
    <row r="16" spans="1:28">
      <c r="A16" s="503"/>
      <c r="B16" s="509"/>
      <c r="C16" s="509"/>
      <c r="D16" s="503"/>
      <c r="E16" s="509"/>
      <c r="F16" s="509"/>
      <c r="G16" s="503"/>
      <c r="H16" s="509"/>
      <c r="J16" s="564"/>
      <c r="K16" s="564"/>
      <c r="L16" s="503"/>
      <c r="M16" s="400"/>
      <c r="N16" s="400"/>
      <c r="P16" s="503"/>
      <c r="Q16" s="564"/>
      <c r="R16" s="564"/>
      <c r="S16" s="503"/>
      <c r="T16" s="400"/>
      <c r="U16" s="400"/>
      <c r="V16" s="400"/>
      <c r="W16" s="503"/>
      <c r="X16" s="564"/>
      <c r="Y16" s="332"/>
      <c r="Z16" s="332"/>
      <c r="AA16" s="564"/>
      <c r="AB16" s="509"/>
    </row>
    <row r="17" spans="1:28" ht="2.65" customHeight="1">
      <c r="A17" s="511" t="s">
        <v>105</v>
      </c>
      <c r="B17" s="508"/>
      <c r="C17" s="508"/>
      <c r="D17" s="511" t="s">
        <v>105</v>
      </c>
      <c r="E17" s="508"/>
      <c r="F17" s="325" t="s">
        <v>105</v>
      </c>
      <c r="G17" s="575" t="s">
        <v>105</v>
      </c>
      <c r="H17" s="508"/>
      <c r="J17" s="415" t="s">
        <v>105</v>
      </c>
      <c r="K17" s="415" t="s">
        <v>105</v>
      </c>
      <c r="L17" s="415" t="s">
        <v>105</v>
      </c>
      <c r="M17" s="402" t="s">
        <v>105</v>
      </c>
      <c r="N17" s="402" t="s">
        <v>105</v>
      </c>
      <c r="P17" s="415" t="s">
        <v>105</v>
      </c>
      <c r="Q17" s="415" t="s">
        <v>105</v>
      </c>
      <c r="R17" s="415" t="s">
        <v>105</v>
      </c>
      <c r="S17" s="415" t="s">
        <v>105</v>
      </c>
      <c r="T17" s="402" t="s">
        <v>105</v>
      </c>
      <c r="U17" s="566" t="s">
        <v>105</v>
      </c>
      <c r="V17" s="508"/>
      <c r="W17" s="415" t="s">
        <v>105</v>
      </c>
      <c r="X17" s="415" t="s">
        <v>105</v>
      </c>
      <c r="Y17" s="402" t="s">
        <v>105</v>
      </c>
      <c r="Z17" s="402" t="s">
        <v>105</v>
      </c>
      <c r="AA17" s="575" t="s">
        <v>105</v>
      </c>
      <c r="AB17" s="508"/>
    </row>
    <row r="18" spans="1:28" ht="2.65" customHeight="1">
      <c r="A18" s="511" t="s">
        <v>105</v>
      </c>
      <c r="B18" s="508"/>
      <c r="C18" s="508"/>
      <c r="D18" s="511" t="s">
        <v>105</v>
      </c>
      <c r="E18" s="508"/>
      <c r="F18" s="325" t="s">
        <v>105</v>
      </c>
      <c r="G18" s="575" t="s">
        <v>105</v>
      </c>
      <c r="H18" s="508"/>
      <c r="J18" s="415" t="s">
        <v>105</v>
      </c>
      <c r="K18" s="415" t="s">
        <v>105</v>
      </c>
      <c r="L18" s="415" t="s">
        <v>105</v>
      </c>
      <c r="M18" s="402" t="s">
        <v>105</v>
      </c>
      <c r="N18" s="402" t="s">
        <v>105</v>
      </c>
      <c r="P18" s="415" t="s">
        <v>105</v>
      </c>
      <c r="Q18" s="415" t="s">
        <v>105</v>
      </c>
      <c r="R18" s="415" t="s">
        <v>105</v>
      </c>
      <c r="S18" s="415" t="s">
        <v>105</v>
      </c>
      <c r="T18" s="402" t="s">
        <v>105</v>
      </c>
      <c r="U18" s="566" t="s">
        <v>105</v>
      </c>
      <c r="V18" s="508"/>
      <c r="W18" s="415" t="s">
        <v>105</v>
      </c>
      <c r="X18" s="415" t="s">
        <v>105</v>
      </c>
      <c r="Y18" s="402" t="s">
        <v>105</v>
      </c>
      <c r="Z18" s="402" t="s">
        <v>105</v>
      </c>
      <c r="AA18" s="575" t="s">
        <v>105</v>
      </c>
      <c r="AB18" s="508"/>
    </row>
    <row r="19" spans="1:28">
      <c r="A19" s="573" t="s">
        <v>259</v>
      </c>
      <c r="B19" s="508"/>
      <c r="C19" s="508"/>
      <c r="D19" s="571" t="s">
        <v>267</v>
      </c>
      <c r="E19" s="508"/>
      <c r="F19" s="508"/>
      <c r="G19" s="580">
        <v>88430</v>
      </c>
      <c r="H19" s="508"/>
      <c r="J19" s="577">
        <v>68.599999999999994</v>
      </c>
      <c r="K19" s="577">
        <v>12.7</v>
      </c>
      <c r="L19" s="578">
        <v>106.9</v>
      </c>
      <c r="M19" s="411">
        <v>20.100000000000001</v>
      </c>
      <c r="N19" s="412">
        <v>79.3</v>
      </c>
      <c r="P19" s="579">
        <v>39.700000000000003</v>
      </c>
      <c r="Q19" s="577">
        <v>76.099999999999994</v>
      </c>
      <c r="R19" s="577">
        <v>18.100000000000001</v>
      </c>
      <c r="S19" s="578">
        <v>106.5</v>
      </c>
      <c r="T19" s="411">
        <v>19.899999999999999</v>
      </c>
      <c r="U19" s="412">
        <v>79.599999999999994</v>
      </c>
      <c r="V19" s="399"/>
      <c r="W19" s="579">
        <v>34.6</v>
      </c>
      <c r="X19" s="576">
        <v>107.4</v>
      </c>
      <c r="Y19" s="413">
        <v>21</v>
      </c>
      <c r="Z19" s="414">
        <v>78.400000000000006</v>
      </c>
      <c r="AA19" s="577">
        <v>39.4</v>
      </c>
      <c r="AB19" s="508"/>
    </row>
    <row r="20" spans="1:28">
      <c r="A20" s="502"/>
      <c r="B20" s="508"/>
      <c r="C20" s="508"/>
      <c r="D20" s="502"/>
      <c r="E20" s="508"/>
      <c r="F20" s="508"/>
      <c r="G20" s="502"/>
      <c r="H20" s="508"/>
      <c r="J20" s="534"/>
      <c r="K20" s="534"/>
      <c r="L20" s="502"/>
      <c r="M20" s="399"/>
      <c r="N20" s="399"/>
      <c r="P20" s="502"/>
      <c r="Q20" s="534"/>
      <c r="R20" s="534"/>
      <c r="S20" s="502"/>
      <c r="T20" s="399"/>
      <c r="U20" s="399"/>
      <c r="V20" s="399"/>
      <c r="W20" s="502"/>
      <c r="X20" s="534"/>
      <c r="Y20" s="326"/>
      <c r="Z20" s="326"/>
      <c r="AA20" s="534"/>
      <c r="AB20" s="508"/>
    </row>
    <row r="21" spans="1:28" ht="2.9" customHeight="1">
      <c r="A21" s="502"/>
      <c r="B21" s="508"/>
      <c r="C21" s="508"/>
      <c r="D21" s="502"/>
      <c r="E21" s="508"/>
      <c r="F21" s="508"/>
      <c r="G21" s="502"/>
      <c r="H21" s="508"/>
      <c r="J21" s="534"/>
      <c r="K21" s="534"/>
      <c r="L21" s="502"/>
      <c r="M21" s="502"/>
      <c r="N21" s="502"/>
      <c r="P21" s="502"/>
      <c r="Q21" s="534"/>
      <c r="R21" s="534"/>
      <c r="S21" s="502"/>
      <c r="T21" s="502"/>
      <c r="U21" s="502"/>
      <c r="V21" s="399"/>
      <c r="W21" s="502"/>
      <c r="X21" s="534"/>
      <c r="Y21" s="534"/>
      <c r="Z21" s="534"/>
      <c r="AA21" s="534"/>
      <c r="AB21" s="508"/>
    </row>
    <row r="22" spans="1:28">
      <c r="A22" s="503"/>
      <c r="B22" s="509"/>
      <c r="C22" s="509"/>
      <c r="D22" s="503"/>
      <c r="E22" s="509"/>
      <c r="F22" s="509"/>
      <c r="G22" s="503"/>
      <c r="H22" s="509"/>
      <c r="J22" s="564"/>
      <c r="K22" s="564"/>
      <c r="L22" s="503"/>
      <c r="M22" s="400"/>
      <c r="N22" s="400"/>
      <c r="P22" s="503"/>
      <c r="Q22" s="564"/>
      <c r="R22" s="564"/>
      <c r="S22" s="503"/>
      <c r="T22" s="400"/>
      <c r="U22" s="400"/>
      <c r="V22" s="400"/>
      <c r="W22" s="503"/>
      <c r="X22" s="564"/>
      <c r="Y22" s="332"/>
      <c r="Z22" s="332"/>
      <c r="AA22" s="564"/>
      <c r="AB22" s="509"/>
    </row>
    <row r="23" spans="1:28" ht="2.65" customHeight="1">
      <c r="A23" s="511" t="s">
        <v>105</v>
      </c>
      <c r="B23" s="508"/>
      <c r="C23" s="508"/>
      <c r="D23" s="511" t="s">
        <v>105</v>
      </c>
      <c r="E23" s="508"/>
      <c r="F23" s="325" t="s">
        <v>105</v>
      </c>
      <c r="G23" s="575" t="s">
        <v>105</v>
      </c>
      <c r="H23" s="508"/>
      <c r="J23" s="415" t="s">
        <v>105</v>
      </c>
      <c r="K23" s="415" t="s">
        <v>105</v>
      </c>
      <c r="L23" s="415" t="s">
        <v>105</v>
      </c>
      <c r="M23" s="402" t="s">
        <v>105</v>
      </c>
      <c r="N23" s="402" t="s">
        <v>105</v>
      </c>
      <c r="P23" s="415" t="s">
        <v>105</v>
      </c>
      <c r="Q23" s="415" t="s">
        <v>105</v>
      </c>
      <c r="R23" s="415" t="s">
        <v>105</v>
      </c>
      <c r="S23" s="415" t="s">
        <v>105</v>
      </c>
      <c r="T23" s="402" t="s">
        <v>105</v>
      </c>
      <c r="U23" s="566" t="s">
        <v>105</v>
      </c>
      <c r="V23" s="508"/>
      <c r="W23" s="415" t="s">
        <v>105</v>
      </c>
      <c r="X23" s="415" t="s">
        <v>105</v>
      </c>
      <c r="Y23" s="402" t="s">
        <v>105</v>
      </c>
      <c r="Z23" s="402" t="s">
        <v>105</v>
      </c>
      <c r="AA23" s="575" t="s">
        <v>105</v>
      </c>
      <c r="AB23" s="508"/>
    </row>
    <row r="24" spans="1:28" ht="2.65" customHeight="1">
      <c r="A24" s="511" t="s">
        <v>105</v>
      </c>
      <c r="B24" s="508"/>
      <c r="C24" s="508"/>
      <c r="D24" s="511" t="s">
        <v>105</v>
      </c>
      <c r="E24" s="508"/>
      <c r="F24" s="325" t="s">
        <v>105</v>
      </c>
      <c r="G24" s="575" t="s">
        <v>105</v>
      </c>
      <c r="H24" s="508"/>
      <c r="J24" s="415" t="s">
        <v>105</v>
      </c>
      <c r="K24" s="415" t="s">
        <v>105</v>
      </c>
      <c r="L24" s="415" t="s">
        <v>105</v>
      </c>
      <c r="M24" s="402" t="s">
        <v>105</v>
      </c>
      <c r="N24" s="402" t="s">
        <v>105</v>
      </c>
      <c r="P24" s="415" t="s">
        <v>105</v>
      </c>
      <c r="Q24" s="415" t="s">
        <v>105</v>
      </c>
      <c r="R24" s="415" t="s">
        <v>105</v>
      </c>
      <c r="S24" s="415" t="s">
        <v>105</v>
      </c>
      <c r="T24" s="402" t="s">
        <v>105</v>
      </c>
      <c r="U24" s="566" t="s">
        <v>105</v>
      </c>
      <c r="V24" s="508"/>
      <c r="W24" s="415" t="s">
        <v>105</v>
      </c>
      <c r="X24" s="415" t="s">
        <v>105</v>
      </c>
      <c r="Y24" s="402" t="s">
        <v>105</v>
      </c>
      <c r="Z24" s="402" t="s">
        <v>105</v>
      </c>
      <c r="AA24" s="575" t="s">
        <v>105</v>
      </c>
      <c r="AB24" s="508"/>
    </row>
    <row r="25" spans="1:28">
      <c r="A25" s="573" t="s">
        <v>259</v>
      </c>
      <c r="B25" s="508"/>
      <c r="C25" s="508"/>
      <c r="D25" s="571" t="s">
        <v>79</v>
      </c>
      <c r="E25" s="508"/>
      <c r="F25" s="508"/>
      <c r="G25" s="580">
        <v>3342</v>
      </c>
      <c r="H25" s="508"/>
      <c r="J25" s="577">
        <v>66.400000000000006</v>
      </c>
      <c r="K25" s="577">
        <v>8</v>
      </c>
      <c r="L25" s="578">
        <v>106.142</v>
      </c>
      <c r="M25" s="411">
        <v>21.9</v>
      </c>
      <c r="N25" s="412">
        <v>77.5</v>
      </c>
      <c r="P25" s="579">
        <v>36.4</v>
      </c>
      <c r="Q25" s="577">
        <v>74.3</v>
      </c>
      <c r="R25" s="577">
        <v>11.4</v>
      </c>
      <c r="S25" s="578">
        <v>105.964</v>
      </c>
      <c r="T25" s="411">
        <v>21.4</v>
      </c>
      <c r="U25" s="412">
        <v>78</v>
      </c>
      <c r="V25" s="399"/>
      <c r="W25" s="579">
        <v>32.9</v>
      </c>
      <c r="X25" s="576">
        <v>107.282</v>
      </c>
      <c r="Y25" s="413">
        <v>22.1</v>
      </c>
      <c r="Z25" s="414">
        <v>77.2</v>
      </c>
      <c r="AA25" s="577">
        <v>39.9</v>
      </c>
      <c r="AB25" s="508"/>
    </row>
    <row r="26" spans="1:28">
      <c r="A26" s="502"/>
      <c r="B26" s="508"/>
      <c r="C26" s="508"/>
      <c r="D26" s="502"/>
      <c r="E26" s="508"/>
      <c r="F26" s="508"/>
      <c r="G26" s="502"/>
      <c r="H26" s="508"/>
      <c r="J26" s="534"/>
      <c r="K26" s="534"/>
      <c r="L26" s="502"/>
      <c r="M26" s="399"/>
      <c r="N26" s="399"/>
      <c r="P26" s="502"/>
      <c r="Q26" s="534"/>
      <c r="R26" s="534"/>
      <c r="S26" s="502"/>
      <c r="T26" s="399"/>
      <c r="U26" s="399"/>
      <c r="V26" s="399"/>
      <c r="W26" s="502"/>
      <c r="X26" s="534"/>
      <c r="Y26" s="326"/>
      <c r="Z26" s="326"/>
      <c r="AA26" s="534"/>
      <c r="AB26" s="508"/>
    </row>
    <row r="27" spans="1:28" ht="2.9" customHeight="1">
      <c r="A27" s="502"/>
      <c r="B27" s="508"/>
      <c r="C27" s="508"/>
      <c r="D27" s="502"/>
      <c r="E27" s="508"/>
      <c r="F27" s="508"/>
      <c r="G27" s="502"/>
      <c r="H27" s="508"/>
      <c r="J27" s="534"/>
      <c r="K27" s="534"/>
      <c r="L27" s="502"/>
      <c r="M27" s="502"/>
      <c r="N27" s="502"/>
      <c r="P27" s="502"/>
      <c r="Q27" s="534"/>
      <c r="R27" s="534"/>
      <c r="S27" s="502"/>
      <c r="T27" s="502"/>
      <c r="U27" s="502"/>
      <c r="V27" s="399"/>
      <c r="W27" s="502"/>
      <c r="X27" s="534"/>
      <c r="Y27" s="534"/>
      <c r="Z27" s="534"/>
      <c r="AA27" s="534"/>
      <c r="AB27" s="508"/>
    </row>
    <row r="28" spans="1:28">
      <c r="A28" s="503"/>
      <c r="B28" s="509"/>
      <c r="C28" s="509"/>
      <c r="D28" s="503"/>
      <c r="E28" s="509"/>
      <c r="F28" s="509"/>
      <c r="G28" s="503"/>
      <c r="H28" s="509"/>
      <c r="J28" s="564"/>
      <c r="K28" s="564"/>
      <c r="L28" s="503"/>
      <c r="M28" s="400"/>
      <c r="N28" s="400"/>
      <c r="P28" s="503"/>
      <c r="Q28" s="564"/>
      <c r="R28" s="564"/>
      <c r="S28" s="503"/>
      <c r="T28" s="400"/>
      <c r="U28" s="400"/>
      <c r="V28" s="400"/>
      <c r="W28" s="503"/>
      <c r="X28" s="564"/>
      <c r="Y28" s="332"/>
      <c r="Z28" s="332"/>
      <c r="AA28" s="564"/>
      <c r="AB28" s="509"/>
    </row>
    <row r="29" spans="1:28" ht="2.65" customHeight="1">
      <c r="A29" s="511" t="s">
        <v>105</v>
      </c>
      <c r="B29" s="508"/>
      <c r="C29" s="508"/>
      <c r="D29" s="511" t="s">
        <v>105</v>
      </c>
      <c r="E29" s="508"/>
      <c r="F29" s="325" t="s">
        <v>105</v>
      </c>
      <c r="G29" s="575" t="s">
        <v>105</v>
      </c>
      <c r="H29" s="508"/>
      <c r="J29" s="415" t="s">
        <v>105</v>
      </c>
      <c r="K29" s="415" t="s">
        <v>105</v>
      </c>
      <c r="L29" s="415" t="s">
        <v>105</v>
      </c>
      <c r="M29" s="402" t="s">
        <v>105</v>
      </c>
      <c r="N29" s="402" t="s">
        <v>105</v>
      </c>
      <c r="P29" s="415" t="s">
        <v>105</v>
      </c>
      <c r="Q29" s="415" t="s">
        <v>105</v>
      </c>
      <c r="R29" s="415" t="s">
        <v>105</v>
      </c>
      <c r="S29" s="415" t="s">
        <v>105</v>
      </c>
      <c r="T29" s="402" t="s">
        <v>105</v>
      </c>
      <c r="U29" s="566" t="s">
        <v>105</v>
      </c>
      <c r="V29" s="508"/>
      <c r="W29" s="415" t="s">
        <v>105</v>
      </c>
      <c r="X29" s="415" t="s">
        <v>105</v>
      </c>
      <c r="Y29" s="402" t="s">
        <v>105</v>
      </c>
      <c r="Z29" s="402" t="s">
        <v>105</v>
      </c>
      <c r="AA29" s="575" t="s">
        <v>105</v>
      </c>
      <c r="AB29" s="508"/>
    </row>
    <row r="30" spans="1:28" ht="2.65" customHeight="1">
      <c r="A30" s="511" t="s">
        <v>105</v>
      </c>
      <c r="B30" s="508"/>
      <c r="C30" s="508"/>
      <c r="D30" s="511" t="s">
        <v>105</v>
      </c>
      <c r="E30" s="508"/>
      <c r="F30" s="325" t="s">
        <v>105</v>
      </c>
      <c r="G30" s="575" t="s">
        <v>105</v>
      </c>
      <c r="H30" s="508"/>
      <c r="J30" s="415" t="s">
        <v>105</v>
      </c>
      <c r="K30" s="415" t="s">
        <v>105</v>
      </c>
      <c r="L30" s="415" t="s">
        <v>105</v>
      </c>
      <c r="M30" s="402" t="s">
        <v>105</v>
      </c>
      <c r="N30" s="402" t="s">
        <v>105</v>
      </c>
      <c r="P30" s="415" t="s">
        <v>105</v>
      </c>
      <c r="Q30" s="415" t="s">
        <v>105</v>
      </c>
      <c r="R30" s="415" t="s">
        <v>105</v>
      </c>
      <c r="S30" s="415" t="s">
        <v>105</v>
      </c>
      <c r="T30" s="402" t="s">
        <v>105</v>
      </c>
      <c r="U30" s="566" t="s">
        <v>105</v>
      </c>
      <c r="V30" s="508"/>
      <c r="W30" s="415" t="s">
        <v>105</v>
      </c>
      <c r="X30" s="415" t="s">
        <v>105</v>
      </c>
      <c r="Y30" s="402" t="s">
        <v>105</v>
      </c>
      <c r="Z30" s="402" t="s">
        <v>105</v>
      </c>
      <c r="AA30" s="575" t="s">
        <v>105</v>
      </c>
      <c r="AB30" s="508"/>
    </row>
    <row r="31" spans="1:28">
      <c r="A31" s="570">
        <v>2024</v>
      </c>
      <c r="B31" s="508"/>
      <c r="C31" s="508"/>
      <c r="D31" s="571" t="s">
        <v>34</v>
      </c>
      <c r="E31" s="508"/>
      <c r="F31" s="508"/>
      <c r="G31" s="572">
        <v>79</v>
      </c>
      <c r="H31" s="508"/>
      <c r="J31" s="563">
        <v>75.900000000000006</v>
      </c>
      <c r="K31" s="563">
        <v>17.7</v>
      </c>
      <c r="L31" s="568">
        <v>109.127</v>
      </c>
      <c r="M31" s="416">
        <v>11.4</v>
      </c>
      <c r="N31" s="417">
        <v>88.6</v>
      </c>
      <c r="P31" s="567">
        <v>57</v>
      </c>
      <c r="Q31" s="563">
        <v>81</v>
      </c>
      <c r="R31" s="563">
        <v>20.3</v>
      </c>
      <c r="S31" s="568">
        <v>107.785</v>
      </c>
      <c r="T31" s="416">
        <v>13.9</v>
      </c>
      <c r="U31" s="417">
        <v>86.1</v>
      </c>
      <c r="V31" s="399"/>
      <c r="W31" s="567">
        <v>44.3</v>
      </c>
      <c r="X31" s="569">
        <v>111.633</v>
      </c>
      <c r="Y31" s="418">
        <v>7.6</v>
      </c>
      <c r="Z31" s="419">
        <v>92.4</v>
      </c>
      <c r="AA31" s="563">
        <v>63.3</v>
      </c>
      <c r="AB31" s="508"/>
    </row>
    <row r="32" spans="1:28">
      <c r="A32" s="502"/>
      <c r="B32" s="508"/>
      <c r="C32" s="508"/>
      <c r="D32" s="502"/>
      <c r="E32" s="508"/>
      <c r="F32" s="508"/>
      <c r="G32" s="502"/>
      <c r="H32" s="508"/>
      <c r="J32" s="534"/>
      <c r="K32" s="534"/>
      <c r="L32" s="502"/>
      <c r="M32" s="399"/>
      <c r="N32" s="399"/>
      <c r="P32" s="502"/>
      <c r="Q32" s="534"/>
      <c r="R32" s="534"/>
      <c r="S32" s="502"/>
      <c r="T32" s="399"/>
      <c r="U32" s="399"/>
      <c r="V32" s="399"/>
      <c r="W32" s="502"/>
      <c r="X32" s="534"/>
      <c r="Y32" s="326"/>
      <c r="Z32" s="326"/>
      <c r="AA32" s="534"/>
      <c r="AB32" s="508"/>
    </row>
    <row r="33" spans="1:28" ht="2.9" customHeight="1">
      <c r="A33" s="502"/>
      <c r="B33" s="508"/>
      <c r="C33" s="508"/>
      <c r="D33" s="502"/>
      <c r="E33" s="508"/>
      <c r="F33" s="508"/>
      <c r="G33" s="502"/>
      <c r="H33" s="508"/>
      <c r="J33" s="534"/>
      <c r="K33" s="534"/>
      <c r="L33" s="502"/>
      <c r="M33" s="502"/>
      <c r="N33" s="502"/>
      <c r="P33" s="502"/>
      <c r="Q33" s="534"/>
      <c r="R33" s="534"/>
      <c r="S33" s="502"/>
      <c r="T33" s="502"/>
      <c r="U33" s="502"/>
      <c r="V33" s="399"/>
      <c r="W33" s="502"/>
      <c r="X33" s="534"/>
      <c r="Y33" s="534"/>
      <c r="Z33" s="534"/>
      <c r="AA33" s="534"/>
      <c r="AB33" s="508"/>
    </row>
    <row r="34" spans="1:28">
      <c r="A34" s="503"/>
      <c r="B34" s="509"/>
      <c r="C34" s="509"/>
      <c r="D34" s="503"/>
      <c r="E34" s="509"/>
      <c r="F34" s="509"/>
      <c r="G34" s="503"/>
      <c r="H34" s="509"/>
      <c r="J34" s="564"/>
      <c r="K34" s="564"/>
      <c r="L34" s="503"/>
      <c r="M34" s="400"/>
      <c r="N34" s="400"/>
      <c r="P34" s="503"/>
      <c r="Q34" s="564"/>
      <c r="R34" s="564"/>
      <c r="S34" s="503"/>
      <c r="T34" s="400"/>
      <c r="U34" s="400"/>
      <c r="V34" s="400"/>
      <c r="W34" s="503"/>
      <c r="X34" s="564"/>
      <c r="Y34" s="332"/>
      <c r="Z34" s="332"/>
      <c r="AA34" s="564"/>
      <c r="AB34" s="509"/>
    </row>
    <row r="35" spans="1:28" ht="2.65" customHeight="1">
      <c r="A35" s="511" t="s">
        <v>105</v>
      </c>
      <c r="B35" s="508"/>
      <c r="C35" s="508"/>
      <c r="D35" s="511" t="s">
        <v>105</v>
      </c>
      <c r="E35" s="508"/>
      <c r="F35" s="325" t="s">
        <v>105</v>
      </c>
      <c r="G35" s="565" t="s">
        <v>105</v>
      </c>
      <c r="H35" s="508"/>
      <c r="J35" s="420" t="s">
        <v>105</v>
      </c>
      <c r="K35" s="420" t="s">
        <v>105</v>
      </c>
      <c r="L35" s="420" t="s">
        <v>105</v>
      </c>
      <c r="M35" s="402" t="s">
        <v>105</v>
      </c>
      <c r="N35" s="402" t="s">
        <v>105</v>
      </c>
      <c r="P35" s="420" t="s">
        <v>105</v>
      </c>
      <c r="Q35" s="420" t="s">
        <v>105</v>
      </c>
      <c r="R35" s="420" t="s">
        <v>105</v>
      </c>
      <c r="S35" s="420" t="s">
        <v>105</v>
      </c>
      <c r="T35" s="402" t="s">
        <v>105</v>
      </c>
      <c r="U35" s="566" t="s">
        <v>105</v>
      </c>
      <c r="V35" s="508"/>
      <c r="W35" s="420" t="s">
        <v>105</v>
      </c>
      <c r="X35" s="420" t="s">
        <v>105</v>
      </c>
      <c r="Y35" s="402" t="s">
        <v>105</v>
      </c>
      <c r="Z35" s="402" t="s">
        <v>105</v>
      </c>
      <c r="AA35" s="565" t="s">
        <v>105</v>
      </c>
      <c r="AB35" s="508"/>
    </row>
    <row r="36" spans="1:28">
      <c r="A36" s="570">
        <v>2068</v>
      </c>
      <c r="B36" s="508"/>
      <c r="C36" s="508"/>
      <c r="D36" s="571" t="s">
        <v>35</v>
      </c>
      <c r="E36" s="508"/>
      <c r="F36" s="508"/>
      <c r="G36" s="572">
        <v>62</v>
      </c>
      <c r="H36" s="508"/>
      <c r="J36" s="563">
        <v>53.2</v>
      </c>
      <c r="K36" s="563">
        <v>8.1</v>
      </c>
      <c r="L36" s="568">
        <v>105.276</v>
      </c>
      <c r="M36" s="416">
        <v>32.299999999999997</v>
      </c>
      <c r="N36" s="417">
        <v>67.7</v>
      </c>
      <c r="P36" s="567">
        <v>35.5</v>
      </c>
      <c r="Q36" s="563">
        <v>64.5</v>
      </c>
      <c r="R36" s="563">
        <v>8.1</v>
      </c>
      <c r="S36" s="568">
        <v>105.05200000000001</v>
      </c>
      <c r="T36" s="416">
        <v>35.5</v>
      </c>
      <c r="U36" s="417">
        <v>64.5</v>
      </c>
      <c r="V36" s="399"/>
      <c r="W36" s="567">
        <v>33.9</v>
      </c>
      <c r="X36" s="569">
        <v>106.983</v>
      </c>
      <c r="Y36" s="418">
        <v>22.6</v>
      </c>
      <c r="Z36" s="419">
        <v>77.400000000000006</v>
      </c>
      <c r="AA36" s="563">
        <v>38.700000000000003</v>
      </c>
      <c r="AB36" s="508"/>
    </row>
    <row r="37" spans="1:28">
      <c r="A37" s="502"/>
      <c r="B37" s="508"/>
      <c r="C37" s="508"/>
      <c r="D37" s="502"/>
      <c r="E37" s="508"/>
      <c r="F37" s="508"/>
      <c r="G37" s="502"/>
      <c r="H37" s="508"/>
      <c r="J37" s="534"/>
      <c r="K37" s="534"/>
      <c r="L37" s="502"/>
      <c r="M37" s="399"/>
      <c r="N37" s="399"/>
      <c r="P37" s="502"/>
      <c r="Q37" s="534"/>
      <c r="R37" s="534"/>
      <c r="S37" s="502"/>
      <c r="T37" s="399"/>
      <c r="U37" s="399"/>
      <c r="V37" s="399"/>
      <c r="W37" s="502"/>
      <c r="X37" s="534"/>
      <c r="Y37" s="326"/>
      <c r="Z37" s="326"/>
      <c r="AA37" s="534"/>
      <c r="AB37" s="508"/>
    </row>
    <row r="38" spans="1:28" ht="2.9" customHeight="1">
      <c r="A38" s="502"/>
      <c r="B38" s="508"/>
      <c r="C38" s="508"/>
      <c r="D38" s="502"/>
      <c r="E38" s="508"/>
      <c r="F38" s="508"/>
      <c r="G38" s="502"/>
      <c r="H38" s="508"/>
      <c r="J38" s="534"/>
      <c r="K38" s="534"/>
      <c r="L38" s="502"/>
      <c r="M38" s="502"/>
      <c r="N38" s="502"/>
      <c r="P38" s="502"/>
      <c r="Q38" s="534"/>
      <c r="R38" s="534"/>
      <c r="S38" s="502"/>
      <c r="T38" s="502"/>
      <c r="U38" s="502"/>
      <c r="V38" s="399"/>
      <c r="W38" s="502"/>
      <c r="X38" s="534"/>
      <c r="Y38" s="534"/>
      <c r="Z38" s="534"/>
      <c r="AA38" s="534"/>
      <c r="AB38" s="508"/>
    </row>
    <row r="39" spans="1:28">
      <c r="A39" s="503"/>
      <c r="B39" s="509"/>
      <c r="C39" s="509"/>
      <c r="D39" s="503"/>
      <c r="E39" s="509"/>
      <c r="F39" s="509"/>
      <c r="G39" s="503"/>
      <c r="H39" s="509"/>
      <c r="J39" s="564"/>
      <c r="K39" s="564"/>
      <c r="L39" s="503"/>
      <c r="M39" s="400"/>
      <c r="N39" s="400"/>
      <c r="P39" s="503"/>
      <c r="Q39" s="564"/>
      <c r="R39" s="564"/>
      <c r="S39" s="503"/>
      <c r="T39" s="400"/>
      <c r="U39" s="400"/>
      <c r="V39" s="400"/>
      <c r="W39" s="503"/>
      <c r="X39" s="564"/>
      <c r="Y39" s="332"/>
      <c r="Z39" s="332"/>
      <c r="AA39" s="564"/>
      <c r="AB39" s="509"/>
    </row>
    <row r="40" spans="1:28" ht="2.65" customHeight="1">
      <c r="A40" s="511" t="s">
        <v>105</v>
      </c>
      <c r="B40" s="508"/>
      <c r="C40" s="508"/>
      <c r="D40" s="511" t="s">
        <v>105</v>
      </c>
      <c r="E40" s="508"/>
      <c r="F40" s="325" t="s">
        <v>105</v>
      </c>
      <c r="G40" s="565" t="s">
        <v>105</v>
      </c>
      <c r="H40" s="508"/>
      <c r="J40" s="420" t="s">
        <v>105</v>
      </c>
      <c r="K40" s="420" t="s">
        <v>105</v>
      </c>
      <c r="L40" s="420" t="s">
        <v>105</v>
      </c>
      <c r="M40" s="402" t="s">
        <v>105</v>
      </c>
      <c r="N40" s="402" t="s">
        <v>105</v>
      </c>
      <c r="P40" s="420" t="s">
        <v>105</v>
      </c>
      <c r="Q40" s="420" t="s">
        <v>105</v>
      </c>
      <c r="R40" s="420" t="s">
        <v>105</v>
      </c>
      <c r="S40" s="420" t="s">
        <v>105</v>
      </c>
      <c r="T40" s="402" t="s">
        <v>105</v>
      </c>
      <c r="U40" s="566" t="s">
        <v>105</v>
      </c>
      <c r="V40" s="508"/>
      <c r="W40" s="420" t="s">
        <v>105</v>
      </c>
      <c r="X40" s="420" t="s">
        <v>105</v>
      </c>
      <c r="Y40" s="402" t="s">
        <v>105</v>
      </c>
      <c r="Z40" s="402" t="s">
        <v>105</v>
      </c>
      <c r="AA40" s="565" t="s">
        <v>105</v>
      </c>
      <c r="AB40" s="508"/>
    </row>
    <row r="41" spans="1:28">
      <c r="A41" s="570">
        <v>2002</v>
      </c>
      <c r="B41" s="508"/>
      <c r="C41" s="508"/>
      <c r="D41" s="571" t="s">
        <v>91</v>
      </c>
      <c r="E41" s="508"/>
      <c r="F41" s="508"/>
      <c r="G41" s="572">
        <v>70</v>
      </c>
      <c r="H41" s="508"/>
      <c r="J41" s="563">
        <v>51.4</v>
      </c>
      <c r="K41" s="563">
        <v>2.9</v>
      </c>
      <c r="L41" s="568">
        <v>101.66200000000001</v>
      </c>
      <c r="M41" s="416">
        <v>37.1</v>
      </c>
      <c r="N41" s="417">
        <v>62.9</v>
      </c>
      <c r="P41" s="567">
        <v>17.100000000000001</v>
      </c>
      <c r="Q41" s="563">
        <v>67.099999999999994</v>
      </c>
      <c r="R41" s="563">
        <v>7.1</v>
      </c>
      <c r="S41" s="568">
        <v>100.217</v>
      </c>
      <c r="T41" s="416">
        <v>38.6</v>
      </c>
      <c r="U41" s="417">
        <v>61.4</v>
      </c>
      <c r="V41" s="399"/>
      <c r="W41" s="567">
        <v>11.4</v>
      </c>
      <c r="X41" s="569">
        <v>102.941</v>
      </c>
      <c r="Y41" s="418">
        <v>34.299999999999997</v>
      </c>
      <c r="Z41" s="419">
        <v>65.7</v>
      </c>
      <c r="AA41" s="563">
        <v>25.7</v>
      </c>
      <c r="AB41" s="508"/>
    </row>
    <row r="42" spans="1:28">
      <c r="A42" s="502"/>
      <c r="B42" s="508"/>
      <c r="C42" s="508"/>
      <c r="D42" s="502"/>
      <c r="E42" s="508"/>
      <c r="F42" s="508"/>
      <c r="G42" s="502"/>
      <c r="H42" s="508"/>
      <c r="J42" s="534"/>
      <c r="K42" s="534"/>
      <c r="L42" s="502"/>
      <c r="M42" s="399"/>
      <c r="N42" s="399"/>
      <c r="P42" s="502"/>
      <c r="Q42" s="534"/>
      <c r="R42" s="534"/>
      <c r="S42" s="502"/>
      <c r="T42" s="399"/>
      <c r="U42" s="399"/>
      <c r="V42" s="399"/>
      <c r="W42" s="502"/>
      <c r="X42" s="534"/>
      <c r="Y42" s="326"/>
      <c r="Z42" s="326"/>
      <c r="AA42" s="534"/>
      <c r="AB42" s="508"/>
    </row>
    <row r="43" spans="1:28" ht="2.9" customHeight="1">
      <c r="A43" s="502"/>
      <c r="B43" s="508"/>
      <c r="C43" s="508"/>
      <c r="D43" s="502"/>
      <c r="E43" s="508"/>
      <c r="F43" s="508"/>
      <c r="G43" s="502"/>
      <c r="H43" s="508"/>
      <c r="J43" s="534"/>
      <c r="K43" s="534"/>
      <c r="L43" s="502"/>
      <c r="M43" s="502"/>
      <c r="N43" s="502"/>
      <c r="P43" s="502"/>
      <c r="Q43" s="534"/>
      <c r="R43" s="534"/>
      <c r="S43" s="502"/>
      <c r="T43" s="502"/>
      <c r="U43" s="502"/>
      <c r="V43" s="399"/>
      <c r="W43" s="502"/>
      <c r="X43" s="534"/>
      <c r="Y43" s="534"/>
      <c r="Z43" s="534"/>
      <c r="AA43" s="534"/>
      <c r="AB43" s="508"/>
    </row>
    <row r="44" spans="1:28">
      <c r="A44" s="503"/>
      <c r="B44" s="509"/>
      <c r="C44" s="509"/>
      <c r="D44" s="503"/>
      <c r="E44" s="509"/>
      <c r="F44" s="509"/>
      <c r="G44" s="503"/>
      <c r="H44" s="509"/>
      <c r="J44" s="564"/>
      <c r="K44" s="564"/>
      <c r="L44" s="503"/>
      <c r="M44" s="400"/>
      <c r="N44" s="400"/>
      <c r="P44" s="503"/>
      <c r="Q44" s="564"/>
      <c r="R44" s="564"/>
      <c r="S44" s="503"/>
      <c r="T44" s="400"/>
      <c r="U44" s="400"/>
      <c r="V44" s="400"/>
      <c r="W44" s="503"/>
      <c r="X44" s="564"/>
      <c r="Y44" s="332"/>
      <c r="Z44" s="332"/>
      <c r="AA44" s="564"/>
      <c r="AB44" s="509"/>
    </row>
    <row r="45" spans="1:28" ht="2.65" customHeight="1">
      <c r="A45" s="511" t="s">
        <v>105</v>
      </c>
      <c r="B45" s="508"/>
      <c r="C45" s="508"/>
      <c r="D45" s="511" t="s">
        <v>105</v>
      </c>
      <c r="E45" s="508"/>
      <c r="F45" s="325" t="s">
        <v>105</v>
      </c>
      <c r="G45" s="565" t="s">
        <v>105</v>
      </c>
      <c r="H45" s="508"/>
      <c r="J45" s="420" t="s">
        <v>105</v>
      </c>
      <c r="K45" s="420" t="s">
        <v>105</v>
      </c>
      <c r="L45" s="420" t="s">
        <v>105</v>
      </c>
      <c r="M45" s="402" t="s">
        <v>105</v>
      </c>
      <c r="N45" s="402" t="s">
        <v>105</v>
      </c>
      <c r="P45" s="420" t="s">
        <v>105</v>
      </c>
      <c r="Q45" s="420" t="s">
        <v>105</v>
      </c>
      <c r="R45" s="420" t="s">
        <v>105</v>
      </c>
      <c r="S45" s="420" t="s">
        <v>105</v>
      </c>
      <c r="T45" s="402" t="s">
        <v>105</v>
      </c>
      <c r="U45" s="566" t="s">
        <v>105</v>
      </c>
      <c r="V45" s="508"/>
      <c r="W45" s="420" t="s">
        <v>105</v>
      </c>
      <c r="X45" s="420" t="s">
        <v>105</v>
      </c>
      <c r="Y45" s="402" t="s">
        <v>105</v>
      </c>
      <c r="Z45" s="402" t="s">
        <v>105</v>
      </c>
      <c r="AA45" s="565" t="s">
        <v>105</v>
      </c>
      <c r="AB45" s="508"/>
    </row>
    <row r="46" spans="1:28">
      <c r="A46" s="570">
        <v>4023</v>
      </c>
      <c r="B46" s="508"/>
      <c r="C46" s="508"/>
      <c r="D46" s="571" t="s">
        <v>37</v>
      </c>
      <c r="E46" s="508"/>
      <c r="F46" s="508"/>
      <c r="G46" s="572">
        <v>31</v>
      </c>
      <c r="H46" s="508"/>
      <c r="J46" s="563">
        <v>64.5</v>
      </c>
      <c r="K46" s="563">
        <v>3.2</v>
      </c>
      <c r="L46" s="568">
        <v>105.071</v>
      </c>
      <c r="M46" s="416">
        <v>16.100000000000001</v>
      </c>
      <c r="N46" s="417">
        <v>83.9</v>
      </c>
      <c r="P46" s="567">
        <v>25.8</v>
      </c>
      <c r="Q46" s="563">
        <v>77.400000000000006</v>
      </c>
      <c r="R46" s="563">
        <v>19.399999999999999</v>
      </c>
      <c r="S46" s="568">
        <v>103.357</v>
      </c>
      <c r="T46" s="416">
        <v>32.299999999999997</v>
      </c>
      <c r="U46" s="417">
        <v>67.7</v>
      </c>
      <c r="V46" s="399"/>
      <c r="W46" s="567">
        <v>6.5</v>
      </c>
      <c r="X46" s="569">
        <v>103.714</v>
      </c>
      <c r="Y46" s="418">
        <v>35.5</v>
      </c>
      <c r="Z46" s="419">
        <v>64.5</v>
      </c>
      <c r="AA46" s="563">
        <v>9.6999999999999993</v>
      </c>
      <c r="AB46" s="508"/>
    </row>
    <row r="47" spans="1:28">
      <c r="A47" s="502"/>
      <c r="B47" s="508"/>
      <c r="C47" s="508"/>
      <c r="D47" s="502"/>
      <c r="E47" s="508"/>
      <c r="F47" s="508"/>
      <c r="G47" s="502"/>
      <c r="H47" s="508"/>
      <c r="J47" s="534"/>
      <c r="K47" s="534"/>
      <c r="L47" s="502"/>
      <c r="M47" s="399"/>
      <c r="N47" s="399"/>
      <c r="P47" s="502"/>
      <c r="Q47" s="534"/>
      <c r="R47" s="534"/>
      <c r="S47" s="502"/>
      <c r="T47" s="399"/>
      <c r="U47" s="399"/>
      <c r="V47" s="399"/>
      <c r="W47" s="502"/>
      <c r="X47" s="534"/>
      <c r="Y47" s="326"/>
      <c r="Z47" s="326"/>
      <c r="AA47" s="534"/>
      <c r="AB47" s="508"/>
    </row>
    <row r="48" spans="1:28" ht="2.9" customHeight="1">
      <c r="A48" s="502"/>
      <c r="B48" s="508"/>
      <c r="C48" s="508"/>
      <c r="D48" s="502"/>
      <c r="E48" s="508"/>
      <c r="F48" s="508"/>
      <c r="G48" s="502"/>
      <c r="H48" s="508"/>
      <c r="J48" s="534"/>
      <c r="K48" s="534"/>
      <c r="L48" s="502"/>
      <c r="M48" s="502"/>
      <c r="N48" s="502"/>
      <c r="P48" s="502"/>
      <c r="Q48" s="534"/>
      <c r="R48" s="534"/>
      <c r="S48" s="502"/>
      <c r="T48" s="502"/>
      <c r="U48" s="502"/>
      <c r="V48" s="399"/>
      <c r="W48" s="502"/>
      <c r="X48" s="534"/>
      <c r="Y48" s="534"/>
      <c r="Z48" s="534"/>
      <c r="AA48" s="534"/>
      <c r="AB48" s="508"/>
    </row>
    <row r="49" spans="1:28">
      <c r="A49" s="503"/>
      <c r="B49" s="509"/>
      <c r="C49" s="509"/>
      <c r="D49" s="503"/>
      <c r="E49" s="509"/>
      <c r="F49" s="509"/>
      <c r="G49" s="503"/>
      <c r="H49" s="509"/>
      <c r="J49" s="564"/>
      <c r="K49" s="564"/>
      <c r="L49" s="503"/>
      <c r="M49" s="400"/>
      <c r="N49" s="400"/>
      <c r="P49" s="503"/>
      <c r="Q49" s="564"/>
      <c r="R49" s="564"/>
      <c r="S49" s="503"/>
      <c r="T49" s="400"/>
      <c r="U49" s="400"/>
      <c r="V49" s="400"/>
      <c r="W49" s="503"/>
      <c r="X49" s="564"/>
      <c r="Y49" s="332"/>
      <c r="Z49" s="332"/>
      <c r="AA49" s="564"/>
      <c r="AB49" s="509"/>
    </row>
    <row r="50" spans="1:28" ht="2.65" customHeight="1">
      <c r="A50" s="511" t="s">
        <v>105</v>
      </c>
      <c r="B50" s="508"/>
      <c r="C50" s="508"/>
      <c r="D50" s="511" t="s">
        <v>105</v>
      </c>
      <c r="E50" s="508"/>
      <c r="F50" s="325" t="s">
        <v>105</v>
      </c>
      <c r="G50" s="565" t="s">
        <v>105</v>
      </c>
      <c r="H50" s="508"/>
      <c r="J50" s="420" t="s">
        <v>105</v>
      </c>
      <c r="K50" s="420" t="s">
        <v>105</v>
      </c>
      <c r="L50" s="420" t="s">
        <v>105</v>
      </c>
      <c r="M50" s="402" t="s">
        <v>105</v>
      </c>
      <c r="N50" s="402" t="s">
        <v>105</v>
      </c>
      <c r="P50" s="420" t="s">
        <v>105</v>
      </c>
      <c r="Q50" s="420" t="s">
        <v>105</v>
      </c>
      <c r="R50" s="420" t="s">
        <v>105</v>
      </c>
      <c r="S50" s="420" t="s">
        <v>105</v>
      </c>
      <c r="T50" s="402" t="s">
        <v>105</v>
      </c>
      <c r="U50" s="566" t="s">
        <v>105</v>
      </c>
      <c r="V50" s="508"/>
      <c r="W50" s="420" t="s">
        <v>105</v>
      </c>
      <c r="X50" s="420" t="s">
        <v>105</v>
      </c>
      <c r="Y50" s="402" t="s">
        <v>105</v>
      </c>
      <c r="Z50" s="402" t="s">
        <v>105</v>
      </c>
      <c r="AA50" s="565" t="s">
        <v>105</v>
      </c>
      <c r="AB50" s="508"/>
    </row>
    <row r="51" spans="1:28">
      <c r="A51" s="570">
        <v>4024</v>
      </c>
      <c r="B51" s="508"/>
      <c r="C51" s="508"/>
      <c r="D51" s="571" t="s">
        <v>38</v>
      </c>
      <c r="E51" s="508"/>
      <c r="F51" s="508"/>
      <c r="G51" s="572">
        <v>60</v>
      </c>
      <c r="H51" s="508"/>
      <c r="J51" s="563">
        <v>76.7</v>
      </c>
      <c r="K51" s="563">
        <v>16.7</v>
      </c>
      <c r="L51" s="568">
        <v>109.98099999999999</v>
      </c>
      <c r="M51" s="416">
        <v>18.3</v>
      </c>
      <c r="N51" s="417">
        <v>81.7</v>
      </c>
      <c r="P51" s="567">
        <v>56.7</v>
      </c>
      <c r="Q51" s="563">
        <v>80</v>
      </c>
      <c r="R51" s="563">
        <v>21.7</v>
      </c>
      <c r="S51" s="568">
        <v>109.91200000000001</v>
      </c>
      <c r="T51" s="416">
        <v>13.3</v>
      </c>
      <c r="U51" s="417">
        <v>86.7</v>
      </c>
      <c r="V51" s="399"/>
      <c r="W51" s="567">
        <v>45</v>
      </c>
      <c r="X51" s="569">
        <v>112.709</v>
      </c>
      <c r="Y51" s="418">
        <v>15</v>
      </c>
      <c r="Z51" s="419">
        <v>85</v>
      </c>
      <c r="AA51" s="563">
        <v>65</v>
      </c>
      <c r="AB51" s="508"/>
    </row>
    <row r="52" spans="1:28">
      <c r="A52" s="502"/>
      <c r="B52" s="508"/>
      <c r="C52" s="508"/>
      <c r="D52" s="502"/>
      <c r="E52" s="508"/>
      <c r="F52" s="508"/>
      <c r="G52" s="502"/>
      <c r="H52" s="508"/>
      <c r="J52" s="534"/>
      <c r="K52" s="534"/>
      <c r="L52" s="502"/>
      <c r="M52" s="399"/>
      <c r="N52" s="399"/>
      <c r="P52" s="502"/>
      <c r="Q52" s="534"/>
      <c r="R52" s="534"/>
      <c r="S52" s="502"/>
      <c r="T52" s="399"/>
      <c r="U52" s="399"/>
      <c r="V52" s="399"/>
      <c r="W52" s="502"/>
      <c r="X52" s="534"/>
      <c r="Y52" s="326"/>
      <c r="Z52" s="326"/>
      <c r="AA52" s="534"/>
      <c r="AB52" s="508"/>
    </row>
    <row r="53" spans="1:28" ht="2.9" customHeight="1">
      <c r="A53" s="502"/>
      <c r="B53" s="508"/>
      <c r="C53" s="508"/>
      <c r="D53" s="502"/>
      <c r="E53" s="508"/>
      <c r="F53" s="508"/>
      <c r="G53" s="502"/>
      <c r="H53" s="508"/>
      <c r="J53" s="534"/>
      <c r="K53" s="534"/>
      <c r="L53" s="502"/>
      <c r="M53" s="502"/>
      <c r="N53" s="502"/>
      <c r="P53" s="502"/>
      <c r="Q53" s="534"/>
      <c r="R53" s="534"/>
      <c r="S53" s="502"/>
      <c r="T53" s="502"/>
      <c r="U53" s="502"/>
      <c r="V53" s="399"/>
      <c r="W53" s="502"/>
      <c r="X53" s="534"/>
      <c r="Y53" s="534"/>
      <c r="Z53" s="534"/>
      <c r="AA53" s="534"/>
      <c r="AB53" s="508"/>
    </row>
    <row r="54" spans="1:28">
      <c r="A54" s="503"/>
      <c r="B54" s="509"/>
      <c r="C54" s="509"/>
      <c r="D54" s="503"/>
      <c r="E54" s="509"/>
      <c r="F54" s="509"/>
      <c r="G54" s="503"/>
      <c r="H54" s="509"/>
      <c r="J54" s="564"/>
      <c r="K54" s="564"/>
      <c r="L54" s="503"/>
      <c r="M54" s="400"/>
      <c r="N54" s="400"/>
      <c r="P54" s="503"/>
      <c r="Q54" s="564"/>
      <c r="R54" s="564"/>
      <c r="S54" s="503"/>
      <c r="T54" s="400"/>
      <c r="U54" s="400"/>
      <c r="V54" s="400"/>
      <c r="W54" s="503"/>
      <c r="X54" s="564"/>
      <c r="Y54" s="332"/>
      <c r="Z54" s="332"/>
      <c r="AA54" s="564"/>
      <c r="AB54" s="509"/>
    </row>
    <row r="55" spans="1:28" ht="2.65" customHeight="1">
      <c r="A55" s="511" t="s">
        <v>105</v>
      </c>
      <c r="B55" s="508"/>
      <c r="C55" s="508"/>
      <c r="D55" s="511" t="s">
        <v>105</v>
      </c>
      <c r="E55" s="508"/>
      <c r="F55" s="325" t="s">
        <v>105</v>
      </c>
      <c r="G55" s="565" t="s">
        <v>105</v>
      </c>
      <c r="H55" s="508"/>
      <c r="J55" s="420" t="s">
        <v>105</v>
      </c>
      <c r="K55" s="420" t="s">
        <v>105</v>
      </c>
      <c r="L55" s="420" t="s">
        <v>105</v>
      </c>
      <c r="M55" s="402" t="s">
        <v>105</v>
      </c>
      <c r="N55" s="402" t="s">
        <v>105</v>
      </c>
      <c r="P55" s="420" t="s">
        <v>105</v>
      </c>
      <c r="Q55" s="420" t="s">
        <v>105</v>
      </c>
      <c r="R55" s="420" t="s">
        <v>105</v>
      </c>
      <c r="S55" s="420" t="s">
        <v>105</v>
      </c>
      <c r="T55" s="402" t="s">
        <v>105</v>
      </c>
      <c r="U55" s="566" t="s">
        <v>105</v>
      </c>
      <c r="V55" s="508"/>
      <c r="W55" s="420" t="s">
        <v>105</v>
      </c>
      <c r="X55" s="420" t="s">
        <v>105</v>
      </c>
      <c r="Y55" s="402" t="s">
        <v>105</v>
      </c>
      <c r="Z55" s="402" t="s">
        <v>105</v>
      </c>
      <c r="AA55" s="565" t="s">
        <v>105</v>
      </c>
      <c r="AB55" s="508"/>
    </row>
    <row r="56" spans="1:28">
      <c r="A56" s="570">
        <v>2006</v>
      </c>
      <c r="B56" s="508"/>
      <c r="C56" s="508"/>
      <c r="D56" s="571" t="s">
        <v>39</v>
      </c>
      <c r="E56" s="508"/>
      <c r="F56" s="508"/>
      <c r="G56" s="572">
        <v>106</v>
      </c>
      <c r="H56" s="508"/>
      <c r="J56" s="563">
        <v>43.4</v>
      </c>
      <c r="K56" s="563">
        <v>5.7</v>
      </c>
      <c r="L56" s="568">
        <v>102.889</v>
      </c>
      <c r="M56" s="416">
        <v>35.799999999999997</v>
      </c>
      <c r="N56" s="417">
        <v>63.2</v>
      </c>
      <c r="P56" s="567">
        <v>17.899999999999999</v>
      </c>
      <c r="Q56" s="563">
        <v>65.099999999999994</v>
      </c>
      <c r="R56" s="563">
        <v>16</v>
      </c>
      <c r="S56" s="568">
        <v>101.536</v>
      </c>
      <c r="T56" s="416">
        <v>40.6</v>
      </c>
      <c r="U56" s="417">
        <v>54.7</v>
      </c>
      <c r="V56" s="399"/>
      <c r="W56" s="567">
        <v>17.899999999999999</v>
      </c>
      <c r="X56" s="569">
        <v>104.14</v>
      </c>
      <c r="Y56" s="418">
        <v>37.700000000000003</v>
      </c>
      <c r="Z56" s="419">
        <v>62.3</v>
      </c>
      <c r="AA56" s="563">
        <v>26.4</v>
      </c>
      <c r="AB56" s="508"/>
    </row>
    <row r="57" spans="1:28">
      <c r="A57" s="502"/>
      <c r="B57" s="508"/>
      <c r="C57" s="508"/>
      <c r="D57" s="502"/>
      <c r="E57" s="508"/>
      <c r="F57" s="508"/>
      <c r="G57" s="502"/>
      <c r="H57" s="508"/>
      <c r="J57" s="534"/>
      <c r="K57" s="534"/>
      <c r="L57" s="502"/>
      <c r="M57" s="399"/>
      <c r="N57" s="399"/>
      <c r="P57" s="502"/>
      <c r="Q57" s="534"/>
      <c r="R57" s="534"/>
      <c r="S57" s="502"/>
      <c r="T57" s="399"/>
      <c r="U57" s="399"/>
      <c r="V57" s="399"/>
      <c r="W57" s="502"/>
      <c r="X57" s="534"/>
      <c r="Y57" s="326"/>
      <c r="Z57" s="326"/>
      <c r="AA57" s="534"/>
      <c r="AB57" s="508"/>
    </row>
    <row r="58" spans="1:28" ht="2.9" customHeight="1">
      <c r="A58" s="502"/>
      <c r="B58" s="508"/>
      <c r="C58" s="508"/>
      <c r="D58" s="502"/>
      <c r="E58" s="508"/>
      <c r="F58" s="508"/>
      <c r="G58" s="502"/>
      <c r="H58" s="508"/>
      <c r="J58" s="534"/>
      <c r="K58" s="534"/>
      <c r="L58" s="502"/>
      <c r="M58" s="502"/>
      <c r="N58" s="502"/>
      <c r="P58" s="502"/>
      <c r="Q58" s="534"/>
      <c r="R58" s="534"/>
      <c r="S58" s="502"/>
      <c r="T58" s="502"/>
      <c r="U58" s="502"/>
      <c r="V58" s="399"/>
      <c r="W58" s="502"/>
      <c r="X58" s="534"/>
      <c r="Y58" s="534"/>
      <c r="Z58" s="534"/>
      <c r="AA58" s="534"/>
      <c r="AB58" s="508"/>
    </row>
    <row r="59" spans="1:28">
      <c r="A59" s="503"/>
      <c r="B59" s="509"/>
      <c r="C59" s="509"/>
      <c r="D59" s="503"/>
      <c r="E59" s="509"/>
      <c r="F59" s="509"/>
      <c r="G59" s="503"/>
      <c r="H59" s="509"/>
      <c r="J59" s="564"/>
      <c r="K59" s="564"/>
      <c r="L59" s="503"/>
      <c r="M59" s="400"/>
      <c r="N59" s="400"/>
      <c r="P59" s="503"/>
      <c r="Q59" s="564"/>
      <c r="R59" s="564"/>
      <c r="S59" s="503"/>
      <c r="T59" s="400"/>
      <c r="U59" s="400"/>
      <c r="V59" s="400"/>
      <c r="W59" s="503"/>
      <c r="X59" s="564"/>
      <c r="Y59" s="332"/>
      <c r="Z59" s="332"/>
      <c r="AA59" s="564"/>
      <c r="AB59" s="509"/>
    </row>
    <row r="60" spans="1:28" ht="2.65" customHeight="1">
      <c r="A60" s="511" t="s">
        <v>105</v>
      </c>
      <c r="B60" s="508"/>
      <c r="C60" s="508"/>
      <c r="D60" s="511" t="s">
        <v>105</v>
      </c>
      <c r="E60" s="508"/>
      <c r="F60" s="325" t="s">
        <v>105</v>
      </c>
      <c r="G60" s="565" t="s">
        <v>105</v>
      </c>
      <c r="H60" s="508"/>
      <c r="J60" s="420" t="s">
        <v>105</v>
      </c>
      <c r="K60" s="420" t="s">
        <v>105</v>
      </c>
      <c r="L60" s="420" t="s">
        <v>105</v>
      </c>
      <c r="M60" s="402" t="s">
        <v>105</v>
      </c>
      <c r="N60" s="402" t="s">
        <v>105</v>
      </c>
      <c r="P60" s="420" t="s">
        <v>105</v>
      </c>
      <c r="Q60" s="420" t="s">
        <v>105</v>
      </c>
      <c r="R60" s="420" t="s">
        <v>105</v>
      </c>
      <c r="S60" s="420" t="s">
        <v>105</v>
      </c>
      <c r="T60" s="402" t="s">
        <v>105</v>
      </c>
      <c r="U60" s="566" t="s">
        <v>105</v>
      </c>
      <c r="V60" s="508"/>
      <c r="W60" s="420" t="s">
        <v>105</v>
      </c>
      <c r="X60" s="420" t="s">
        <v>105</v>
      </c>
      <c r="Y60" s="402" t="s">
        <v>105</v>
      </c>
      <c r="Z60" s="402" t="s">
        <v>105</v>
      </c>
      <c r="AA60" s="565" t="s">
        <v>105</v>
      </c>
      <c r="AB60" s="508"/>
    </row>
    <row r="61" spans="1:28">
      <c r="A61" s="570">
        <v>2065</v>
      </c>
      <c r="B61" s="508"/>
      <c r="C61" s="508"/>
      <c r="D61" s="571" t="s">
        <v>40</v>
      </c>
      <c r="E61" s="508"/>
      <c r="F61" s="508"/>
      <c r="G61" s="572">
        <v>53</v>
      </c>
      <c r="H61" s="508"/>
      <c r="J61" s="563">
        <v>52.8</v>
      </c>
      <c r="K61" s="563">
        <v>0</v>
      </c>
      <c r="L61" s="568">
        <v>102.788</v>
      </c>
      <c r="M61" s="416">
        <v>32.1</v>
      </c>
      <c r="N61" s="417">
        <v>66</v>
      </c>
      <c r="P61" s="567">
        <v>24.5</v>
      </c>
      <c r="Q61" s="563">
        <v>57.1</v>
      </c>
      <c r="R61" s="563">
        <v>0</v>
      </c>
      <c r="S61" s="568">
        <v>103.63500000000001</v>
      </c>
      <c r="T61" s="416">
        <v>28.3</v>
      </c>
      <c r="U61" s="417">
        <v>69.8</v>
      </c>
      <c r="V61" s="399"/>
      <c r="W61" s="567">
        <v>24.5</v>
      </c>
      <c r="X61" s="569">
        <v>104.389</v>
      </c>
      <c r="Y61" s="418">
        <v>26.8</v>
      </c>
      <c r="Z61" s="419">
        <v>71.400000000000006</v>
      </c>
      <c r="AA61" s="563">
        <v>26.8</v>
      </c>
      <c r="AB61" s="508"/>
    </row>
    <row r="62" spans="1:28">
      <c r="A62" s="502"/>
      <c r="B62" s="508"/>
      <c r="C62" s="508"/>
      <c r="D62" s="502"/>
      <c r="E62" s="508"/>
      <c r="F62" s="508"/>
      <c r="G62" s="502"/>
      <c r="H62" s="508"/>
      <c r="J62" s="534"/>
      <c r="K62" s="534"/>
      <c r="L62" s="502"/>
      <c r="M62" s="399"/>
      <c r="N62" s="399"/>
      <c r="P62" s="502"/>
      <c r="Q62" s="534"/>
      <c r="R62" s="534"/>
      <c r="S62" s="502"/>
      <c r="T62" s="399"/>
      <c r="U62" s="399"/>
      <c r="V62" s="399"/>
      <c r="W62" s="502"/>
      <c r="X62" s="534"/>
      <c r="Y62" s="326"/>
      <c r="Z62" s="326"/>
      <c r="AA62" s="534"/>
      <c r="AB62" s="508"/>
    </row>
    <row r="63" spans="1:28" ht="2.9" customHeight="1">
      <c r="A63" s="502"/>
      <c r="B63" s="508"/>
      <c r="C63" s="508"/>
      <c r="D63" s="502"/>
      <c r="E63" s="508"/>
      <c r="F63" s="508"/>
      <c r="G63" s="502"/>
      <c r="H63" s="508"/>
      <c r="J63" s="534"/>
      <c r="K63" s="534"/>
      <c r="L63" s="502"/>
      <c r="M63" s="502"/>
      <c r="N63" s="502"/>
      <c r="P63" s="502"/>
      <c r="Q63" s="534"/>
      <c r="R63" s="534"/>
      <c r="S63" s="502"/>
      <c r="T63" s="502"/>
      <c r="U63" s="502"/>
      <c r="V63" s="399"/>
      <c r="W63" s="502"/>
      <c r="X63" s="534"/>
      <c r="Y63" s="534"/>
      <c r="Z63" s="534"/>
      <c r="AA63" s="534"/>
      <c r="AB63" s="508"/>
    </row>
    <row r="64" spans="1:28">
      <c r="A64" s="503"/>
      <c r="B64" s="509"/>
      <c r="C64" s="509"/>
      <c r="D64" s="503"/>
      <c r="E64" s="509"/>
      <c r="F64" s="509"/>
      <c r="G64" s="503"/>
      <c r="H64" s="509"/>
      <c r="J64" s="564"/>
      <c r="K64" s="564"/>
      <c r="L64" s="503"/>
      <c r="M64" s="400"/>
      <c r="N64" s="400"/>
      <c r="P64" s="503"/>
      <c r="Q64" s="564"/>
      <c r="R64" s="564"/>
      <c r="S64" s="503"/>
      <c r="T64" s="400"/>
      <c r="U64" s="400"/>
      <c r="V64" s="400"/>
      <c r="W64" s="503"/>
      <c r="X64" s="564"/>
      <c r="Y64" s="332"/>
      <c r="Z64" s="332"/>
      <c r="AA64" s="564"/>
      <c r="AB64" s="509"/>
    </row>
    <row r="65" spans="1:28" ht="2.65" customHeight="1">
      <c r="A65" s="511" t="s">
        <v>105</v>
      </c>
      <c r="B65" s="508"/>
      <c r="C65" s="508"/>
      <c r="D65" s="511" t="s">
        <v>105</v>
      </c>
      <c r="E65" s="508"/>
      <c r="F65" s="325" t="s">
        <v>105</v>
      </c>
      <c r="G65" s="565" t="s">
        <v>105</v>
      </c>
      <c r="H65" s="508"/>
      <c r="J65" s="420" t="s">
        <v>105</v>
      </c>
      <c r="K65" s="420" t="s">
        <v>105</v>
      </c>
      <c r="L65" s="420" t="s">
        <v>105</v>
      </c>
      <c r="M65" s="402" t="s">
        <v>105</v>
      </c>
      <c r="N65" s="402" t="s">
        <v>105</v>
      </c>
      <c r="P65" s="420" t="s">
        <v>105</v>
      </c>
      <c r="Q65" s="420" t="s">
        <v>105</v>
      </c>
      <c r="R65" s="420" t="s">
        <v>105</v>
      </c>
      <c r="S65" s="420" t="s">
        <v>105</v>
      </c>
      <c r="T65" s="402" t="s">
        <v>105</v>
      </c>
      <c r="U65" s="566" t="s">
        <v>105</v>
      </c>
      <c r="V65" s="508"/>
      <c r="W65" s="420" t="s">
        <v>105</v>
      </c>
      <c r="X65" s="420" t="s">
        <v>105</v>
      </c>
      <c r="Y65" s="402" t="s">
        <v>105</v>
      </c>
      <c r="Z65" s="402" t="s">
        <v>105</v>
      </c>
      <c r="AA65" s="565" t="s">
        <v>105</v>
      </c>
      <c r="AB65" s="508"/>
    </row>
    <row r="66" spans="1:28">
      <c r="A66" s="570">
        <v>2075</v>
      </c>
      <c r="B66" s="508"/>
      <c r="C66" s="508"/>
      <c r="D66" s="571" t="s">
        <v>42</v>
      </c>
      <c r="E66" s="508"/>
      <c r="F66" s="508"/>
      <c r="G66" s="572">
        <v>126</v>
      </c>
      <c r="H66" s="508"/>
      <c r="J66" s="563">
        <v>57.9</v>
      </c>
      <c r="K66" s="563">
        <v>0.8</v>
      </c>
      <c r="L66" s="568">
        <v>104.61</v>
      </c>
      <c r="M66" s="416">
        <v>27</v>
      </c>
      <c r="N66" s="417">
        <v>72.2</v>
      </c>
      <c r="P66" s="567">
        <v>33.299999999999997</v>
      </c>
      <c r="Q66" s="563">
        <v>70.599999999999994</v>
      </c>
      <c r="R66" s="563">
        <v>0.8</v>
      </c>
      <c r="S66" s="568">
        <v>102.68300000000001</v>
      </c>
      <c r="T66" s="416">
        <v>27.8</v>
      </c>
      <c r="U66" s="417">
        <v>72.2</v>
      </c>
      <c r="V66" s="399"/>
      <c r="W66" s="567">
        <v>22.2</v>
      </c>
      <c r="X66" s="569">
        <v>107.113</v>
      </c>
      <c r="Y66" s="418">
        <v>19.8</v>
      </c>
      <c r="Z66" s="419">
        <v>79.400000000000006</v>
      </c>
      <c r="AA66" s="563">
        <v>40.5</v>
      </c>
      <c r="AB66" s="508"/>
    </row>
    <row r="67" spans="1:28">
      <c r="A67" s="502"/>
      <c r="B67" s="508"/>
      <c r="C67" s="508"/>
      <c r="D67" s="502"/>
      <c r="E67" s="508"/>
      <c r="F67" s="508"/>
      <c r="G67" s="502"/>
      <c r="H67" s="508"/>
      <c r="J67" s="534"/>
      <c r="K67" s="534"/>
      <c r="L67" s="502"/>
      <c r="M67" s="399"/>
      <c r="N67" s="399"/>
      <c r="P67" s="502"/>
      <c r="Q67" s="534"/>
      <c r="R67" s="534"/>
      <c r="S67" s="502"/>
      <c r="T67" s="399"/>
      <c r="U67" s="399"/>
      <c r="V67" s="399"/>
      <c r="W67" s="502"/>
      <c r="X67" s="534"/>
      <c r="Y67" s="326"/>
      <c r="Z67" s="326"/>
      <c r="AA67" s="534"/>
      <c r="AB67" s="508"/>
    </row>
    <row r="68" spans="1:28" ht="2.9" customHeight="1">
      <c r="A68" s="502"/>
      <c r="B68" s="508"/>
      <c r="C68" s="508"/>
      <c r="D68" s="502"/>
      <c r="E68" s="508"/>
      <c r="F68" s="508"/>
      <c r="G68" s="502"/>
      <c r="H68" s="508"/>
      <c r="J68" s="534"/>
      <c r="K68" s="534"/>
      <c r="L68" s="502"/>
      <c r="M68" s="502"/>
      <c r="N68" s="502"/>
      <c r="P68" s="502"/>
      <c r="Q68" s="534"/>
      <c r="R68" s="534"/>
      <c r="S68" s="502"/>
      <c r="T68" s="502"/>
      <c r="U68" s="502"/>
      <c r="V68" s="399"/>
      <c r="W68" s="502"/>
      <c r="X68" s="534"/>
      <c r="Y68" s="534"/>
      <c r="Z68" s="534"/>
      <c r="AA68" s="534"/>
      <c r="AB68" s="508"/>
    </row>
    <row r="69" spans="1:28">
      <c r="A69" s="503"/>
      <c r="B69" s="509"/>
      <c r="C69" s="509"/>
      <c r="D69" s="503"/>
      <c r="E69" s="509"/>
      <c r="F69" s="509"/>
      <c r="G69" s="503"/>
      <c r="H69" s="509"/>
      <c r="J69" s="564"/>
      <c r="K69" s="564"/>
      <c r="L69" s="503"/>
      <c r="M69" s="400"/>
      <c r="N69" s="400"/>
      <c r="P69" s="503"/>
      <c r="Q69" s="564"/>
      <c r="R69" s="564"/>
      <c r="S69" s="503"/>
      <c r="T69" s="400"/>
      <c r="U69" s="400"/>
      <c r="V69" s="400"/>
      <c r="W69" s="503"/>
      <c r="X69" s="564"/>
      <c r="Y69" s="332"/>
      <c r="Z69" s="332"/>
      <c r="AA69" s="564"/>
      <c r="AB69" s="509"/>
    </row>
    <row r="70" spans="1:28" ht="2.65" customHeight="1">
      <c r="A70" s="511" t="s">
        <v>105</v>
      </c>
      <c r="B70" s="508"/>
      <c r="C70" s="508"/>
      <c r="D70" s="511" t="s">
        <v>105</v>
      </c>
      <c r="E70" s="508"/>
      <c r="F70" s="325" t="s">
        <v>105</v>
      </c>
      <c r="G70" s="565" t="s">
        <v>105</v>
      </c>
      <c r="H70" s="508"/>
      <c r="J70" s="420" t="s">
        <v>105</v>
      </c>
      <c r="K70" s="420" t="s">
        <v>105</v>
      </c>
      <c r="L70" s="420" t="s">
        <v>105</v>
      </c>
      <c r="M70" s="402" t="s">
        <v>105</v>
      </c>
      <c r="N70" s="402" t="s">
        <v>105</v>
      </c>
      <c r="P70" s="420" t="s">
        <v>105</v>
      </c>
      <c r="Q70" s="420" t="s">
        <v>105</v>
      </c>
      <c r="R70" s="420" t="s">
        <v>105</v>
      </c>
      <c r="S70" s="420" t="s">
        <v>105</v>
      </c>
      <c r="T70" s="402" t="s">
        <v>105</v>
      </c>
      <c r="U70" s="566" t="s">
        <v>105</v>
      </c>
      <c r="V70" s="508"/>
      <c r="W70" s="420" t="s">
        <v>105</v>
      </c>
      <c r="X70" s="420" t="s">
        <v>105</v>
      </c>
      <c r="Y70" s="402" t="s">
        <v>105</v>
      </c>
      <c r="Z70" s="402" t="s">
        <v>105</v>
      </c>
      <c r="AA70" s="565" t="s">
        <v>105</v>
      </c>
      <c r="AB70" s="508"/>
    </row>
    <row r="71" spans="1:28">
      <c r="A71" s="570">
        <v>3507</v>
      </c>
      <c r="B71" s="508"/>
      <c r="C71" s="508"/>
      <c r="D71" s="571" t="s">
        <v>43</v>
      </c>
      <c r="E71" s="508"/>
      <c r="F71" s="508"/>
      <c r="G71" s="572">
        <v>86</v>
      </c>
      <c r="H71" s="508"/>
      <c r="J71" s="563">
        <v>69.8</v>
      </c>
      <c r="K71" s="563">
        <v>2.2999999999999998</v>
      </c>
      <c r="L71" s="568">
        <v>105.952</v>
      </c>
      <c r="M71" s="416">
        <v>18.600000000000001</v>
      </c>
      <c r="N71" s="417">
        <v>79.099999999999994</v>
      </c>
      <c r="P71" s="567">
        <v>31.4</v>
      </c>
      <c r="Q71" s="563">
        <v>75.599999999999994</v>
      </c>
      <c r="R71" s="563">
        <v>7</v>
      </c>
      <c r="S71" s="568">
        <v>106.831</v>
      </c>
      <c r="T71" s="416">
        <v>17.399999999999999</v>
      </c>
      <c r="U71" s="417">
        <v>80.2</v>
      </c>
      <c r="V71" s="399"/>
      <c r="W71" s="567">
        <v>37.200000000000003</v>
      </c>
      <c r="X71" s="569">
        <v>108.143</v>
      </c>
      <c r="Y71" s="418">
        <v>12.8</v>
      </c>
      <c r="Z71" s="419">
        <v>84.9</v>
      </c>
      <c r="AA71" s="563">
        <v>47.7</v>
      </c>
      <c r="AB71" s="508"/>
    </row>
    <row r="72" spans="1:28">
      <c r="A72" s="502"/>
      <c r="B72" s="508"/>
      <c r="C72" s="508"/>
      <c r="D72" s="502"/>
      <c r="E72" s="508"/>
      <c r="F72" s="508"/>
      <c r="G72" s="502"/>
      <c r="H72" s="508"/>
      <c r="J72" s="534"/>
      <c r="K72" s="534"/>
      <c r="L72" s="502"/>
      <c r="M72" s="399"/>
      <c r="N72" s="399"/>
      <c r="P72" s="502"/>
      <c r="Q72" s="534"/>
      <c r="R72" s="534"/>
      <c r="S72" s="502"/>
      <c r="T72" s="399"/>
      <c r="U72" s="399"/>
      <c r="V72" s="399"/>
      <c r="W72" s="502"/>
      <c r="X72" s="534"/>
      <c r="Y72" s="326"/>
      <c r="Z72" s="326"/>
      <c r="AA72" s="534"/>
      <c r="AB72" s="508"/>
    </row>
    <row r="73" spans="1:28" ht="2.9" customHeight="1">
      <c r="A73" s="502"/>
      <c r="B73" s="508"/>
      <c r="C73" s="508"/>
      <c r="D73" s="502"/>
      <c r="E73" s="508"/>
      <c r="F73" s="508"/>
      <c r="G73" s="502"/>
      <c r="H73" s="508"/>
      <c r="J73" s="534"/>
      <c r="K73" s="534"/>
      <c r="L73" s="502"/>
      <c r="M73" s="502"/>
      <c r="N73" s="502"/>
      <c r="P73" s="502"/>
      <c r="Q73" s="534"/>
      <c r="R73" s="534"/>
      <c r="S73" s="502"/>
      <c r="T73" s="502"/>
      <c r="U73" s="502"/>
      <c r="V73" s="399"/>
      <c r="W73" s="502"/>
      <c r="X73" s="534"/>
      <c r="Y73" s="534"/>
      <c r="Z73" s="534"/>
      <c r="AA73" s="534"/>
      <c r="AB73" s="508"/>
    </row>
    <row r="74" spans="1:28">
      <c r="A74" s="503"/>
      <c r="B74" s="509"/>
      <c r="C74" s="509"/>
      <c r="D74" s="503"/>
      <c r="E74" s="509"/>
      <c r="F74" s="509"/>
      <c r="G74" s="503"/>
      <c r="H74" s="509"/>
      <c r="J74" s="564"/>
      <c r="K74" s="564"/>
      <c r="L74" s="503"/>
      <c r="M74" s="400"/>
      <c r="N74" s="400"/>
      <c r="P74" s="503"/>
      <c r="Q74" s="564"/>
      <c r="R74" s="564"/>
      <c r="S74" s="503"/>
      <c r="T74" s="400"/>
      <c r="U74" s="400"/>
      <c r="V74" s="400"/>
      <c r="W74" s="503"/>
      <c r="X74" s="564"/>
      <c r="Y74" s="332"/>
      <c r="Z74" s="332"/>
      <c r="AA74" s="564"/>
      <c r="AB74" s="509"/>
    </row>
    <row r="75" spans="1:28" ht="2.65" customHeight="1">
      <c r="A75" s="511" t="s">
        <v>105</v>
      </c>
      <c r="B75" s="508"/>
      <c r="C75" s="508"/>
      <c r="D75" s="511" t="s">
        <v>105</v>
      </c>
      <c r="E75" s="508"/>
      <c r="F75" s="325" t="s">
        <v>105</v>
      </c>
      <c r="G75" s="565" t="s">
        <v>105</v>
      </c>
      <c r="H75" s="508"/>
      <c r="J75" s="420" t="s">
        <v>105</v>
      </c>
      <c r="K75" s="420" t="s">
        <v>105</v>
      </c>
      <c r="L75" s="420" t="s">
        <v>105</v>
      </c>
      <c r="M75" s="402" t="s">
        <v>105</v>
      </c>
      <c r="N75" s="402" t="s">
        <v>105</v>
      </c>
      <c r="P75" s="420" t="s">
        <v>105</v>
      </c>
      <c r="Q75" s="420" t="s">
        <v>105</v>
      </c>
      <c r="R75" s="420" t="s">
        <v>105</v>
      </c>
      <c r="S75" s="420" t="s">
        <v>105</v>
      </c>
      <c r="T75" s="402" t="s">
        <v>105</v>
      </c>
      <c r="U75" s="566" t="s">
        <v>105</v>
      </c>
      <c r="V75" s="508"/>
      <c r="W75" s="420" t="s">
        <v>105</v>
      </c>
      <c r="X75" s="420" t="s">
        <v>105</v>
      </c>
      <c r="Y75" s="402" t="s">
        <v>105</v>
      </c>
      <c r="Z75" s="402" t="s">
        <v>105</v>
      </c>
      <c r="AA75" s="565" t="s">
        <v>105</v>
      </c>
      <c r="AB75" s="508"/>
    </row>
    <row r="76" spans="1:28">
      <c r="A76" s="570">
        <v>2072</v>
      </c>
      <c r="B76" s="508"/>
      <c r="C76" s="508"/>
      <c r="D76" s="571" t="s">
        <v>44</v>
      </c>
      <c r="E76" s="508"/>
      <c r="F76" s="508"/>
      <c r="G76" s="572">
        <v>54</v>
      </c>
      <c r="H76" s="508"/>
      <c r="J76" s="563">
        <v>68.5</v>
      </c>
      <c r="K76" s="563">
        <v>3.7</v>
      </c>
      <c r="L76" s="568">
        <v>106.69799999999999</v>
      </c>
      <c r="M76" s="416">
        <v>13</v>
      </c>
      <c r="N76" s="417">
        <v>87</v>
      </c>
      <c r="P76" s="567">
        <v>35.200000000000003</v>
      </c>
      <c r="Q76" s="563">
        <v>72.2</v>
      </c>
      <c r="R76" s="563">
        <v>9.3000000000000007</v>
      </c>
      <c r="S76" s="568">
        <v>107.52800000000001</v>
      </c>
      <c r="T76" s="416">
        <v>14.8</v>
      </c>
      <c r="U76" s="417">
        <v>85.2</v>
      </c>
      <c r="V76" s="399"/>
      <c r="W76" s="567">
        <v>44.4</v>
      </c>
      <c r="X76" s="569">
        <v>108.943</v>
      </c>
      <c r="Y76" s="418">
        <v>14.8</v>
      </c>
      <c r="Z76" s="419">
        <v>83.3</v>
      </c>
      <c r="AA76" s="563">
        <v>42.6</v>
      </c>
      <c r="AB76" s="508"/>
    </row>
    <row r="77" spans="1:28">
      <c r="A77" s="502"/>
      <c r="B77" s="508"/>
      <c r="C77" s="508"/>
      <c r="D77" s="502"/>
      <c r="E77" s="508"/>
      <c r="F77" s="508"/>
      <c r="G77" s="502"/>
      <c r="H77" s="508"/>
      <c r="J77" s="534"/>
      <c r="K77" s="534"/>
      <c r="L77" s="502"/>
      <c r="M77" s="399"/>
      <c r="N77" s="399"/>
      <c r="P77" s="502"/>
      <c r="Q77" s="534"/>
      <c r="R77" s="534"/>
      <c r="S77" s="502"/>
      <c r="T77" s="399"/>
      <c r="U77" s="399"/>
      <c r="V77" s="399"/>
      <c r="W77" s="502"/>
      <c r="X77" s="534"/>
      <c r="Y77" s="326"/>
      <c r="Z77" s="326"/>
      <c r="AA77" s="534"/>
      <c r="AB77" s="508"/>
    </row>
    <row r="78" spans="1:28" ht="2.9" customHeight="1">
      <c r="A78" s="502"/>
      <c r="B78" s="508"/>
      <c r="C78" s="508"/>
      <c r="D78" s="502"/>
      <c r="E78" s="508"/>
      <c r="F78" s="508"/>
      <c r="G78" s="502"/>
      <c r="H78" s="508"/>
      <c r="J78" s="534"/>
      <c r="K78" s="534"/>
      <c r="L78" s="502"/>
      <c r="M78" s="502"/>
      <c r="N78" s="502"/>
      <c r="P78" s="502"/>
      <c r="Q78" s="534"/>
      <c r="R78" s="534"/>
      <c r="S78" s="502"/>
      <c r="T78" s="502"/>
      <c r="U78" s="502"/>
      <c r="V78" s="399"/>
      <c r="W78" s="502"/>
      <c r="X78" s="534"/>
      <c r="Y78" s="534"/>
      <c r="Z78" s="534"/>
      <c r="AA78" s="534"/>
      <c r="AB78" s="508"/>
    </row>
    <row r="79" spans="1:28">
      <c r="A79" s="503"/>
      <c r="B79" s="509"/>
      <c r="C79" s="509"/>
      <c r="D79" s="503"/>
      <c r="E79" s="509"/>
      <c r="F79" s="509"/>
      <c r="G79" s="503"/>
      <c r="H79" s="509"/>
      <c r="J79" s="564"/>
      <c r="K79" s="564"/>
      <c r="L79" s="503"/>
      <c r="M79" s="400"/>
      <c r="N79" s="400"/>
      <c r="P79" s="503"/>
      <c r="Q79" s="564"/>
      <c r="R79" s="564"/>
      <c r="S79" s="503"/>
      <c r="T79" s="400"/>
      <c r="U79" s="400"/>
      <c r="V79" s="400"/>
      <c r="W79" s="503"/>
      <c r="X79" s="564"/>
      <c r="Y79" s="332"/>
      <c r="Z79" s="332"/>
      <c r="AA79" s="564"/>
      <c r="AB79" s="509"/>
    </row>
    <row r="80" spans="1:28" ht="2.65" customHeight="1">
      <c r="A80" s="511" t="s">
        <v>105</v>
      </c>
      <c r="B80" s="508"/>
      <c r="C80" s="508"/>
      <c r="D80" s="511" t="s">
        <v>105</v>
      </c>
      <c r="E80" s="508"/>
      <c r="F80" s="325" t="s">
        <v>105</v>
      </c>
      <c r="G80" s="565" t="s">
        <v>105</v>
      </c>
      <c r="H80" s="508"/>
      <c r="J80" s="420" t="s">
        <v>105</v>
      </c>
      <c r="K80" s="420" t="s">
        <v>105</v>
      </c>
      <c r="L80" s="420" t="s">
        <v>105</v>
      </c>
      <c r="M80" s="402" t="s">
        <v>105</v>
      </c>
      <c r="N80" s="402" t="s">
        <v>105</v>
      </c>
      <c r="P80" s="420" t="s">
        <v>105</v>
      </c>
      <c r="Q80" s="420" t="s">
        <v>105</v>
      </c>
      <c r="R80" s="420" t="s">
        <v>105</v>
      </c>
      <c r="S80" s="420" t="s">
        <v>105</v>
      </c>
      <c r="T80" s="402" t="s">
        <v>105</v>
      </c>
      <c r="U80" s="566" t="s">
        <v>105</v>
      </c>
      <c r="V80" s="508"/>
      <c r="W80" s="420" t="s">
        <v>105</v>
      </c>
      <c r="X80" s="420" t="s">
        <v>105</v>
      </c>
      <c r="Y80" s="402" t="s">
        <v>105</v>
      </c>
      <c r="Z80" s="402" t="s">
        <v>105</v>
      </c>
      <c r="AA80" s="565" t="s">
        <v>105</v>
      </c>
      <c r="AB80" s="508"/>
    </row>
    <row r="81" spans="1:28">
      <c r="A81" s="570">
        <v>4003</v>
      </c>
      <c r="B81" s="508"/>
      <c r="C81" s="508"/>
      <c r="D81" s="571" t="s">
        <v>45</v>
      </c>
      <c r="E81" s="508"/>
      <c r="F81" s="508"/>
      <c r="G81" s="572">
        <v>58</v>
      </c>
      <c r="H81" s="508"/>
      <c r="J81" s="563">
        <v>70.7</v>
      </c>
      <c r="K81" s="563">
        <v>3.4</v>
      </c>
      <c r="L81" s="568">
        <v>104.776</v>
      </c>
      <c r="M81" s="416">
        <v>19</v>
      </c>
      <c r="N81" s="417">
        <v>81</v>
      </c>
      <c r="P81" s="567">
        <v>24.1</v>
      </c>
      <c r="Q81" s="563">
        <v>75.900000000000006</v>
      </c>
      <c r="R81" s="563">
        <v>3.4</v>
      </c>
      <c r="S81" s="568">
        <v>105.224</v>
      </c>
      <c r="T81" s="416">
        <v>10.3</v>
      </c>
      <c r="U81" s="417">
        <v>89.7</v>
      </c>
      <c r="V81" s="399"/>
      <c r="W81" s="567">
        <v>25.9</v>
      </c>
      <c r="X81" s="569">
        <v>104.172</v>
      </c>
      <c r="Y81" s="418">
        <v>32.799999999999997</v>
      </c>
      <c r="Z81" s="419">
        <v>67.2</v>
      </c>
      <c r="AA81" s="563">
        <v>22.4</v>
      </c>
      <c r="AB81" s="508"/>
    </row>
    <row r="82" spans="1:28">
      <c r="A82" s="502"/>
      <c r="B82" s="508"/>
      <c r="C82" s="508"/>
      <c r="D82" s="502"/>
      <c r="E82" s="508"/>
      <c r="F82" s="508"/>
      <c r="G82" s="502"/>
      <c r="H82" s="508"/>
      <c r="J82" s="534"/>
      <c r="K82" s="534"/>
      <c r="L82" s="502"/>
      <c r="M82" s="399"/>
      <c r="N82" s="399"/>
      <c r="P82" s="502"/>
      <c r="Q82" s="534"/>
      <c r="R82" s="534"/>
      <c r="S82" s="502"/>
      <c r="T82" s="399"/>
      <c r="U82" s="399"/>
      <c r="V82" s="399"/>
      <c r="W82" s="502"/>
      <c r="X82" s="534"/>
      <c r="Y82" s="326"/>
      <c r="Z82" s="326"/>
      <c r="AA82" s="534"/>
      <c r="AB82" s="508"/>
    </row>
    <row r="83" spans="1:28" ht="2.9" customHeight="1">
      <c r="A83" s="502"/>
      <c r="B83" s="508"/>
      <c r="C83" s="508"/>
      <c r="D83" s="502"/>
      <c r="E83" s="508"/>
      <c r="F83" s="508"/>
      <c r="G83" s="502"/>
      <c r="H83" s="508"/>
      <c r="J83" s="534"/>
      <c r="K83" s="534"/>
      <c r="L83" s="502"/>
      <c r="M83" s="502"/>
      <c r="N83" s="502"/>
      <c r="P83" s="502"/>
      <c r="Q83" s="534"/>
      <c r="R83" s="534"/>
      <c r="S83" s="502"/>
      <c r="T83" s="502"/>
      <c r="U83" s="502"/>
      <c r="V83" s="399"/>
      <c r="W83" s="502"/>
      <c r="X83" s="534"/>
      <c r="Y83" s="534"/>
      <c r="Z83" s="534"/>
      <c r="AA83" s="534"/>
      <c r="AB83" s="508"/>
    </row>
    <row r="84" spans="1:28">
      <c r="A84" s="503"/>
      <c r="B84" s="509"/>
      <c r="C84" s="509"/>
      <c r="D84" s="503"/>
      <c r="E84" s="509"/>
      <c r="F84" s="509"/>
      <c r="G84" s="503"/>
      <c r="H84" s="509"/>
      <c r="J84" s="564"/>
      <c r="K84" s="564"/>
      <c r="L84" s="503"/>
      <c r="M84" s="400"/>
      <c r="N84" s="400"/>
      <c r="P84" s="503"/>
      <c r="Q84" s="564"/>
      <c r="R84" s="564"/>
      <c r="S84" s="503"/>
      <c r="T84" s="400"/>
      <c r="U84" s="400"/>
      <c r="V84" s="400"/>
      <c r="W84" s="503"/>
      <c r="X84" s="564"/>
      <c r="Y84" s="332"/>
      <c r="Z84" s="332"/>
      <c r="AA84" s="564"/>
      <c r="AB84" s="509"/>
    </row>
    <row r="85" spans="1:28" ht="2.65" customHeight="1">
      <c r="A85" s="511" t="s">
        <v>105</v>
      </c>
      <c r="B85" s="508"/>
      <c r="C85" s="508"/>
      <c r="D85" s="511" t="s">
        <v>105</v>
      </c>
      <c r="E85" s="508"/>
      <c r="F85" s="325" t="s">
        <v>105</v>
      </c>
      <c r="G85" s="565" t="s">
        <v>105</v>
      </c>
      <c r="H85" s="508"/>
      <c r="J85" s="420" t="s">
        <v>105</v>
      </c>
      <c r="K85" s="420" t="s">
        <v>105</v>
      </c>
      <c r="L85" s="420" t="s">
        <v>105</v>
      </c>
      <c r="M85" s="402" t="s">
        <v>105</v>
      </c>
      <c r="N85" s="402" t="s">
        <v>105</v>
      </c>
      <c r="P85" s="420" t="s">
        <v>105</v>
      </c>
      <c r="Q85" s="420" t="s">
        <v>105</v>
      </c>
      <c r="R85" s="420" t="s">
        <v>105</v>
      </c>
      <c r="S85" s="420" t="s">
        <v>105</v>
      </c>
      <c r="T85" s="402" t="s">
        <v>105</v>
      </c>
      <c r="U85" s="566" t="s">
        <v>105</v>
      </c>
      <c r="V85" s="508"/>
      <c r="W85" s="420" t="s">
        <v>105</v>
      </c>
      <c r="X85" s="420" t="s">
        <v>105</v>
      </c>
      <c r="Y85" s="402" t="s">
        <v>105</v>
      </c>
      <c r="Z85" s="402" t="s">
        <v>105</v>
      </c>
      <c r="AA85" s="565" t="s">
        <v>105</v>
      </c>
      <c r="AB85" s="508"/>
    </row>
    <row r="86" spans="1:28">
      <c r="A86" s="570">
        <v>2033</v>
      </c>
      <c r="B86" s="508"/>
      <c r="C86" s="508"/>
      <c r="D86" s="571" t="s">
        <v>46</v>
      </c>
      <c r="E86" s="508"/>
      <c r="F86" s="508"/>
      <c r="G86" s="572">
        <v>118</v>
      </c>
      <c r="H86" s="508"/>
      <c r="J86" s="563">
        <v>55.9</v>
      </c>
      <c r="K86" s="563">
        <v>3.4</v>
      </c>
      <c r="L86" s="568">
        <v>104.973</v>
      </c>
      <c r="M86" s="416">
        <v>28.8</v>
      </c>
      <c r="N86" s="417">
        <v>70.3</v>
      </c>
      <c r="P86" s="567">
        <v>30.5</v>
      </c>
      <c r="Q86" s="563">
        <v>64.400000000000006</v>
      </c>
      <c r="R86" s="563">
        <v>5.0999999999999996</v>
      </c>
      <c r="S86" s="568">
        <v>104.018</v>
      </c>
      <c r="T86" s="416">
        <v>29.7</v>
      </c>
      <c r="U86" s="417">
        <v>68.599999999999994</v>
      </c>
      <c r="V86" s="399"/>
      <c r="W86" s="567">
        <v>26.3</v>
      </c>
      <c r="X86" s="569">
        <v>106.752</v>
      </c>
      <c r="Y86" s="418">
        <v>26.3</v>
      </c>
      <c r="Z86" s="419">
        <v>72</v>
      </c>
      <c r="AA86" s="563">
        <v>35.6</v>
      </c>
      <c r="AB86" s="508"/>
    </row>
    <row r="87" spans="1:28">
      <c r="A87" s="502"/>
      <c r="B87" s="508"/>
      <c r="C87" s="508"/>
      <c r="D87" s="502"/>
      <c r="E87" s="508"/>
      <c r="F87" s="508"/>
      <c r="G87" s="502"/>
      <c r="H87" s="508"/>
      <c r="J87" s="534"/>
      <c r="K87" s="534"/>
      <c r="L87" s="502"/>
      <c r="M87" s="399"/>
      <c r="N87" s="399"/>
      <c r="P87" s="502"/>
      <c r="Q87" s="534"/>
      <c r="R87" s="534"/>
      <c r="S87" s="502"/>
      <c r="T87" s="399"/>
      <c r="U87" s="399"/>
      <c r="V87" s="399"/>
      <c r="W87" s="502"/>
      <c r="X87" s="534"/>
      <c r="Y87" s="326"/>
      <c r="Z87" s="326"/>
      <c r="AA87" s="534"/>
      <c r="AB87" s="508"/>
    </row>
    <row r="88" spans="1:28" ht="2.9" customHeight="1">
      <c r="A88" s="502"/>
      <c r="B88" s="508"/>
      <c r="C88" s="508"/>
      <c r="D88" s="502"/>
      <c r="E88" s="508"/>
      <c r="F88" s="508"/>
      <c r="G88" s="502"/>
      <c r="H88" s="508"/>
      <c r="J88" s="534"/>
      <c r="K88" s="534"/>
      <c r="L88" s="502"/>
      <c r="M88" s="502"/>
      <c r="N88" s="502"/>
      <c r="P88" s="502"/>
      <c r="Q88" s="534"/>
      <c r="R88" s="534"/>
      <c r="S88" s="502"/>
      <c r="T88" s="502"/>
      <c r="U88" s="502"/>
      <c r="V88" s="399"/>
      <c r="W88" s="502"/>
      <c r="X88" s="534"/>
      <c r="Y88" s="534"/>
      <c r="Z88" s="534"/>
      <c r="AA88" s="534"/>
      <c r="AB88" s="508"/>
    </row>
    <row r="89" spans="1:28">
      <c r="A89" s="503"/>
      <c r="B89" s="509"/>
      <c r="C89" s="509"/>
      <c r="D89" s="503"/>
      <c r="E89" s="509"/>
      <c r="F89" s="509"/>
      <c r="G89" s="503"/>
      <c r="H89" s="509"/>
      <c r="J89" s="564"/>
      <c r="K89" s="564"/>
      <c r="L89" s="503"/>
      <c r="M89" s="400"/>
      <c r="N89" s="400"/>
      <c r="P89" s="503"/>
      <c r="Q89" s="564"/>
      <c r="R89" s="564"/>
      <c r="S89" s="503"/>
      <c r="T89" s="400"/>
      <c r="U89" s="400"/>
      <c r="V89" s="400"/>
      <c r="W89" s="503"/>
      <c r="X89" s="564"/>
      <c r="Y89" s="332"/>
      <c r="Z89" s="332"/>
      <c r="AA89" s="564"/>
      <c r="AB89" s="509"/>
    </row>
    <row r="90" spans="1:28" ht="2.65" customHeight="1">
      <c r="A90" s="511" t="s">
        <v>105</v>
      </c>
      <c r="B90" s="508"/>
      <c r="C90" s="508"/>
      <c r="D90" s="511" t="s">
        <v>105</v>
      </c>
      <c r="E90" s="508"/>
      <c r="F90" s="325" t="s">
        <v>105</v>
      </c>
      <c r="G90" s="565" t="s">
        <v>105</v>
      </c>
      <c r="H90" s="508"/>
      <c r="J90" s="420" t="s">
        <v>105</v>
      </c>
      <c r="K90" s="420" t="s">
        <v>105</v>
      </c>
      <c r="L90" s="420" t="s">
        <v>105</v>
      </c>
      <c r="M90" s="402" t="s">
        <v>105</v>
      </c>
      <c r="N90" s="402" t="s">
        <v>105</v>
      </c>
      <c r="P90" s="420" t="s">
        <v>105</v>
      </c>
      <c r="Q90" s="420" t="s">
        <v>105</v>
      </c>
      <c r="R90" s="420" t="s">
        <v>105</v>
      </c>
      <c r="S90" s="420" t="s">
        <v>105</v>
      </c>
      <c r="T90" s="402" t="s">
        <v>105</v>
      </c>
      <c r="U90" s="566" t="s">
        <v>105</v>
      </c>
      <c r="V90" s="508"/>
      <c r="W90" s="420" t="s">
        <v>105</v>
      </c>
      <c r="X90" s="420" t="s">
        <v>105</v>
      </c>
      <c r="Y90" s="402" t="s">
        <v>105</v>
      </c>
      <c r="Z90" s="402" t="s">
        <v>105</v>
      </c>
      <c r="AA90" s="565" t="s">
        <v>105</v>
      </c>
      <c r="AB90" s="508"/>
    </row>
    <row r="91" spans="1:28">
      <c r="A91" s="570">
        <v>2066</v>
      </c>
      <c r="B91" s="508"/>
      <c r="C91" s="508"/>
      <c r="D91" s="571" t="s">
        <v>47</v>
      </c>
      <c r="E91" s="508"/>
      <c r="F91" s="508"/>
      <c r="G91" s="572">
        <v>60</v>
      </c>
      <c r="H91" s="508"/>
      <c r="J91" s="563">
        <v>76.7</v>
      </c>
      <c r="K91" s="563">
        <v>6.7</v>
      </c>
      <c r="L91" s="568">
        <v>107.877</v>
      </c>
      <c r="M91" s="416">
        <v>18.3</v>
      </c>
      <c r="N91" s="417">
        <v>81.7</v>
      </c>
      <c r="P91" s="567">
        <v>45</v>
      </c>
      <c r="Q91" s="563">
        <v>80</v>
      </c>
      <c r="R91" s="563">
        <v>11.7</v>
      </c>
      <c r="S91" s="568">
        <v>104.91200000000001</v>
      </c>
      <c r="T91" s="416">
        <v>16.7</v>
      </c>
      <c r="U91" s="417">
        <v>83.3</v>
      </c>
      <c r="V91" s="399"/>
      <c r="W91" s="567">
        <v>21.7</v>
      </c>
      <c r="X91" s="569">
        <v>105.123</v>
      </c>
      <c r="Y91" s="418">
        <v>18.3</v>
      </c>
      <c r="Z91" s="419">
        <v>81.7</v>
      </c>
      <c r="AA91" s="563">
        <v>25</v>
      </c>
      <c r="AB91" s="508"/>
    </row>
    <row r="92" spans="1:28">
      <c r="A92" s="502"/>
      <c r="B92" s="508"/>
      <c r="C92" s="508"/>
      <c r="D92" s="502"/>
      <c r="E92" s="508"/>
      <c r="F92" s="508"/>
      <c r="G92" s="502"/>
      <c r="H92" s="508"/>
      <c r="J92" s="534"/>
      <c r="K92" s="534"/>
      <c r="L92" s="502"/>
      <c r="M92" s="399"/>
      <c r="N92" s="399"/>
      <c r="P92" s="502"/>
      <c r="Q92" s="534"/>
      <c r="R92" s="534"/>
      <c r="S92" s="502"/>
      <c r="T92" s="399"/>
      <c r="U92" s="399"/>
      <c r="V92" s="399"/>
      <c r="W92" s="502"/>
      <c r="X92" s="534"/>
      <c r="Y92" s="326"/>
      <c r="Z92" s="326"/>
      <c r="AA92" s="534"/>
      <c r="AB92" s="508"/>
    </row>
    <row r="93" spans="1:28" ht="2.9" customHeight="1">
      <c r="A93" s="502"/>
      <c r="B93" s="508"/>
      <c r="C93" s="508"/>
      <c r="D93" s="502"/>
      <c r="E93" s="508"/>
      <c r="F93" s="508"/>
      <c r="G93" s="502"/>
      <c r="H93" s="508"/>
      <c r="J93" s="534"/>
      <c r="K93" s="534"/>
      <c r="L93" s="502"/>
      <c r="M93" s="502"/>
      <c r="N93" s="502"/>
      <c r="P93" s="502"/>
      <c r="Q93" s="534"/>
      <c r="R93" s="534"/>
      <c r="S93" s="502"/>
      <c r="T93" s="502"/>
      <c r="U93" s="502"/>
      <c r="V93" s="399"/>
      <c r="W93" s="502"/>
      <c r="X93" s="534"/>
      <c r="Y93" s="534"/>
      <c r="Z93" s="534"/>
      <c r="AA93" s="534"/>
      <c r="AB93" s="508"/>
    </row>
    <row r="94" spans="1:28">
      <c r="A94" s="503"/>
      <c r="B94" s="509"/>
      <c r="C94" s="509"/>
      <c r="D94" s="503"/>
      <c r="E94" s="509"/>
      <c r="F94" s="509"/>
      <c r="G94" s="503"/>
      <c r="H94" s="509"/>
      <c r="J94" s="564"/>
      <c r="K94" s="564"/>
      <c r="L94" s="503"/>
      <c r="M94" s="400"/>
      <c r="N94" s="400"/>
      <c r="P94" s="503"/>
      <c r="Q94" s="564"/>
      <c r="R94" s="564"/>
      <c r="S94" s="503"/>
      <c r="T94" s="400"/>
      <c r="U94" s="400"/>
      <c r="V94" s="400"/>
      <c r="W94" s="503"/>
      <c r="X94" s="564"/>
      <c r="Y94" s="332"/>
      <c r="Z94" s="332"/>
      <c r="AA94" s="564"/>
      <c r="AB94" s="509"/>
    </row>
    <row r="95" spans="1:28" ht="2.65" customHeight="1">
      <c r="A95" s="511" t="s">
        <v>105</v>
      </c>
      <c r="B95" s="508"/>
      <c r="C95" s="508"/>
      <c r="D95" s="511" t="s">
        <v>105</v>
      </c>
      <c r="E95" s="508"/>
      <c r="F95" s="325" t="s">
        <v>105</v>
      </c>
      <c r="G95" s="565" t="s">
        <v>105</v>
      </c>
      <c r="H95" s="508"/>
      <c r="J95" s="420" t="s">
        <v>105</v>
      </c>
      <c r="K95" s="420" t="s">
        <v>105</v>
      </c>
      <c r="L95" s="420" t="s">
        <v>105</v>
      </c>
      <c r="M95" s="402" t="s">
        <v>105</v>
      </c>
      <c r="N95" s="402" t="s">
        <v>105</v>
      </c>
      <c r="P95" s="420" t="s">
        <v>105</v>
      </c>
      <c r="Q95" s="420" t="s">
        <v>105</v>
      </c>
      <c r="R95" s="420" t="s">
        <v>105</v>
      </c>
      <c r="S95" s="420" t="s">
        <v>105</v>
      </c>
      <c r="T95" s="402" t="s">
        <v>105</v>
      </c>
      <c r="U95" s="566" t="s">
        <v>105</v>
      </c>
      <c r="V95" s="508"/>
      <c r="W95" s="420" t="s">
        <v>105</v>
      </c>
      <c r="X95" s="420" t="s">
        <v>105</v>
      </c>
      <c r="Y95" s="402" t="s">
        <v>105</v>
      </c>
      <c r="Z95" s="402" t="s">
        <v>105</v>
      </c>
      <c r="AA95" s="565" t="s">
        <v>105</v>
      </c>
      <c r="AB95" s="508"/>
    </row>
    <row r="96" spans="1:28">
      <c r="A96" s="570">
        <v>2073</v>
      </c>
      <c r="B96" s="508"/>
      <c r="C96" s="508"/>
      <c r="D96" s="571" t="s">
        <v>48</v>
      </c>
      <c r="E96" s="508"/>
      <c r="F96" s="508"/>
      <c r="G96" s="572">
        <v>74</v>
      </c>
      <c r="H96" s="508"/>
      <c r="J96" s="563">
        <v>71.599999999999994</v>
      </c>
      <c r="K96" s="563">
        <v>10.8</v>
      </c>
      <c r="L96" s="568">
        <v>107.095</v>
      </c>
      <c r="M96" s="416">
        <v>12.2</v>
      </c>
      <c r="N96" s="417">
        <v>87.8</v>
      </c>
      <c r="P96" s="567">
        <v>40.5</v>
      </c>
      <c r="Q96" s="563">
        <v>81.099999999999994</v>
      </c>
      <c r="R96" s="563">
        <v>21.6</v>
      </c>
      <c r="S96" s="568">
        <v>103.68899999999999</v>
      </c>
      <c r="T96" s="416">
        <v>21.6</v>
      </c>
      <c r="U96" s="417">
        <v>78.400000000000006</v>
      </c>
      <c r="V96" s="399"/>
      <c r="W96" s="567">
        <v>24.3</v>
      </c>
      <c r="X96" s="569">
        <v>104.74</v>
      </c>
      <c r="Y96" s="418">
        <v>24.3</v>
      </c>
      <c r="Z96" s="419">
        <v>74.3</v>
      </c>
      <c r="AA96" s="563">
        <v>29.7</v>
      </c>
      <c r="AB96" s="508"/>
    </row>
    <row r="97" spans="1:28">
      <c r="A97" s="502"/>
      <c r="B97" s="508"/>
      <c r="C97" s="508"/>
      <c r="D97" s="502"/>
      <c r="E97" s="508"/>
      <c r="F97" s="508"/>
      <c r="G97" s="502"/>
      <c r="H97" s="508"/>
      <c r="J97" s="534"/>
      <c r="K97" s="534"/>
      <c r="L97" s="502"/>
      <c r="M97" s="399"/>
      <c r="N97" s="399"/>
      <c r="P97" s="502"/>
      <c r="Q97" s="534"/>
      <c r="R97" s="534"/>
      <c r="S97" s="502"/>
      <c r="T97" s="399"/>
      <c r="U97" s="399"/>
      <c r="V97" s="399"/>
      <c r="W97" s="502"/>
      <c r="X97" s="534"/>
      <c r="Y97" s="326"/>
      <c r="Z97" s="326"/>
      <c r="AA97" s="534"/>
      <c r="AB97" s="508"/>
    </row>
    <row r="98" spans="1:28" ht="2.9" customHeight="1">
      <c r="A98" s="502"/>
      <c r="B98" s="508"/>
      <c r="C98" s="508"/>
      <c r="D98" s="502"/>
      <c r="E98" s="508"/>
      <c r="F98" s="508"/>
      <c r="G98" s="502"/>
      <c r="H98" s="508"/>
      <c r="J98" s="534"/>
      <c r="K98" s="534"/>
      <c r="L98" s="502"/>
      <c r="M98" s="502"/>
      <c r="N98" s="502"/>
      <c r="P98" s="502"/>
      <c r="Q98" s="534"/>
      <c r="R98" s="534"/>
      <c r="S98" s="502"/>
      <c r="T98" s="502"/>
      <c r="U98" s="502"/>
      <c r="V98" s="399"/>
      <c r="W98" s="502"/>
      <c r="X98" s="534"/>
      <c r="Y98" s="534"/>
      <c r="Z98" s="534"/>
      <c r="AA98" s="534"/>
      <c r="AB98" s="508"/>
    </row>
    <row r="99" spans="1:28">
      <c r="A99" s="503"/>
      <c r="B99" s="509"/>
      <c r="C99" s="509"/>
      <c r="D99" s="503"/>
      <c r="E99" s="509"/>
      <c r="F99" s="509"/>
      <c r="G99" s="503"/>
      <c r="H99" s="509"/>
      <c r="J99" s="564"/>
      <c r="K99" s="564"/>
      <c r="L99" s="503"/>
      <c r="M99" s="400"/>
      <c r="N99" s="400"/>
      <c r="P99" s="503"/>
      <c r="Q99" s="564"/>
      <c r="R99" s="564"/>
      <c r="S99" s="503"/>
      <c r="T99" s="400"/>
      <c r="U99" s="400"/>
      <c r="V99" s="400"/>
      <c r="W99" s="503"/>
      <c r="X99" s="564"/>
      <c r="Y99" s="332"/>
      <c r="Z99" s="332"/>
      <c r="AA99" s="564"/>
      <c r="AB99" s="509"/>
    </row>
    <row r="100" spans="1:28" ht="2.65" customHeight="1">
      <c r="A100" s="511" t="s">
        <v>105</v>
      </c>
      <c r="B100" s="508"/>
      <c r="C100" s="508"/>
      <c r="D100" s="511" t="s">
        <v>105</v>
      </c>
      <c r="E100" s="508"/>
      <c r="F100" s="325" t="s">
        <v>105</v>
      </c>
      <c r="G100" s="565" t="s">
        <v>105</v>
      </c>
      <c r="H100" s="508"/>
      <c r="J100" s="420" t="s">
        <v>105</v>
      </c>
      <c r="K100" s="420" t="s">
        <v>105</v>
      </c>
      <c r="L100" s="420" t="s">
        <v>105</v>
      </c>
      <c r="M100" s="402" t="s">
        <v>105</v>
      </c>
      <c r="N100" s="402" t="s">
        <v>105</v>
      </c>
      <c r="P100" s="420" t="s">
        <v>105</v>
      </c>
      <c r="Q100" s="420" t="s">
        <v>105</v>
      </c>
      <c r="R100" s="420" t="s">
        <v>105</v>
      </c>
      <c r="S100" s="420" t="s">
        <v>105</v>
      </c>
      <c r="T100" s="402" t="s">
        <v>105</v>
      </c>
      <c r="U100" s="566" t="s">
        <v>105</v>
      </c>
      <c r="V100" s="508"/>
      <c r="W100" s="420" t="s">
        <v>105</v>
      </c>
      <c r="X100" s="420" t="s">
        <v>105</v>
      </c>
      <c r="Y100" s="402" t="s">
        <v>105</v>
      </c>
      <c r="Z100" s="402" t="s">
        <v>105</v>
      </c>
      <c r="AA100" s="565" t="s">
        <v>105</v>
      </c>
      <c r="AB100" s="508"/>
    </row>
    <row r="101" spans="1:28">
      <c r="A101" s="570">
        <v>2026</v>
      </c>
      <c r="B101" s="508"/>
      <c r="C101" s="508"/>
      <c r="D101" s="571" t="s">
        <v>49</v>
      </c>
      <c r="E101" s="508"/>
      <c r="F101" s="508"/>
      <c r="G101" s="572">
        <v>91</v>
      </c>
      <c r="H101" s="508"/>
      <c r="J101" s="563">
        <v>65.900000000000006</v>
      </c>
      <c r="K101" s="563">
        <v>12.1</v>
      </c>
      <c r="L101" s="568">
        <v>106.08</v>
      </c>
      <c r="M101" s="416">
        <v>23.1</v>
      </c>
      <c r="N101" s="417">
        <v>76.900000000000006</v>
      </c>
      <c r="P101" s="567">
        <v>39.6</v>
      </c>
      <c r="Q101" s="563">
        <v>81.3</v>
      </c>
      <c r="R101" s="563">
        <v>12.1</v>
      </c>
      <c r="S101" s="568">
        <v>106.193</v>
      </c>
      <c r="T101" s="416">
        <v>23.1</v>
      </c>
      <c r="U101" s="417">
        <v>76.900000000000006</v>
      </c>
      <c r="V101" s="399"/>
      <c r="W101" s="567">
        <v>36.299999999999997</v>
      </c>
      <c r="X101" s="569">
        <v>107.65900000000001</v>
      </c>
      <c r="Y101" s="418">
        <v>20.9</v>
      </c>
      <c r="Z101" s="419">
        <v>79.099999999999994</v>
      </c>
      <c r="AA101" s="563">
        <v>42.9</v>
      </c>
      <c r="AB101" s="508"/>
    </row>
    <row r="102" spans="1:28">
      <c r="A102" s="502"/>
      <c r="B102" s="508"/>
      <c r="C102" s="508"/>
      <c r="D102" s="502"/>
      <c r="E102" s="508"/>
      <c r="F102" s="508"/>
      <c r="G102" s="502"/>
      <c r="H102" s="508"/>
      <c r="J102" s="534"/>
      <c r="K102" s="534"/>
      <c r="L102" s="502"/>
      <c r="M102" s="399"/>
      <c r="N102" s="399"/>
      <c r="P102" s="502"/>
      <c r="Q102" s="534"/>
      <c r="R102" s="534"/>
      <c r="S102" s="502"/>
      <c r="T102" s="399"/>
      <c r="U102" s="399"/>
      <c r="V102" s="399"/>
      <c r="W102" s="502"/>
      <c r="X102" s="534"/>
      <c r="Y102" s="326"/>
      <c r="Z102" s="326"/>
      <c r="AA102" s="534"/>
      <c r="AB102" s="508"/>
    </row>
    <row r="103" spans="1:28" ht="2.9" customHeight="1">
      <c r="A103" s="502"/>
      <c r="B103" s="508"/>
      <c r="C103" s="508"/>
      <c r="D103" s="502"/>
      <c r="E103" s="508"/>
      <c r="F103" s="508"/>
      <c r="G103" s="502"/>
      <c r="H103" s="508"/>
      <c r="J103" s="534"/>
      <c r="K103" s="534"/>
      <c r="L103" s="502"/>
      <c r="M103" s="502"/>
      <c r="N103" s="502"/>
      <c r="P103" s="502"/>
      <c r="Q103" s="534"/>
      <c r="R103" s="534"/>
      <c r="S103" s="502"/>
      <c r="T103" s="502"/>
      <c r="U103" s="502"/>
      <c r="V103" s="399"/>
      <c r="W103" s="502"/>
      <c r="X103" s="534"/>
      <c r="Y103" s="534"/>
      <c r="Z103" s="534"/>
      <c r="AA103" s="534"/>
      <c r="AB103" s="508"/>
    </row>
    <row r="104" spans="1:28">
      <c r="A104" s="503"/>
      <c r="B104" s="509"/>
      <c r="C104" s="509"/>
      <c r="D104" s="503"/>
      <c r="E104" s="509"/>
      <c r="F104" s="509"/>
      <c r="G104" s="503"/>
      <c r="H104" s="509"/>
      <c r="J104" s="564"/>
      <c r="K104" s="564"/>
      <c r="L104" s="503"/>
      <c r="M104" s="400"/>
      <c r="N104" s="400"/>
      <c r="P104" s="503"/>
      <c r="Q104" s="564"/>
      <c r="R104" s="564"/>
      <c r="S104" s="503"/>
      <c r="T104" s="400"/>
      <c r="U104" s="400"/>
      <c r="V104" s="400"/>
      <c r="W104" s="503"/>
      <c r="X104" s="564"/>
      <c r="Y104" s="332"/>
      <c r="Z104" s="332"/>
      <c r="AA104" s="564"/>
      <c r="AB104" s="509"/>
    </row>
    <row r="105" spans="1:28" ht="2.65" customHeight="1">
      <c r="A105" s="511" t="s">
        <v>105</v>
      </c>
      <c r="B105" s="508"/>
      <c r="C105" s="508"/>
      <c r="D105" s="511" t="s">
        <v>105</v>
      </c>
      <c r="E105" s="508"/>
      <c r="F105" s="325" t="s">
        <v>105</v>
      </c>
      <c r="G105" s="565" t="s">
        <v>105</v>
      </c>
      <c r="H105" s="508"/>
      <c r="J105" s="420" t="s">
        <v>105</v>
      </c>
      <c r="K105" s="420" t="s">
        <v>105</v>
      </c>
      <c r="L105" s="420" t="s">
        <v>105</v>
      </c>
      <c r="M105" s="402" t="s">
        <v>105</v>
      </c>
      <c r="N105" s="402" t="s">
        <v>105</v>
      </c>
      <c r="P105" s="420" t="s">
        <v>105</v>
      </c>
      <c r="Q105" s="420" t="s">
        <v>105</v>
      </c>
      <c r="R105" s="420" t="s">
        <v>105</v>
      </c>
      <c r="S105" s="420" t="s">
        <v>105</v>
      </c>
      <c r="T105" s="402" t="s">
        <v>105</v>
      </c>
      <c r="U105" s="566" t="s">
        <v>105</v>
      </c>
      <c r="V105" s="508"/>
      <c r="W105" s="420" t="s">
        <v>105</v>
      </c>
      <c r="X105" s="420" t="s">
        <v>105</v>
      </c>
      <c r="Y105" s="402" t="s">
        <v>105</v>
      </c>
      <c r="Z105" s="402" t="s">
        <v>105</v>
      </c>
      <c r="AA105" s="565" t="s">
        <v>105</v>
      </c>
      <c r="AB105" s="508"/>
    </row>
    <row r="106" spans="1:28">
      <c r="A106" s="570">
        <v>2069</v>
      </c>
      <c r="B106" s="508"/>
      <c r="C106" s="508"/>
      <c r="D106" s="571" t="s">
        <v>50</v>
      </c>
      <c r="E106" s="508"/>
      <c r="F106" s="508"/>
      <c r="G106" s="572">
        <v>66</v>
      </c>
      <c r="H106" s="508"/>
      <c r="J106" s="563">
        <v>71.2</v>
      </c>
      <c r="K106" s="563">
        <v>13.6</v>
      </c>
      <c r="L106" s="568">
        <v>107.855</v>
      </c>
      <c r="M106" s="416">
        <v>16.7</v>
      </c>
      <c r="N106" s="417">
        <v>83.3</v>
      </c>
      <c r="P106" s="567">
        <v>48.5</v>
      </c>
      <c r="Q106" s="563">
        <v>75.8</v>
      </c>
      <c r="R106" s="563">
        <v>18.2</v>
      </c>
      <c r="S106" s="568">
        <v>108.175</v>
      </c>
      <c r="T106" s="416">
        <v>16.7</v>
      </c>
      <c r="U106" s="417">
        <v>83.3</v>
      </c>
      <c r="V106" s="399"/>
      <c r="W106" s="567">
        <v>43.9</v>
      </c>
      <c r="X106" s="569">
        <v>109.825</v>
      </c>
      <c r="Y106" s="418">
        <v>12.1</v>
      </c>
      <c r="Z106" s="419">
        <v>87.9</v>
      </c>
      <c r="AA106" s="563">
        <v>54.5</v>
      </c>
      <c r="AB106" s="508"/>
    </row>
    <row r="107" spans="1:28">
      <c r="A107" s="502"/>
      <c r="B107" s="508"/>
      <c r="C107" s="508"/>
      <c r="D107" s="502"/>
      <c r="E107" s="508"/>
      <c r="F107" s="508"/>
      <c r="G107" s="502"/>
      <c r="H107" s="508"/>
      <c r="J107" s="534"/>
      <c r="K107" s="534"/>
      <c r="L107" s="502"/>
      <c r="M107" s="399"/>
      <c r="N107" s="399"/>
      <c r="P107" s="502"/>
      <c r="Q107" s="534"/>
      <c r="R107" s="534"/>
      <c r="S107" s="502"/>
      <c r="T107" s="399"/>
      <c r="U107" s="399"/>
      <c r="V107" s="399"/>
      <c r="W107" s="502"/>
      <c r="X107" s="534"/>
      <c r="Y107" s="326"/>
      <c r="Z107" s="326"/>
      <c r="AA107" s="534"/>
      <c r="AB107" s="508"/>
    </row>
    <row r="108" spans="1:28" ht="2.9" customHeight="1">
      <c r="A108" s="502"/>
      <c r="B108" s="508"/>
      <c r="C108" s="508"/>
      <c r="D108" s="502"/>
      <c r="E108" s="508"/>
      <c r="F108" s="508"/>
      <c r="G108" s="502"/>
      <c r="H108" s="508"/>
      <c r="J108" s="534"/>
      <c r="K108" s="534"/>
      <c r="L108" s="502"/>
      <c r="M108" s="502"/>
      <c r="N108" s="502"/>
      <c r="P108" s="502"/>
      <c r="Q108" s="534"/>
      <c r="R108" s="534"/>
      <c r="S108" s="502"/>
      <c r="T108" s="502"/>
      <c r="U108" s="502"/>
      <c r="V108" s="399"/>
      <c r="W108" s="502"/>
      <c r="X108" s="534"/>
      <c r="Y108" s="534"/>
      <c r="Z108" s="534"/>
      <c r="AA108" s="534"/>
      <c r="AB108" s="508"/>
    </row>
    <row r="109" spans="1:28">
      <c r="A109" s="503"/>
      <c r="B109" s="509"/>
      <c r="C109" s="509"/>
      <c r="D109" s="503"/>
      <c r="E109" s="509"/>
      <c r="F109" s="509"/>
      <c r="G109" s="503"/>
      <c r="H109" s="509"/>
      <c r="J109" s="564"/>
      <c r="K109" s="564"/>
      <c r="L109" s="503"/>
      <c r="M109" s="400"/>
      <c r="N109" s="400"/>
      <c r="P109" s="503"/>
      <c r="Q109" s="564"/>
      <c r="R109" s="564"/>
      <c r="S109" s="503"/>
      <c r="T109" s="400"/>
      <c r="U109" s="400"/>
      <c r="V109" s="400"/>
      <c r="W109" s="503"/>
      <c r="X109" s="564"/>
      <c r="Y109" s="332"/>
      <c r="Z109" s="332"/>
      <c r="AA109" s="564"/>
      <c r="AB109" s="509"/>
    </row>
    <row r="110" spans="1:28" ht="2.65" customHeight="1">
      <c r="A110" s="511" t="s">
        <v>105</v>
      </c>
      <c r="B110" s="508"/>
      <c r="C110" s="508"/>
      <c r="D110" s="511" t="s">
        <v>105</v>
      </c>
      <c r="E110" s="508"/>
      <c r="F110" s="325" t="s">
        <v>105</v>
      </c>
      <c r="G110" s="565" t="s">
        <v>105</v>
      </c>
      <c r="H110" s="508"/>
      <c r="J110" s="420" t="s">
        <v>105</v>
      </c>
      <c r="K110" s="420" t="s">
        <v>105</v>
      </c>
      <c r="L110" s="420" t="s">
        <v>105</v>
      </c>
      <c r="M110" s="402" t="s">
        <v>105</v>
      </c>
      <c r="N110" s="402" t="s">
        <v>105</v>
      </c>
      <c r="P110" s="420" t="s">
        <v>105</v>
      </c>
      <c r="Q110" s="420" t="s">
        <v>105</v>
      </c>
      <c r="R110" s="420" t="s">
        <v>105</v>
      </c>
      <c r="S110" s="420" t="s">
        <v>105</v>
      </c>
      <c r="T110" s="402" t="s">
        <v>105</v>
      </c>
      <c r="U110" s="566" t="s">
        <v>105</v>
      </c>
      <c r="V110" s="508"/>
      <c r="W110" s="420" t="s">
        <v>105</v>
      </c>
      <c r="X110" s="420" t="s">
        <v>105</v>
      </c>
      <c r="Y110" s="402" t="s">
        <v>105</v>
      </c>
      <c r="Z110" s="402" t="s">
        <v>105</v>
      </c>
      <c r="AA110" s="565" t="s">
        <v>105</v>
      </c>
      <c r="AB110" s="508"/>
    </row>
    <row r="111" spans="1:28">
      <c r="A111" s="570">
        <v>2052</v>
      </c>
      <c r="B111" s="508"/>
      <c r="C111" s="508"/>
      <c r="D111" s="571" t="s">
        <v>51</v>
      </c>
      <c r="E111" s="508"/>
      <c r="F111" s="508"/>
      <c r="G111" s="572">
        <v>48</v>
      </c>
      <c r="H111" s="508"/>
      <c r="J111" s="563">
        <v>68.8</v>
      </c>
      <c r="K111" s="563">
        <v>14.6</v>
      </c>
      <c r="L111" s="568">
        <v>106.8</v>
      </c>
      <c r="M111" s="416">
        <v>27.1</v>
      </c>
      <c r="N111" s="417">
        <v>72.900000000000006</v>
      </c>
      <c r="P111" s="567">
        <v>45.8</v>
      </c>
      <c r="Q111" s="563">
        <v>75</v>
      </c>
      <c r="R111" s="563">
        <v>16.7</v>
      </c>
      <c r="S111" s="568">
        <v>106.68899999999999</v>
      </c>
      <c r="T111" s="416">
        <v>27.1</v>
      </c>
      <c r="U111" s="417">
        <v>72.900000000000006</v>
      </c>
      <c r="V111" s="399"/>
      <c r="W111" s="567">
        <v>35.4</v>
      </c>
      <c r="X111" s="569">
        <v>108.84399999999999</v>
      </c>
      <c r="Y111" s="418">
        <v>20.8</v>
      </c>
      <c r="Z111" s="419">
        <v>79.2</v>
      </c>
      <c r="AA111" s="563">
        <v>50</v>
      </c>
      <c r="AB111" s="508"/>
    </row>
    <row r="112" spans="1:28">
      <c r="A112" s="502"/>
      <c r="B112" s="508"/>
      <c r="C112" s="508"/>
      <c r="D112" s="502"/>
      <c r="E112" s="508"/>
      <c r="F112" s="508"/>
      <c r="G112" s="502"/>
      <c r="H112" s="508"/>
      <c r="J112" s="534"/>
      <c r="K112" s="534"/>
      <c r="L112" s="502"/>
      <c r="M112" s="399"/>
      <c r="N112" s="399"/>
      <c r="P112" s="502"/>
      <c r="Q112" s="534"/>
      <c r="R112" s="534"/>
      <c r="S112" s="502"/>
      <c r="T112" s="399"/>
      <c r="U112" s="399"/>
      <c r="V112" s="399"/>
      <c r="W112" s="502"/>
      <c r="X112" s="534"/>
      <c r="Y112" s="326"/>
      <c r="Z112" s="326"/>
      <c r="AA112" s="534"/>
      <c r="AB112" s="508"/>
    </row>
    <row r="113" spans="1:28" ht="2.9" customHeight="1">
      <c r="A113" s="502"/>
      <c r="B113" s="508"/>
      <c r="C113" s="508"/>
      <c r="D113" s="502"/>
      <c r="E113" s="508"/>
      <c r="F113" s="508"/>
      <c r="G113" s="502"/>
      <c r="H113" s="508"/>
      <c r="J113" s="534"/>
      <c r="K113" s="534"/>
      <c r="L113" s="502"/>
      <c r="M113" s="502"/>
      <c r="N113" s="502"/>
      <c r="P113" s="502"/>
      <c r="Q113" s="534"/>
      <c r="R113" s="534"/>
      <c r="S113" s="502"/>
      <c r="T113" s="502"/>
      <c r="U113" s="502"/>
      <c r="V113" s="399"/>
      <c r="W113" s="502"/>
      <c r="X113" s="534"/>
      <c r="Y113" s="534"/>
      <c r="Z113" s="534"/>
      <c r="AA113" s="534"/>
      <c r="AB113" s="508"/>
    </row>
    <row r="114" spans="1:28">
      <c r="A114" s="503"/>
      <c r="B114" s="509"/>
      <c r="C114" s="509"/>
      <c r="D114" s="503"/>
      <c r="E114" s="509"/>
      <c r="F114" s="509"/>
      <c r="G114" s="503"/>
      <c r="H114" s="509"/>
      <c r="J114" s="564"/>
      <c r="K114" s="564"/>
      <c r="L114" s="503"/>
      <c r="M114" s="400"/>
      <c r="N114" s="400"/>
      <c r="P114" s="503"/>
      <c r="Q114" s="564"/>
      <c r="R114" s="564"/>
      <c r="S114" s="503"/>
      <c r="T114" s="400"/>
      <c r="U114" s="400"/>
      <c r="V114" s="400"/>
      <c r="W114" s="503"/>
      <c r="X114" s="564"/>
      <c r="Y114" s="332"/>
      <c r="Z114" s="332"/>
      <c r="AA114" s="564"/>
      <c r="AB114" s="509"/>
    </row>
    <row r="115" spans="1:28" ht="2.65" customHeight="1">
      <c r="A115" s="511" t="s">
        <v>105</v>
      </c>
      <c r="B115" s="508"/>
      <c r="C115" s="508"/>
      <c r="D115" s="511" t="s">
        <v>105</v>
      </c>
      <c r="E115" s="508"/>
      <c r="F115" s="325" t="s">
        <v>105</v>
      </c>
      <c r="G115" s="565" t="s">
        <v>105</v>
      </c>
      <c r="H115" s="508"/>
      <c r="J115" s="420" t="s">
        <v>105</v>
      </c>
      <c r="K115" s="420" t="s">
        <v>105</v>
      </c>
      <c r="L115" s="420" t="s">
        <v>105</v>
      </c>
      <c r="M115" s="402" t="s">
        <v>105</v>
      </c>
      <c r="N115" s="402" t="s">
        <v>105</v>
      </c>
      <c r="P115" s="420" t="s">
        <v>105</v>
      </c>
      <c r="Q115" s="420" t="s">
        <v>105</v>
      </c>
      <c r="R115" s="420" t="s">
        <v>105</v>
      </c>
      <c r="S115" s="420" t="s">
        <v>105</v>
      </c>
      <c r="T115" s="402" t="s">
        <v>105</v>
      </c>
      <c r="U115" s="566" t="s">
        <v>105</v>
      </c>
      <c r="V115" s="508"/>
      <c r="W115" s="420" t="s">
        <v>105</v>
      </c>
      <c r="X115" s="420" t="s">
        <v>105</v>
      </c>
      <c r="Y115" s="402" t="s">
        <v>105</v>
      </c>
      <c r="Z115" s="402" t="s">
        <v>105</v>
      </c>
      <c r="AA115" s="565" t="s">
        <v>105</v>
      </c>
      <c r="AB115" s="508"/>
    </row>
    <row r="116" spans="1:28">
      <c r="A116" s="570">
        <v>2009</v>
      </c>
      <c r="B116" s="508"/>
      <c r="C116" s="508"/>
      <c r="D116" s="571" t="s">
        <v>92</v>
      </c>
      <c r="E116" s="508"/>
      <c r="F116" s="508"/>
      <c r="G116" s="572">
        <v>149</v>
      </c>
      <c r="H116" s="508"/>
      <c r="J116" s="563">
        <v>77.2</v>
      </c>
      <c r="K116" s="563">
        <v>8.6999999999999993</v>
      </c>
      <c r="L116" s="568">
        <v>106.705</v>
      </c>
      <c r="M116" s="416">
        <v>12.8</v>
      </c>
      <c r="N116" s="417">
        <v>86.6</v>
      </c>
      <c r="P116" s="567">
        <v>38.299999999999997</v>
      </c>
      <c r="Q116" s="563">
        <v>81.900000000000006</v>
      </c>
      <c r="R116" s="563">
        <v>12.8</v>
      </c>
      <c r="S116" s="568">
        <v>106.84399999999999</v>
      </c>
      <c r="T116" s="416">
        <v>13.4</v>
      </c>
      <c r="U116" s="417">
        <v>85.9</v>
      </c>
      <c r="V116" s="399"/>
      <c r="W116" s="567">
        <v>38.299999999999997</v>
      </c>
      <c r="X116" s="569">
        <v>110.673</v>
      </c>
      <c r="Y116" s="418">
        <v>11.4</v>
      </c>
      <c r="Z116" s="419">
        <v>87.9</v>
      </c>
      <c r="AA116" s="563">
        <v>59.1</v>
      </c>
      <c r="AB116" s="508"/>
    </row>
    <row r="117" spans="1:28">
      <c r="A117" s="502"/>
      <c r="B117" s="508"/>
      <c r="C117" s="508"/>
      <c r="D117" s="502"/>
      <c r="E117" s="508"/>
      <c r="F117" s="508"/>
      <c r="G117" s="502"/>
      <c r="H117" s="508"/>
      <c r="J117" s="534"/>
      <c r="K117" s="534"/>
      <c r="L117" s="502"/>
      <c r="M117" s="399"/>
      <c r="N117" s="399"/>
      <c r="P117" s="502"/>
      <c r="Q117" s="534"/>
      <c r="R117" s="534"/>
      <c r="S117" s="502"/>
      <c r="T117" s="399"/>
      <c r="U117" s="399"/>
      <c r="V117" s="399"/>
      <c r="W117" s="502"/>
      <c r="X117" s="534"/>
      <c r="Y117" s="326"/>
      <c r="Z117" s="326"/>
      <c r="AA117" s="534"/>
      <c r="AB117" s="508"/>
    </row>
    <row r="118" spans="1:28" ht="2.9" customHeight="1">
      <c r="A118" s="502"/>
      <c r="B118" s="508"/>
      <c r="C118" s="508"/>
      <c r="D118" s="502"/>
      <c r="E118" s="508"/>
      <c r="F118" s="508"/>
      <c r="G118" s="502"/>
      <c r="H118" s="508"/>
      <c r="J118" s="534"/>
      <c r="K118" s="534"/>
      <c r="L118" s="502"/>
      <c r="M118" s="502"/>
      <c r="N118" s="502"/>
      <c r="P118" s="502"/>
      <c r="Q118" s="534"/>
      <c r="R118" s="534"/>
      <c r="S118" s="502"/>
      <c r="T118" s="502"/>
      <c r="U118" s="502"/>
      <c r="V118" s="399"/>
      <c r="W118" s="502"/>
      <c r="X118" s="534"/>
      <c r="Y118" s="534"/>
      <c r="Z118" s="534"/>
      <c r="AA118" s="534"/>
      <c r="AB118" s="508"/>
    </row>
    <row r="119" spans="1:28">
      <c r="A119" s="503"/>
      <c r="B119" s="509"/>
      <c r="C119" s="509"/>
      <c r="D119" s="503"/>
      <c r="E119" s="509"/>
      <c r="F119" s="509"/>
      <c r="G119" s="503"/>
      <c r="H119" s="509"/>
      <c r="J119" s="564"/>
      <c r="K119" s="564"/>
      <c r="L119" s="503"/>
      <c r="M119" s="400"/>
      <c r="N119" s="400"/>
      <c r="P119" s="503"/>
      <c r="Q119" s="564"/>
      <c r="R119" s="564"/>
      <c r="S119" s="503"/>
      <c r="T119" s="400"/>
      <c r="U119" s="400"/>
      <c r="V119" s="400"/>
      <c r="W119" s="503"/>
      <c r="X119" s="564"/>
      <c r="Y119" s="332"/>
      <c r="Z119" s="332"/>
      <c r="AA119" s="564"/>
      <c r="AB119" s="509"/>
    </row>
    <row r="120" spans="1:28" ht="2.65" customHeight="1">
      <c r="A120" s="511" t="s">
        <v>105</v>
      </c>
      <c r="B120" s="508"/>
      <c r="C120" s="508"/>
      <c r="D120" s="511" t="s">
        <v>105</v>
      </c>
      <c r="E120" s="508"/>
      <c r="F120" s="325" t="s">
        <v>105</v>
      </c>
      <c r="G120" s="565" t="s">
        <v>105</v>
      </c>
      <c r="H120" s="508"/>
      <c r="J120" s="420" t="s">
        <v>105</v>
      </c>
      <c r="K120" s="420" t="s">
        <v>105</v>
      </c>
      <c r="L120" s="420" t="s">
        <v>105</v>
      </c>
      <c r="M120" s="402" t="s">
        <v>105</v>
      </c>
      <c r="N120" s="402" t="s">
        <v>105</v>
      </c>
      <c r="P120" s="420" t="s">
        <v>105</v>
      </c>
      <c r="Q120" s="420" t="s">
        <v>105</v>
      </c>
      <c r="R120" s="420" t="s">
        <v>105</v>
      </c>
      <c r="S120" s="420" t="s">
        <v>105</v>
      </c>
      <c r="T120" s="402" t="s">
        <v>105</v>
      </c>
      <c r="U120" s="566" t="s">
        <v>105</v>
      </c>
      <c r="V120" s="508"/>
      <c r="W120" s="420" t="s">
        <v>105</v>
      </c>
      <c r="X120" s="420" t="s">
        <v>105</v>
      </c>
      <c r="Y120" s="402" t="s">
        <v>105</v>
      </c>
      <c r="Z120" s="402" t="s">
        <v>105</v>
      </c>
      <c r="AA120" s="565" t="s">
        <v>105</v>
      </c>
      <c r="AB120" s="508"/>
    </row>
    <row r="121" spans="1:28">
      <c r="A121" s="570">
        <v>2010</v>
      </c>
      <c r="B121" s="508"/>
      <c r="C121" s="508"/>
      <c r="D121" s="571" t="s">
        <v>52</v>
      </c>
      <c r="E121" s="508"/>
      <c r="F121" s="508"/>
      <c r="G121" s="572">
        <v>92</v>
      </c>
      <c r="H121" s="508"/>
      <c r="J121" s="563">
        <v>64.099999999999994</v>
      </c>
      <c r="K121" s="563">
        <v>10.9</v>
      </c>
      <c r="L121" s="568">
        <v>104.31</v>
      </c>
      <c r="M121" s="416">
        <v>28.3</v>
      </c>
      <c r="N121" s="417">
        <v>71.7</v>
      </c>
      <c r="P121" s="567">
        <v>32.6</v>
      </c>
      <c r="Q121" s="563">
        <v>84.8</v>
      </c>
      <c r="R121" s="563">
        <v>20.7</v>
      </c>
      <c r="S121" s="568">
        <v>105.29900000000001</v>
      </c>
      <c r="T121" s="416">
        <v>25</v>
      </c>
      <c r="U121" s="417">
        <v>75</v>
      </c>
      <c r="V121" s="399"/>
      <c r="W121" s="567">
        <v>31.5</v>
      </c>
      <c r="X121" s="569">
        <v>105.80500000000001</v>
      </c>
      <c r="Y121" s="418">
        <v>27.2</v>
      </c>
      <c r="Z121" s="419">
        <v>72.8</v>
      </c>
      <c r="AA121" s="563">
        <v>33.700000000000003</v>
      </c>
      <c r="AB121" s="508"/>
    </row>
    <row r="122" spans="1:28">
      <c r="A122" s="502"/>
      <c r="B122" s="508"/>
      <c r="C122" s="508"/>
      <c r="D122" s="502"/>
      <c r="E122" s="508"/>
      <c r="F122" s="508"/>
      <c r="G122" s="502"/>
      <c r="H122" s="508"/>
      <c r="J122" s="534"/>
      <c r="K122" s="534"/>
      <c r="L122" s="502"/>
      <c r="M122" s="399"/>
      <c r="N122" s="399"/>
      <c r="P122" s="502"/>
      <c r="Q122" s="534"/>
      <c r="R122" s="534"/>
      <c r="S122" s="502"/>
      <c r="T122" s="399"/>
      <c r="U122" s="399"/>
      <c r="V122" s="399"/>
      <c r="W122" s="502"/>
      <c r="X122" s="534"/>
      <c r="Y122" s="326"/>
      <c r="Z122" s="326"/>
      <c r="AA122" s="534"/>
      <c r="AB122" s="508"/>
    </row>
    <row r="123" spans="1:28" ht="2.9" customHeight="1">
      <c r="A123" s="502"/>
      <c r="B123" s="508"/>
      <c r="C123" s="508"/>
      <c r="D123" s="502"/>
      <c r="E123" s="508"/>
      <c r="F123" s="508"/>
      <c r="G123" s="502"/>
      <c r="H123" s="508"/>
      <c r="J123" s="534"/>
      <c r="K123" s="534"/>
      <c r="L123" s="502"/>
      <c r="M123" s="502"/>
      <c r="N123" s="502"/>
      <c r="P123" s="502"/>
      <c r="Q123" s="534"/>
      <c r="R123" s="534"/>
      <c r="S123" s="502"/>
      <c r="T123" s="502"/>
      <c r="U123" s="502"/>
      <c r="V123" s="399"/>
      <c r="W123" s="502"/>
      <c r="X123" s="534"/>
      <c r="Y123" s="534"/>
      <c r="Z123" s="534"/>
      <c r="AA123" s="534"/>
      <c r="AB123" s="508"/>
    </row>
    <row r="124" spans="1:28">
      <c r="A124" s="503"/>
      <c r="B124" s="509"/>
      <c r="C124" s="509"/>
      <c r="D124" s="503"/>
      <c r="E124" s="509"/>
      <c r="F124" s="509"/>
      <c r="G124" s="503"/>
      <c r="H124" s="509"/>
      <c r="J124" s="564"/>
      <c r="K124" s="564"/>
      <c r="L124" s="503"/>
      <c r="M124" s="400"/>
      <c r="N124" s="400"/>
      <c r="P124" s="503"/>
      <c r="Q124" s="564"/>
      <c r="R124" s="564"/>
      <c r="S124" s="503"/>
      <c r="T124" s="400"/>
      <c r="U124" s="400"/>
      <c r="V124" s="400"/>
      <c r="W124" s="503"/>
      <c r="X124" s="564"/>
      <c r="Y124" s="332"/>
      <c r="Z124" s="332"/>
      <c r="AA124" s="564"/>
      <c r="AB124" s="509"/>
    </row>
    <row r="125" spans="1:28" ht="2.65" customHeight="1">
      <c r="A125" s="511" t="s">
        <v>105</v>
      </c>
      <c r="B125" s="508"/>
      <c r="C125" s="508"/>
      <c r="D125" s="511" t="s">
        <v>105</v>
      </c>
      <c r="E125" s="508"/>
      <c r="F125" s="325" t="s">
        <v>105</v>
      </c>
      <c r="G125" s="565" t="s">
        <v>105</v>
      </c>
      <c r="H125" s="508"/>
      <c r="J125" s="420" t="s">
        <v>105</v>
      </c>
      <c r="K125" s="420" t="s">
        <v>105</v>
      </c>
      <c r="L125" s="420" t="s">
        <v>105</v>
      </c>
      <c r="M125" s="402" t="s">
        <v>105</v>
      </c>
      <c r="N125" s="402" t="s">
        <v>105</v>
      </c>
      <c r="P125" s="420" t="s">
        <v>105</v>
      </c>
      <c r="Q125" s="420" t="s">
        <v>105</v>
      </c>
      <c r="R125" s="420" t="s">
        <v>105</v>
      </c>
      <c r="S125" s="420" t="s">
        <v>105</v>
      </c>
      <c r="T125" s="402" t="s">
        <v>105</v>
      </c>
      <c r="U125" s="566" t="s">
        <v>105</v>
      </c>
      <c r="V125" s="508"/>
      <c r="W125" s="420" t="s">
        <v>105</v>
      </c>
      <c r="X125" s="420" t="s">
        <v>105</v>
      </c>
      <c r="Y125" s="402" t="s">
        <v>105</v>
      </c>
      <c r="Z125" s="402" t="s">
        <v>105</v>
      </c>
      <c r="AA125" s="565" t="s">
        <v>105</v>
      </c>
      <c r="AB125" s="508"/>
    </row>
    <row r="126" spans="1:28">
      <c r="A126" s="570">
        <v>2043</v>
      </c>
      <c r="B126" s="508"/>
      <c r="C126" s="508"/>
      <c r="D126" s="571" t="s">
        <v>53</v>
      </c>
      <c r="E126" s="508"/>
      <c r="F126" s="508"/>
      <c r="G126" s="572">
        <v>53</v>
      </c>
      <c r="H126" s="508"/>
      <c r="J126" s="563">
        <v>58.5</v>
      </c>
      <c r="K126" s="563">
        <v>0</v>
      </c>
      <c r="L126" s="568">
        <v>104.86799999999999</v>
      </c>
      <c r="M126" s="416">
        <v>22.6</v>
      </c>
      <c r="N126" s="417">
        <v>77.400000000000006</v>
      </c>
      <c r="P126" s="567">
        <v>26.4</v>
      </c>
      <c r="Q126" s="563">
        <v>66</v>
      </c>
      <c r="R126" s="563">
        <v>0</v>
      </c>
      <c r="S126" s="568">
        <v>105.245</v>
      </c>
      <c r="T126" s="416">
        <v>11.3</v>
      </c>
      <c r="U126" s="417">
        <v>88.7</v>
      </c>
      <c r="V126" s="399"/>
      <c r="W126" s="567">
        <v>20.8</v>
      </c>
      <c r="X126" s="569">
        <v>105.321</v>
      </c>
      <c r="Y126" s="418">
        <v>18.899999999999999</v>
      </c>
      <c r="Z126" s="419">
        <v>81.099999999999994</v>
      </c>
      <c r="AA126" s="563">
        <v>28.3</v>
      </c>
      <c r="AB126" s="508"/>
    </row>
    <row r="127" spans="1:28">
      <c r="A127" s="502"/>
      <c r="B127" s="508"/>
      <c r="C127" s="508"/>
      <c r="D127" s="502"/>
      <c r="E127" s="508"/>
      <c r="F127" s="508"/>
      <c r="G127" s="502"/>
      <c r="H127" s="508"/>
      <c r="J127" s="534"/>
      <c r="K127" s="534"/>
      <c r="L127" s="502"/>
      <c r="M127" s="399"/>
      <c r="N127" s="399"/>
      <c r="P127" s="502"/>
      <c r="Q127" s="534"/>
      <c r="R127" s="534"/>
      <c r="S127" s="502"/>
      <c r="T127" s="399"/>
      <c r="U127" s="399"/>
      <c r="V127" s="399"/>
      <c r="W127" s="502"/>
      <c r="X127" s="534"/>
      <c r="Y127" s="326"/>
      <c r="Z127" s="326"/>
      <c r="AA127" s="534"/>
      <c r="AB127" s="508"/>
    </row>
    <row r="128" spans="1:28" ht="2.9" customHeight="1">
      <c r="A128" s="502"/>
      <c r="B128" s="508"/>
      <c r="C128" s="508"/>
      <c r="D128" s="502"/>
      <c r="E128" s="508"/>
      <c r="F128" s="508"/>
      <c r="G128" s="502"/>
      <c r="H128" s="508"/>
      <c r="J128" s="534"/>
      <c r="K128" s="534"/>
      <c r="L128" s="502"/>
      <c r="M128" s="502"/>
      <c r="N128" s="502"/>
      <c r="P128" s="502"/>
      <c r="Q128" s="534"/>
      <c r="R128" s="534"/>
      <c r="S128" s="502"/>
      <c r="T128" s="502"/>
      <c r="U128" s="502"/>
      <c r="V128" s="399"/>
      <c r="W128" s="502"/>
      <c r="X128" s="534"/>
      <c r="Y128" s="534"/>
      <c r="Z128" s="534"/>
      <c r="AA128" s="534"/>
      <c r="AB128" s="508"/>
    </row>
    <row r="129" spans="1:28">
      <c r="A129" s="503"/>
      <c r="B129" s="509"/>
      <c r="C129" s="509"/>
      <c r="D129" s="503"/>
      <c r="E129" s="509"/>
      <c r="F129" s="509"/>
      <c r="G129" s="503"/>
      <c r="H129" s="509"/>
      <c r="J129" s="564"/>
      <c r="K129" s="564"/>
      <c r="L129" s="503"/>
      <c r="M129" s="400"/>
      <c r="N129" s="400"/>
      <c r="P129" s="503"/>
      <c r="Q129" s="564"/>
      <c r="R129" s="564"/>
      <c r="S129" s="503"/>
      <c r="T129" s="400"/>
      <c r="U129" s="400"/>
      <c r="V129" s="400"/>
      <c r="W129" s="503"/>
      <c r="X129" s="564"/>
      <c r="Y129" s="332"/>
      <c r="Z129" s="332"/>
      <c r="AA129" s="564"/>
      <c r="AB129" s="509"/>
    </row>
    <row r="130" spans="1:28" ht="2.65" customHeight="1">
      <c r="A130" s="511" t="s">
        <v>105</v>
      </c>
      <c r="B130" s="508"/>
      <c r="C130" s="508"/>
      <c r="D130" s="511" t="s">
        <v>105</v>
      </c>
      <c r="E130" s="508"/>
      <c r="F130" s="325" t="s">
        <v>105</v>
      </c>
      <c r="G130" s="565" t="s">
        <v>105</v>
      </c>
      <c r="H130" s="508"/>
      <c r="J130" s="420" t="s">
        <v>105</v>
      </c>
      <c r="K130" s="420" t="s">
        <v>105</v>
      </c>
      <c r="L130" s="420" t="s">
        <v>105</v>
      </c>
      <c r="M130" s="402" t="s">
        <v>105</v>
      </c>
      <c r="N130" s="402" t="s">
        <v>105</v>
      </c>
      <c r="P130" s="420" t="s">
        <v>105</v>
      </c>
      <c r="Q130" s="420" t="s">
        <v>105</v>
      </c>
      <c r="R130" s="420" t="s">
        <v>105</v>
      </c>
      <c r="S130" s="420" t="s">
        <v>105</v>
      </c>
      <c r="T130" s="402" t="s">
        <v>105</v>
      </c>
      <c r="U130" s="566" t="s">
        <v>105</v>
      </c>
      <c r="V130" s="508"/>
      <c r="W130" s="420" t="s">
        <v>105</v>
      </c>
      <c r="X130" s="420" t="s">
        <v>105</v>
      </c>
      <c r="Y130" s="402" t="s">
        <v>105</v>
      </c>
      <c r="Z130" s="402" t="s">
        <v>105</v>
      </c>
      <c r="AA130" s="565" t="s">
        <v>105</v>
      </c>
      <c r="AB130" s="508"/>
    </row>
    <row r="131" spans="1:28">
      <c r="A131" s="570">
        <v>2071</v>
      </c>
      <c r="B131" s="508"/>
      <c r="C131" s="508"/>
      <c r="D131" s="571" t="s">
        <v>54</v>
      </c>
      <c r="E131" s="508"/>
      <c r="F131" s="508"/>
      <c r="G131" s="572">
        <v>91</v>
      </c>
      <c r="H131" s="508"/>
      <c r="J131" s="563">
        <v>75.8</v>
      </c>
      <c r="K131" s="563">
        <v>9.9</v>
      </c>
      <c r="L131" s="568">
        <v>109.84</v>
      </c>
      <c r="M131" s="416">
        <v>15.4</v>
      </c>
      <c r="N131" s="417">
        <v>83.5</v>
      </c>
      <c r="P131" s="567">
        <v>48.4</v>
      </c>
      <c r="Q131" s="563">
        <v>78</v>
      </c>
      <c r="R131" s="563">
        <v>12.1</v>
      </c>
      <c r="S131" s="568">
        <v>107.268</v>
      </c>
      <c r="T131" s="416">
        <v>22</v>
      </c>
      <c r="U131" s="417">
        <v>78</v>
      </c>
      <c r="V131" s="399"/>
      <c r="W131" s="567">
        <v>38.5</v>
      </c>
      <c r="X131" s="569">
        <v>109.321</v>
      </c>
      <c r="Y131" s="418">
        <v>17.600000000000001</v>
      </c>
      <c r="Z131" s="419">
        <v>81.3</v>
      </c>
      <c r="AA131" s="563">
        <v>39.6</v>
      </c>
      <c r="AB131" s="508"/>
    </row>
    <row r="132" spans="1:28">
      <c r="A132" s="502"/>
      <c r="B132" s="508"/>
      <c r="C132" s="508"/>
      <c r="D132" s="502"/>
      <c r="E132" s="508"/>
      <c r="F132" s="508"/>
      <c r="G132" s="502"/>
      <c r="H132" s="508"/>
      <c r="J132" s="534"/>
      <c r="K132" s="534"/>
      <c r="L132" s="502"/>
      <c r="M132" s="399"/>
      <c r="N132" s="399"/>
      <c r="P132" s="502"/>
      <c r="Q132" s="534"/>
      <c r="R132" s="534"/>
      <c r="S132" s="502"/>
      <c r="T132" s="399"/>
      <c r="U132" s="399"/>
      <c r="V132" s="399"/>
      <c r="W132" s="502"/>
      <c r="X132" s="534"/>
      <c r="Y132" s="326"/>
      <c r="Z132" s="326"/>
      <c r="AA132" s="534"/>
      <c r="AB132" s="508"/>
    </row>
    <row r="133" spans="1:28" ht="2.9" customHeight="1">
      <c r="A133" s="502"/>
      <c r="B133" s="508"/>
      <c r="C133" s="508"/>
      <c r="D133" s="502"/>
      <c r="E133" s="508"/>
      <c r="F133" s="508"/>
      <c r="G133" s="502"/>
      <c r="H133" s="508"/>
      <c r="J133" s="534"/>
      <c r="K133" s="534"/>
      <c r="L133" s="502"/>
      <c r="M133" s="502"/>
      <c r="N133" s="502"/>
      <c r="P133" s="502"/>
      <c r="Q133" s="534"/>
      <c r="R133" s="534"/>
      <c r="S133" s="502"/>
      <c r="T133" s="502"/>
      <c r="U133" s="502"/>
      <c r="V133" s="399"/>
      <c r="W133" s="502"/>
      <c r="X133" s="534"/>
      <c r="Y133" s="534"/>
      <c r="Z133" s="534"/>
      <c r="AA133" s="534"/>
      <c r="AB133" s="508"/>
    </row>
    <row r="134" spans="1:28">
      <c r="A134" s="503"/>
      <c r="B134" s="509"/>
      <c r="C134" s="509"/>
      <c r="D134" s="503"/>
      <c r="E134" s="509"/>
      <c r="F134" s="509"/>
      <c r="G134" s="503"/>
      <c r="H134" s="509"/>
      <c r="J134" s="564"/>
      <c r="K134" s="564"/>
      <c r="L134" s="503"/>
      <c r="M134" s="400"/>
      <c r="N134" s="400"/>
      <c r="P134" s="503"/>
      <c r="Q134" s="564"/>
      <c r="R134" s="564"/>
      <c r="S134" s="503"/>
      <c r="T134" s="400"/>
      <c r="U134" s="400"/>
      <c r="V134" s="400"/>
      <c r="W134" s="503"/>
      <c r="X134" s="564"/>
      <c r="Y134" s="332"/>
      <c r="Z134" s="332"/>
      <c r="AA134" s="564"/>
      <c r="AB134" s="509"/>
    </row>
    <row r="135" spans="1:28" ht="2.65" customHeight="1">
      <c r="A135" s="511" t="s">
        <v>105</v>
      </c>
      <c r="B135" s="508"/>
      <c r="C135" s="508"/>
      <c r="D135" s="511" t="s">
        <v>105</v>
      </c>
      <c r="E135" s="508"/>
      <c r="F135" s="325" t="s">
        <v>105</v>
      </c>
      <c r="G135" s="565" t="s">
        <v>105</v>
      </c>
      <c r="H135" s="508"/>
      <c r="J135" s="420" t="s">
        <v>105</v>
      </c>
      <c r="K135" s="420" t="s">
        <v>105</v>
      </c>
      <c r="L135" s="420" t="s">
        <v>105</v>
      </c>
      <c r="M135" s="402" t="s">
        <v>105</v>
      </c>
      <c r="N135" s="402" t="s">
        <v>105</v>
      </c>
      <c r="P135" s="420" t="s">
        <v>105</v>
      </c>
      <c r="Q135" s="420" t="s">
        <v>105</v>
      </c>
      <c r="R135" s="420" t="s">
        <v>105</v>
      </c>
      <c r="S135" s="420" t="s">
        <v>105</v>
      </c>
      <c r="T135" s="402" t="s">
        <v>105</v>
      </c>
      <c r="U135" s="566" t="s">
        <v>105</v>
      </c>
      <c r="V135" s="508"/>
      <c r="W135" s="420" t="s">
        <v>105</v>
      </c>
      <c r="X135" s="420" t="s">
        <v>105</v>
      </c>
      <c r="Y135" s="402" t="s">
        <v>105</v>
      </c>
      <c r="Z135" s="402" t="s">
        <v>105</v>
      </c>
      <c r="AA135" s="565" t="s">
        <v>105</v>
      </c>
      <c r="AB135" s="508"/>
    </row>
    <row r="136" spans="1:28">
      <c r="A136" s="570">
        <v>2013</v>
      </c>
      <c r="B136" s="508"/>
      <c r="C136" s="508"/>
      <c r="D136" s="571" t="s">
        <v>55</v>
      </c>
      <c r="E136" s="508"/>
      <c r="F136" s="508"/>
      <c r="G136" s="572">
        <v>108</v>
      </c>
      <c r="H136" s="508"/>
      <c r="J136" s="563">
        <v>68.5</v>
      </c>
      <c r="K136" s="563">
        <v>12</v>
      </c>
      <c r="L136" s="568">
        <v>106.09699999999999</v>
      </c>
      <c r="M136" s="416">
        <v>21.3</v>
      </c>
      <c r="N136" s="417">
        <v>78.7</v>
      </c>
      <c r="P136" s="567">
        <v>37</v>
      </c>
      <c r="Q136" s="563">
        <v>72.2</v>
      </c>
      <c r="R136" s="563">
        <v>15.7</v>
      </c>
      <c r="S136" s="568">
        <v>107.117</v>
      </c>
      <c r="T136" s="416">
        <v>17.600000000000001</v>
      </c>
      <c r="U136" s="417">
        <v>82.4</v>
      </c>
      <c r="V136" s="399"/>
      <c r="W136" s="567">
        <v>36.1</v>
      </c>
      <c r="X136" s="569">
        <v>108.117</v>
      </c>
      <c r="Y136" s="418">
        <v>20.399999999999999</v>
      </c>
      <c r="Z136" s="419">
        <v>79.599999999999994</v>
      </c>
      <c r="AA136" s="563">
        <v>43.5</v>
      </c>
      <c r="AB136" s="508"/>
    </row>
    <row r="137" spans="1:28">
      <c r="A137" s="502"/>
      <c r="B137" s="508"/>
      <c r="C137" s="508"/>
      <c r="D137" s="502"/>
      <c r="E137" s="508"/>
      <c r="F137" s="508"/>
      <c r="G137" s="502"/>
      <c r="H137" s="508"/>
      <c r="J137" s="534"/>
      <c r="K137" s="534"/>
      <c r="L137" s="502"/>
      <c r="M137" s="399"/>
      <c r="N137" s="399"/>
      <c r="P137" s="502"/>
      <c r="Q137" s="534"/>
      <c r="R137" s="534"/>
      <c r="S137" s="502"/>
      <c r="T137" s="399"/>
      <c r="U137" s="399"/>
      <c r="V137" s="399"/>
      <c r="W137" s="502"/>
      <c r="X137" s="534"/>
      <c r="Y137" s="326"/>
      <c r="Z137" s="326"/>
      <c r="AA137" s="534"/>
      <c r="AB137" s="508"/>
    </row>
    <row r="138" spans="1:28" ht="2.9" customHeight="1">
      <c r="A138" s="502"/>
      <c r="B138" s="508"/>
      <c r="C138" s="508"/>
      <c r="D138" s="502"/>
      <c r="E138" s="508"/>
      <c r="F138" s="508"/>
      <c r="G138" s="502"/>
      <c r="H138" s="508"/>
      <c r="J138" s="534"/>
      <c r="K138" s="534"/>
      <c r="L138" s="502"/>
      <c r="M138" s="502"/>
      <c r="N138" s="502"/>
      <c r="P138" s="502"/>
      <c r="Q138" s="534"/>
      <c r="R138" s="534"/>
      <c r="S138" s="502"/>
      <c r="T138" s="502"/>
      <c r="U138" s="502"/>
      <c r="V138" s="399"/>
      <c r="W138" s="502"/>
      <c r="X138" s="534"/>
      <c r="Y138" s="534"/>
      <c r="Z138" s="534"/>
      <c r="AA138" s="534"/>
      <c r="AB138" s="508"/>
    </row>
    <row r="139" spans="1:28">
      <c r="A139" s="503"/>
      <c r="B139" s="509"/>
      <c r="C139" s="509"/>
      <c r="D139" s="503"/>
      <c r="E139" s="509"/>
      <c r="F139" s="509"/>
      <c r="G139" s="503"/>
      <c r="H139" s="509"/>
      <c r="J139" s="564"/>
      <c r="K139" s="564"/>
      <c r="L139" s="503"/>
      <c r="M139" s="400"/>
      <c r="N139" s="400"/>
      <c r="P139" s="503"/>
      <c r="Q139" s="564"/>
      <c r="R139" s="564"/>
      <c r="S139" s="503"/>
      <c r="T139" s="400"/>
      <c r="U139" s="400"/>
      <c r="V139" s="400"/>
      <c r="W139" s="503"/>
      <c r="X139" s="564"/>
      <c r="Y139" s="332"/>
      <c r="Z139" s="332"/>
      <c r="AA139" s="564"/>
      <c r="AB139" s="509"/>
    </row>
    <row r="140" spans="1:28" ht="2.65" customHeight="1">
      <c r="A140" s="511" t="s">
        <v>105</v>
      </c>
      <c r="B140" s="508"/>
      <c r="C140" s="508"/>
      <c r="D140" s="511" t="s">
        <v>105</v>
      </c>
      <c r="E140" s="508"/>
      <c r="F140" s="325" t="s">
        <v>105</v>
      </c>
      <c r="G140" s="565" t="s">
        <v>105</v>
      </c>
      <c r="H140" s="508"/>
      <c r="J140" s="420" t="s">
        <v>105</v>
      </c>
      <c r="K140" s="420" t="s">
        <v>105</v>
      </c>
      <c r="L140" s="420" t="s">
        <v>105</v>
      </c>
      <c r="M140" s="402" t="s">
        <v>105</v>
      </c>
      <c r="N140" s="402" t="s">
        <v>105</v>
      </c>
      <c r="P140" s="420" t="s">
        <v>105</v>
      </c>
      <c r="Q140" s="420" t="s">
        <v>105</v>
      </c>
      <c r="R140" s="420" t="s">
        <v>105</v>
      </c>
      <c r="S140" s="420" t="s">
        <v>105</v>
      </c>
      <c r="T140" s="402" t="s">
        <v>105</v>
      </c>
      <c r="U140" s="566" t="s">
        <v>105</v>
      </c>
      <c r="V140" s="508"/>
      <c r="W140" s="420" t="s">
        <v>105</v>
      </c>
      <c r="X140" s="420" t="s">
        <v>105</v>
      </c>
      <c r="Y140" s="402" t="s">
        <v>105</v>
      </c>
      <c r="Z140" s="402" t="s">
        <v>105</v>
      </c>
      <c r="AA140" s="565" t="s">
        <v>105</v>
      </c>
      <c r="AB140" s="508"/>
    </row>
    <row r="141" spans="1:28">
      <c r="A141" s="570">
        <v>2064</v>
      </c>
      <c r="B141" s="508"/>
      <c r="C141" s="508"/>
      <c r="D141" s="571" t="s">
        <v>56</v>
      </c>
      <c r="E141" s="508"/>
      <c r="F141" s="508"/>
      <c r="G141" s="572">
        <v>40</v>
      </c>
      <c r="H141" s="508"/>
      <c r="J141" s="563">
        <v>70</v>
      </c>
      <c r="K141" s="563">
        <v>12.5</v>
      </c>
      <c r="L141" s="568">
        <v>108</v>
      </c>
      <c r="M141" s="416">
        <v>17.5</v>
      </c>
      <c r="N141" s="417">
        <v>82.5</v>
      </c>
      <c r="P141" s="567">
        <v>40</v>
      </c>
      <c r="Q141" s="563">
        <v>70</v>
      </c>
      <c r="R141" s="563">
        <v>12.5</v>
      </c>
      <c r="S141" s="568">
        <v>108.13200000000001</v>
      </c>
      <c r="T141" s="416">
        <v>20</v>
      </c>
      <c r="U141" s="417">
        <v>80</v>
      </c>
      <c r="V141" s="399"/>
      <c r="W141" s="567">
        <v>40</v>
      </c>
      <c r="X141" s="569">
        <v>108.57899999999999</v>
      </c>
      <c r="Y141" s="418">
        <v>20</v>
      </c>
      <c r="Z141" s="419">
        <v>80</v>
      </c>
      <c r="AA141" s="563">
        <v>45</v>
      </c>
      <c r="AB141" s="508"/>
    </row>
    <row r="142" spans="1:28">
      <c r="A142" s="502"/>
      <c r="B142" s="508"/>
      <c r="C142" s="508"/>
      <c r="D142" s="502"/>
      <c r="E142" s="508"/>
      <c r="F142" s="508"/>
      <c r="G142" s="502"/>
      <c r="H142" s="508"/>
      <c r="J142" s="534"/>
      <c r="K142" s="534"/>
      <c r="L142" s="502"/>
      <c r="M142" s="399"/>
      <c r="N142" s="399"/>
      <c r="P142" s="502"/>
      <c r="Q142" s="534"/>
      <c r="R142" s="534"/>
      <c r="S142" s="502"/>
      <c r="T142" s="399"/>
      <c r="U142" s="399"/>
      <c r="V142" s="399"/>
      <c r="W142" s="502"/>
      <c r="X142" s="534"/>
      <c r="Y142" s="326"/>
      <c r="Z142" s="326"/>
      <c r="AA142" s="534"/>
      <c r="AB142" s="508"/>
    </row>
    <row r="143" spans="1:28" ht="2.9" customHeight="1">
      <c r="A143" s="502"/>
      <c r="B143" s="508"/>
      <c r="C143" s="508"/>
      <c r="D143" s="502"/>
      <c r="E143" s="508"/>
      <c r="F143" s="508"/>
      <c r="G143" s="502"/>
      <c r="H143" s="508"/>
      <c r="J143" s="534"/>
      <c r="K143" s="534"/>
      <c r="L143" s="502"/>
      <c r="M143" s="502"/>
      <c r="N143" s="502"/>
      <c r="P143" s="502"/>
      <c r="Q143" s="534"/>
      <c r="R143" s="534"/>
      <c r="S143" s="502"/>
      <c r="T143" s="502"/>
      <c r="U143" s="502"/>
      <c r="V143" s="399"/>
      <c r="W143" s="502"/>
      <c r="X143" s="534"/>
      <c r="Y143" s="534"/>
      <c r="Z143" s="534"/>
      <c r="AA143" s="534"/>
      <c r="AB143" s="508"/>
    </row>
    <row r="144" spans="1:28">
      <c r="A144" s="503"/>
      <c r="B144" s="509"/>
      <c r="C144" s="509"/>
      <c r="D144" s="503"/>
      <c r="E144" s="509"/>
      <c r="F144" s="509"/>
      <c r="G144" s="503"/>
      <c r="H144" s="509"/>
      <c r="J144" s="564"/>
      <c r="K144" s="564"/>
      <c r="L144" s="503"/>
      <c r="M144" s="400"/>
      <c r="N144" s="400"/>
      <c r="P144" s="503"/>
      <c r="Q144" s="564"/>
      <c r="R144" s="564"/>
      <c r="S144" s="503"/>
      <c r="T144" s="400"/>
      <c r="U144" s="400"/>
      <c r="V144" s="400"/>
      <c r="W144" s="503"/>
      <c r="X144" s="564"/>
      <c r="Y144" s="332"/>
      <c r="Z144" s="332"/>
      <c r="AA144" s="564"/>
      <c r="AB144" s="509"/>
    </row>
    <row r="145" spans="1:28" ht="2.65" customHeight="1">
      <c r="A145" s="511" t="s">
        <v>105</v>
      </c>
      <c r="B145" s="508"/>
      <c r="C145" s="508"/>
      <c r="D145" s="511" t="s">
        <v>105</v>
      </c>
      <c r="E145" s="508"/>
      <c r="F145" s="325" t="s">
        <v>105</v>
      </c>
      <c r="G145" s="565" t="s">
        <v>105</v>
      </c>
      <c r="H145" s="508"/>
      <c r="J145" s="420" t="s">
        <v>105</v>
      </c>
      <c r="K145" s="420" t="s">
        <v>105</v>
      </c>
      <c r="L145" s="420" t="s">
        <v>105</v>
      </c>
      <c r="M145" s="402" t="s">
        <v>105</v>
      </c>
      <c r="N145" s="402" t="s">
        <v>105</v>
      </c>
      <c r="P145" s="420" t="s">
        <v>105</v>
      </c>
      <c r="Q145" s="420" t="s">
        <v>105</v>
      </c>
      <c r="R145" s="420" t="s">
        <v>105</v>
      </c>
      <c r="S145" s="420" t="s">
        <v>105</v>
      </c>
      <c r="T145" s="402" t="s">
        <v>105</v>
      </c>
      <c r="U145" s="566" t="s">
        <v>105</v>
      </c>
      <c r="V145" s="508"/>
      <c r="W145" s="420" t="s">
        <v>105</v>
      </c>
      <c r="X145" s="420" t="s">
        <v>105</v>
      </c>
      <c r="Y145" s="402" t="s">
        <v>105</v>
      </c>
      <c r="Z145" s="402" t="s">
        <v>105</v>
      </c>
      <c r="AA145" s="565" t="s">
        <v>105</v>
      </c>
      <c r="AB145" s="508"/>
    </row>
    <row r="146" spans="1:28">
      <c r="A146" s="570">
        <v>7008</v>
      </c>
      <c r="B146" s="508"/>
      <c r="C146" s="508"/>
      <c r="D146" s="571" t="s">
        <v>96</v>
      </c>
      <c r="E146" s="508"/>
      <c r="F146" s="508"/>
      <c r="G146" s="572">
        <v>8</v>
      </c>
      <c r="H146" s="508"/>
      <c r="J146" s="563">
        <v>0</v>
      </c>
      <c r="K146" s="563">
        <v>0</v>
      </c>
      <c r="L146" s="568">
        <v>94</v>
      </c>
      <c r="M146" s="416">
        <v>50</v>
      </c>
      <c r="N146" s="417">
        <v>25</v>
      </c>
      <c r="P146" s="567">
        <v>0</v>
      </c>
      <c r="Q146" s="563">
        <v>0</v>
      </c>
      <c r="R146" s="563">
        <v>0</v>
      </c>
      <c r="S146" s="568">
        <v>89</v>
      </c>
      <c r="T146" s="416">
        <v>75</v>
      </c>
      <c r="U146" s="417">
        <v>0</v>
      </c>
      <c r="V146" s="399"/>
      <c r="W146" s="567">
        <v>0</v>
      </c>
      <c r="X146" s="569">
        <v>93</v>
      </c>
      <c r="Y146" s="418">
        <v>62.5</v>
      </c>
      <c r="Z146" s="419">
        <v>12.5</v>
      </c>
      <c r="AA146" s="563">
        <v>0</v>
      </c>
      <c r="AB146" s="508"/>
    </row>
    <row r="147" spans="1:28">
      <c r="A147" s="502"/>
      <c r="B147" s="508"/>
      <c r="C147" s="508"/>
      <c r="D147" s="502"/>
      <c r="E147" s="508"/>
      <c r="F147" s="508"/>
      <c r="G147" s="502"/>
      <c r="H147" s="508"/>
      <c r="J147" s="534"/>
      <c r="K147" s="534"/>
      <c r="L147" s="502"/>
      <c r="M147" s="399"/>
      <c r="N147" s="399"/>
      <c r="P147" s="502"/>
      <c r="Q147" s="534"/>
      <c r="R147" s="534"/>
      <c r="S147" s="502"/>
      <c r="T147" s="399"/>
      <c r="U147" s="399"/>
      <c r="V147" s="399"/>
      <c r="W147" s="502"/>
      <c r="X147" s="534"/>
      <c r="Y147" s="326"/>
      <c r="Z147" s="326"/>
      <c r="AA147" s="534"/>
      <c r="AB147" s="508"/>
    </row>
    <row r="148" spans="1:28" ht="2.9" customHeight="1">
      <c r="A148" s="502"/>
      <c r="B148" s="508"/>
      <c r="C148" s="508"/>
      <c r="D148" s="502"/>
      <c r="E148" s="508"/>
      <c r="F148" s="508"/>
      <c r="G148" s="502"/>
      <c r="H148" s="508"/>
      <c r="J148" s="534"/>
      <c r="K148" s="534"/>
      <c r="L148" s="502"/>
      <c r="M148" s="502"/>
      <c r="N148" s="502"/>
      <c r="P148" s="502"/>
      <c r="Q148" s="534"/>
      <c r="R148" s="534"/>
      <c r="S148" s="502"/>
      <c r="T148" s="502"/>
      <c r="U148" s="502"/>
      <c r="V148" s="399"/>
      <c r="W148" s="502"/>
      <c r="X148" s="534"/>
      <c r="Y148" s="534"/>
      <c r="Z148" s="534"/>
      <c r="AA148" s="534"/>
      <c r="AB148" s="508"/>
    </row>
    <row r="149" spans="1:28">
      <c r="A149" s="503"/>
      <c r="B149" s="509"/>
      <c r="C149" s="509"/>
      <c r="D149" s="503"/>
      <c r="E149" s="509"/>
      <c r="F149" s="509"/>
      <c r="G149" s="503"/>
      <c r="H149" s="509"/>
      <c r="J149" s="564"/>
      <c r="K149" s="564"/>
      <c r="L149" s="503"/>
      <c r="M149" s="400"/>
      <c r="N149" s="400"/>
      <c r="P149" s="503"/>
      <c r="Q149" s="564"/>
      <c r="R149" s="564"/>
      <c r="S149" s="503"/>
      <c r="T149" s="400"/>
      <c r="U149" s="400"/>
      <c r="V149" s="400"/>
      <c r="W149" s="503"/>
      <c r="X149" s="564"/>
      <c r="Y149" s="332"/>
      <c r="Z149" s="332"/>
      <c r="AA149" s="564"/>
      <c r="AB149" s="509"/>
    </row>
    <row r="150" spans="1:28" ht="2.65" customHeight="1">
      <c r="A150" s="511" t="s">
        <v>105</v>
      </c>
      <c r="B150" s="508"/>
      <c r="C150" s="508"/>
      <c r="D150" s="511" t="s">
        <v>105</v>
      </c>
      <c r="E150" s="508"/>
      <c r="F150" s="325" t="s">
        <v>105</v>
      </c>
      <c r="G150" s="565" t="s">
        <v>105</v>
      </c>
      <c r="H150" s="508"/>
      <c r="J150" s="420" t="s">
        <v>105</v>
      </c>
      <c r="K150" s="420" t="s">
        <v>105</v>
      </c>
      <c r="L150" s="420" t="s">
        <v>105</v>
      </c>
      <c r="M150" s="402" t="s">
        <v>105</v>
      </c>
      <c r="N150" s="402" t="s">
        <v>105</v>
      </c>
      <c r="P150" s="420" t="s">
        <v>105</v>
      </c>
      <c r="Q150" s="420" t="s">
        <v>105</v>
      </c>
      <c r="R150" s="420" t="s">
        <v>105</v>
      </c>
      <c r="S150" s="420" t="s">
        <v>105</v>
      </c>
      <c r="T150" s="402" t="s">
        <v>105</v>
      </c>
      <c r="U150" s="566" t="s">
        <v>105</v>
      </c>
      <c r="V150" s="508"/>
      <c r="W150" s="420" t="s">
        <v>105</v>
      </c>
      <c r="X150" s="420" t="s">
        <v>105</v>
      </c>
      <c r="Y150" s="402" t="s">
        <v>105</v>
      </c>
      <c r="Z150" s="402" t="s">
        <v>105</v>
      </c>
      <c r="AA150" s="565" t="s">
        <v>105</v>
      </c>
      <c r="AB150" s="508"/>
    </row>
    <row r="151" spans="1:28">
      <c r="A151" s="570">
        <v>2070</v>
      </c>
      <c r="B151" s="508"/>
      <c r="C151" s="508"/>
      <c r="D151" s="571" t="s">
        <v>57</v>
      </c>
      <c r="E151" s="508"/>
      <c r="F151" s="508"/>
      <c r="G151" s="572">
        <v>57</v>
      </c>
      <c r="H151" s="508"/>
      <c r="J151" s="563">
        <v>71.900000000000006</v>
      </c>
      <c r="K151" s="563">
        <v>7</v>
      </c>
      <c r="L151" s="568">
        <v>107.426</v>
      </c>
      <c r="M151" s="416">
        <v>12.3</v>
      </c>
      <c r="N151" s="417">
        <v>87.7</v>
      </c>
      <c r="P151" s="567">
        <v>35.1</v>
      </c>
      <c r="Q151" s="563">
        <v>77.599999999999994</v>
      </c>
      <c r="R151" s="563">
        <v>6.9</v>
      </c>
      <c r="S151" s="568">
        <v>107.70399999999999</v>
      </c>
      <c r="T151" s="416">
        <v>14</v>
      </c>
      <c r="U151" s="417">
        <v>86</v>
      </c>
      <c r="V151" s="399"/>
      <c r="W151" s="567">
        <v>35.1</v>
      </c>
      <c r="X151" s="569">
        <v>108.22799999999999</v>
      </c>
      <c r="Y151" s="418">
        <v>19.7</v>
      </c>
      <c r="Z151" s="419">
        <v>80.3</v>
      </c>
      <c r="AA151" s="563">
        <v>44.3</v>
      </c>
      <c r="AB151" s="508"/>
    </row>
    <row r="152" spans="1:28">
      <c r="A152" s="502"/>
      <c r="B152" s="508"/>
      <c r="C152" s="508"/>
      <c r="D152" s="502"/>
      <c r="E152" s="508"/>
      <c r="F152" s="508"/>
      <c r="G152" s="502"/>
      <c r="H152" s="508"/>
      <c r="J152" s="534"/>
      <c r="K152" s="534"/>
      <c r="L152" s="502"/>
      <c r="M152" s="399"/>
      <c r="N152" s="399"/>
      <c r="P152" s="502"/>
      <c r="Q152" s="534"/>
      <c r="R152" s="534"/>
      <c r="S152" s="502"/>
      <c r="T152" s="399"/>
      <c r="U152" s="399"/>
      <c r="V152" s="399"/>
      <c r="W152" s="502"/>
      <c r="X152" s="534"/>
      <c r="Y152" s="326"/>
      <c r="Z152" s="326"/>
      <c r="AA152" s="534"/>
      <c r="AB152" s="508"/>
    </row>
    <row r="153" spans="1:28" ht="2.9" customHeight="1">
      <c r="A153" s="502"/>
      <c r="B153" s="508"/>
      <c r="C153" s="508"/>
      <c r="D153" s="502"/>
      <c r="E153" s="508"/>
      <c r="F153" s="508"/>
      <c r="G153" s="502"/>
      <c r="H153" s="508"/>
      <c r="J153" s="534"/>
      <c r="K153" s="534"/>
      <c r="L153" s="502"/>
      <c r="M153" s="502"/>
      <c r="N153" s="502"/>
      <c r="P153" s="502"/>
      <c r="Q153" s="534"/>
      <c r="R153" s="534"/>
      <c r="S153" s="502"/>
      <c r="T153" s="502"/>
      <c r="U153" s="502"/>
      <c r="V153" s="399"/>
      <c r="W153" s="502"/>
      <c r="X153" s="534"/>
      <c r="Y153" s="534"/>
      <c r="Z153" s="534"/>
      <c r="AA153" s="534"/>
      <c r="AB153" s="508"/>
    </row>
    <row r="154" spans="1:28">
      <c r="A154" s="503"/>
      <c r="B154" s="509"/>
      <c r="C154" s="509"/>
      <c r="D154" s="503"/>
      <c r="E154" s="509"/>
      <c r="F154" s="509"/>
      <c r="G154" s="503"/>
      <c r="H154" s="509"/>
      <c r="J154" s="564"/>
      <c r="K154" s="564"/>
      <c r="L154" s="503"/>
      <c r="M154" s="400"/>
      <c r="N154" s="400"/>
      <c r="P154" s="503"/>
      <c r="Q154" s="564"/>
      <c r="R154" s="564"/>
      <c r="S154" s="503"/>
      <c r="T154" s="400"/>
      <c r="U154" s="400"/>
      <c r="V154" s="400"/>
      <c r="W154" s="503"/>
      <c r="X154" s="564"/>
      <c r="Y154" s="332"/>
      <c r="Z154" s="332"/>
      <c r="AA154" s="564"/>
      <c r="AB154" s="509"/>
    </row>
    <row r="155" spans="1:28" ht="2.65" customHeight="1">
      <c r="A155" s="511" t="s">
        <v>105</v>
      </c>
      <c r="B155" s="508"/>
      <c r="C155" s="508"/>
      <c r="D155" s="511" t="s">
        <v>105</v>
      </c>
      <c r="E155" s="508"/>
      <c r="F155" s="325" t="s">
        <v>105</v>
      </c>
      <c r="G155" s="565" t="s">
        <v>105</v>
      </c>
      <c r="H155" s="508"/>
      <c r="J155" s="420" t="s">
        <v>105</v>
      </c>
      <c r="K155" s="420" t="s">
        <v>105</v>
      </c>
      <c r="L155" s="420" t="s">
        <v>105</v>
      </c>
      <c r="M155" s="402" t="s">
        <v>105</v>
      </c>
      <c r="N155" s="402" t="s">
        <v>105</v>
      </c>
      <c r="P155" s="420" t="s">
        <v>105</v>
      </c>
      <c r="Q155" s="420" t="s">
        <v>105</v>
      </c>
      <c r="R155" s="420" t="s">
        <v>105</v>
      </c>
      <c r="S155" s="420" t="s">
        <v>105</v>
      </c>
      <c r="T155" s="402" t="s">
        <v>105</v>
      </c>
      <c r="U155" s="566" t="s">
        <v>105</v>
      </c>
      <c r="V155" s="508"/>
      <c r="W155" s="420" t="s">
        <v>105</v>
      </c>
      <c r="X155" s="420" t="s">
        <v>105</v>
      </c>
      <c r="Y155" s="402" t="s">
        <v>105</v>
      </c>
      <c r="Z155" s="402" t="s">
        <v>105</v>
      </c>
      <c r="AA155" s="565" t="s">
        <v>105</v>
      </c>
      <c r="AB155" s="508"/>
    </row>
    <row r="156" spans="1:28">
      <c r="A156" s="570">
        <v>2015</v>
      </c>
      <c r="B156" s="508"/>
      <c r="C156" s="508"/>
      <c r="D156" s="571" t="s">
        <v>58</v>
      </c>
      <c r="E156" s="508"/>
      <c r="F156" s="508"/>
      <c r="G156" s="572">
        <v>115</v>
      </c>
      <c r="H156" s="508"/>
      <c r="J156" s="563">
        <v>67.8</v>
      </c>
      <c r="K156" s="563">
        <v>4.3</v>
      </c>
      <c r="L156" s="568">
        <v>105.437</v>
      </c>
      <c r="M156" s="416">
        <v>26.1</v>
      </c>
      <c r="N156" s="417">
        <v>73</v>
      </c>
      <c r="P156" s="567">
        <v>27.8</v>
      </c>
      <c r="Q156" s="563">
        <v>75.7</v>
      </c>
      <c r="R156" s="563">
        <v>6.1</v>
      </c>
      <c r="S156" s="568">
        <v>106.827</v>
      </c>
      <c r="T156" s="416">
        <v>18.3</v>
      </c>
      <c r="U156" s="417">
        <v>80.900000000000006</v>
      </c>
      <c r="V156" s="399"/>
      <c r="W156" s="567">
        <v>32.200000000000003</v>
      </c>
      <c r="X156" s="569">
        <v>105.961</v>
      </c>
      <c r="Y156" s="418">
        <v>30.4</v>
      </c>
      <c r="Z156" s="419">
        <v>68.7</v>
      </c>
      <c r="AA156" s="563">
        <v>31.3</v>
      </c>
      <c r="AB156" s="508"/>
    </row>
    <row r="157" spans="1:28">
      <c r="A157" s="502"/>
      <c r="B157" s="508"/>
      <c r="C157" s="508"/>
      <c r="D157" s="502"/>
      <c r="E157" s="508"/>
      <c r="F157" s="508"/>
      <c r="G157" s="502"/>
      <c r="H157" s="508"/>
      <c r="J157" s="534"/>
      <c r="K157" s="534"/>
      <c r="L157" s="502"/>
      <c r="M157" s="399"/>
      <c r="N157" s="399"/>
      <c r="P157" s="502"/>
      <c r="Q157" s="534"/>
      <c r="R157" s="534"/>
      <c r="S157" s="502"/>
      <c r="T157" s="399"/>
      <c r="U157" s="399"/>
      <c r="V157" s="399"/>
      <c r="W157" s="502"/>
      <c r="X157" s="534"/>
      <c r="Y157" s="326"/>
      <c r="Z157" s="326"/>
      <c r="AA157" s="534"/>
      <c r="AB157" s="508"/>
    </row>
    <row r="158" spans="1:28" ht="2.9" customHeight="1">
      <c r="A158" s="502"/>
      <c r="B158" s="508"/>
      <c r="C158" s="508"/>
      <c r="D158" s="502"/>
      <c r="E158" s="508"/>
      <c r="F158" s="508"/>
      <c r="G158" s="502"/>
      <c r="H158" s="508"/>
      <c r="J158" s="534"/>
      <c r="K158" s="534"/>
      <c r="L158" s="502"/>
      <c r="M158" s="502"/>
      <c r="N158" s="502"/>
      <c r="P158" s="502"/>
      <c r="Q158" s="534"/>
      <c r="R158" s="534"/>
      <c r="S158" s="502"/>
      <c r="T158" s="502"/>
      <c r="U158" s="502"/>
      <c r="V158" s="399"/>
      <c r="W158" s="502"/>
      <c r="X158" s="534"/>
      <c r="Y158" s="534"/>
      <c r="Z158" s="534"/>
      <c r="AA158" s="534"/>
      <c r="AB158" s="508"/>
    </row>
    <row r="159" spans="1:28">
      <c r="A159" s="503"/>
      <c r="B159" s="509"/>
      <c r="C159" s="509"/>
      <c r="D159" s="503"/>
      <c r="E159" s="509"/>
      <c r="F159" s="509"/>
      <c r="G159" s="503"/>
      <c r="H159" s="509"/>
      <c r="J159" s="564"/>
      <c r="K159" s="564"/>
      <c r="L159" s="503"/>
      <c r="M159" s="400"/>
      <c r="N159" s="400"/>
      <c r="P159" s="503"/>
      <c r="Q159" s="564"/>
      <c r="R159" s="564"/>
      <c r="S159" s="503"/>
      <c r="T159" s="400"/>
      <c r="U159" s="400"/>
      <c r="V159" s="400"/>
      <c r="W159" s="503"/>
      <c r="X159" s="564"/>
      <c r="Y159" s="332"/>
      <c r="Z159" s="332"/>
      <c r="AA159" s="564"/>
      <c r="AB159" s="509"/>
    </row>
    <row r="160" spans="1:28" ht="2.65" customHeight="1">
      <c r="A160" s="511" t="s">
        <v>105</v>
      </c>
      <c r="B160" s="508"/>
      <c r="C160" s="508"/>
      <c r="D160" s="511" t="s">
        <v>105</v>
      </c>
      <c r="E160" s="508"/>
      <c r="F160" s="325" t="s">
        <v>105</v>
      </c>
      <c r="G160" s="565" t="s">
        <v>105</v>
      </c>
      <c r="H160" s="508"/>
      <c r="J160" s="420" t="s">
        <v>105</v>
      </c>
      <c r="K160" s="420" t="s">
        <v>105</v>
      </c>
      <c r="L160" s="420" t="s">
        <v>105</v>
      </c>
      <c r="M160" s="402" t="s">
        <v>105</v>
      </c>
      <c r="N160" s="402" t="s">
        <v>105</v>
      </c>
      <c r="P160" s="420" t="s">
        <v>105</v>
      </c>
      <c r="Q160" s="420" t="s">
        <v>105</v>
      </c>
      <c r="R160" s="420" t="s">
        <v>105</v>
      </c>
      <c r="S160" s="420" t="s">
        <v>105</v>
      </c>
      <c r="T160" s="402" t="s">
        <v>105</v>
      </c>
      <c r="U160" s="566" t="s">
        <v>105</v>
      </c>
      <c r="V160" s="508"/>
      <c r="W160" s="420" t="s">
        <v>105</v>
      </c>
      <c r="X160" s="420" t="s">
        <v>105</v>
      </c>
      <c r="Y160" s="402" t="s">
        <v>105</v>
      </c>
      <c r="Z160" s="402" t="s">
        <v>105</v>
      </c>
      <c r="AA160" s="565" t="s">
        <v>105</v>
      </c>
      <c r="AB160" s="508"/>
    </row>
    <row r="161" spans="1:28">
      <c r="A161" s="570">
        <v>7001</v>
      </c>
      <c r="B161" s="508"/>
      <c r="C161" s="508"/>
      <c r="D161" s="571" t="s">
        <v>77</v>
      </c>
      <c r="E161" s="508"/>
      <c r="F161" s="508"/>
      <c r="G161" s="572">
        <v>15</v>
      </c>
      <c r="H161" s="508"/>
      <c r="J161" s="563">
        <v>0</v>
      </c>
      <c r="K161" s="563">
        <v>0</v>
      </c>
      <c r="L161" s="573" t="s">
        <v>259</v>
      </c>
      <c r="M161" s="416">
        <v>100</v>
      </c>
      <c r="N161" s="417">
        <v>0</v>
      </c>
      <c r="P161" s="567">
        <v>0</v>
      </c>
      <c r="Q161" s="563">
        <v>0</v>
      </c>
      <c r="R161" s="563">
        <v>0</v>
      </c>
      <c r="S161" s="573" t="s">
        <v>259</v>
      </c>
      <c r="T161" s="416">
        <v>100</v>
      </c>
      <c r="U161" s="417">
        <v>0</v>
      </c>
      <c r="V161" s="399"/>
      <c r="W161" s="567">
        <v>0</v>
      </c>
      <c r="X161" s="574" t="s">
        <v>259</v>
      </c>
      <c r="Y161" s="418">
        <v>100</v>
      </c>
      <c r="Z161" s="419">
        <v>0</v>
      </c>
      <c r="AA161" s="563">
        <v>0</v>
      </c>
      <c r="AB161" s="508"/>
    </row>
    <row r="162" spans="1:28">
      <c r="A162" s="502"/>
      <c r="B162" s="508"/>
      <c r="C162" s="508"/>
      <c r="D162" s="502"/>
      <c r="E162" s="508"/>
      <c r="F162" s="508"/>
      <c r="G162" s="502"/>
      <c r="H162" s="508"/>
      <c r="J162" s="534"/>
      <c r="K162" s="534"/>
      <c r="L162" s="502"/>
      <c r="M162" s="399"/>
      <c r="N162" s="399"/>
      <c r="P162" s="502"/>
      <c r="Q162" s="534"/>
      <c r="R162" s="534"/>
      <c r="S162" s="502"/>
      <c r="T162" s="399"/>
      <c r="U162" s="399"/>
      <c r="V162" s="399"/>
      <c r="W162" s="502"/>
      <c r="X162" s="534"/>
      <c r="Y162" s="326"/>
      <c r="Z162" s="326"/>
      <c r="AA162" s="534"/>
      <c r="AB162" s="508"/>
    </row>
    <row r="163" spans="1:28" ht="2.9" customHeight="1">
      <c r="A163" s="502"/>
      <c r="B163" s="508"/>
      <c r="C163" s="508"/>
      <c r="D163" s="502"/>
      <c r="E163" s="508"/>
      <c r="F163" s="508"/>
      <c r="G163" s="502"/>
      <c r="H163" s="508"/>
      <c r="J163" s="534"/>
      <c r="K163" s="534"/>
      <c r="L163" s="502"/>
      <c r="M163" s="502"/>
      <c r="N163" s="502"/>
      <c r="P163" s="502"/>
      <c r="Q163" s="534"/>
      <c r="R163" s="534"/>
      <c r="S163" s="502"/>
      <c r="T163" s="502"/>
      <c r="U163" s="502"/>
      <c r="V163" s="399"/>
      <c r="W163" s="502"/>
      <c r="X163" s="534"/>
      <c r="Y163" s="534"/>
      <c r="Z163" s="534"/>
      <c r="AA163" s="534"/>
      <c r="AB163" s="508"/>
    </row>
    <row r="164" spans="1:28">
      <c r="A164" s="503"/>
      <c r="B164" s="509"/>
      <c r="C164" s="509"/>
      <c r="D164" s="503"/>
      <c r="E164" s="509"/>
      <c r="F164" s="509"/>
      <c r="G164" s="503"/>
      <c r="H164" s="509"/>
      <c r="J164" s="564"/>
      <c r="K164" s="564"/>
      <c r="L164" s="503"/>
      <c r="M164" s="400"/>
      <c r="N164" s="400"/>
      <c r="P164" s="503"/>
      <c r="Q164" s="564"/>
      <c r="R164" s="564"/>
      <c r="S164" s="503"/>
      <c r="T164" s="400"/>
      <c r="U164" s="400"/>
      <c r="V164" s="400"/>
      <c r="W164" s="503"/>
      <c r="X164" s="564"/>
      <c r="Y164" s="332"/>
      <c r="Z164" s="332"/>
      <c r="AA164" s="564"/>
      <c r="AB164" s="509"/>
    </row>
    <row r="165" spans="1:28" ht="2.65" customHeight="1">
      <c r="A165" s="511" t="s">
        <v>105</v>
      </c>
      <c r="B165" s="508"/>
      <c r="C165" s="508"/>
      <c r="D165" s="511" t="s">
        <v>105</v>
      </c>
      <c r="E165" s="508"/>
      <c r="F165" s="325" t="s">
        <v>105</v>
      </c>
      <c r="G165" s="565" t="s">
        <v>105</v>
      </c>
      <c r="H165" s="508"/>
      <c r="J165" s="420" t="s">
        <v>105</v>
      </c>
      <c r="K165" s="420" t="s">
        <v>105</v>
      </c>
      <c r="L165" s="420" t="s">
        <v>105</v>
      </c>
      <c r="M165" s="402" t="s">
        <v>105</v>
      </c>
      <c r="N165" s="402" t="s">
        <v>105</v>
      </c>
      <c r="P165" s="420" t="s">
        <v>105</v>
      </c>
      <c r="Q165" s="420" t="s">
        <v>105</v>
      </c>
      <c r="R165" s="420" t="s">
        <v>105</v>
      </c>
      <c r="S165" s="420" t="s">
        <v>105</v>
      </c>
      <c r="T165" s="402" t="s">
        <v>105</v>
      </c>
      <c r="U165" s="566" t="s">
        <v>105</v>
      </c>
      <c r="V165" s="508"/>
      <c r="W165" s="420" t="s">
        <v>105</v>
      </c>
      <c r="X165" s="420" t="s">
        <v>105</v>
      </c>
      <c r="Y165" s="402" t="s">
        <v>105</v>
      </c>
      <c r="Z165" s="402" t="s">
        <v>105</v>
      </c>
      <c r="AA165" s="565" t="s">
        <v>105</v>
      </c>
      <c r="AB165" s="508"/>
    </row>
    <row r="166" spans="1:28">
      <c r="A166" s="570">
        <v>2019</v>
      </c>
      <c r="B166" s="508"/>
      <c r="C166" s="508"/>
      <c r="D166" s="571" t="s">
        <v>59</v>
      </c>
      <c r="E166" s="508"/>
      <c r="F166" s="508"/>
      <c r="G166" s="572">
        <v>30</v>
      </c>
      <c r="H166" s="508"/>
      <c r="J166" s="563">
        <v>86.7</v>
      </c>
      <c r="K166" s="563">
        <v>23.3</v>
      </c>
      <c r="L166" s="568">
        <v>109.571</v>
      </c>
      <c r="M166" s="416">
        <v>13.3</v>
      </c>
      <c r="N166" s="417">
        <v>86.7</v>
      </c>
      <c r="P166" s="567">
        <v>50</v>
      </c>
      <c r="Q166" s="563">
        <v>90</v>
      </c>
      <c r="R166" s="563">
        <v>30</v>
      </c>
      <c r="S166" s="568">
        <v>109.75</v>
      </c>
      <c r="T166" s="416">
        <v>10</v>
      </c>
      <c r="U166" s="417">
        <v>90</v>
      </c>
      <c r="V166" s="399"/>
      <c r="W166" s="567">
        <v>50</v>
      </c>
      <c r="X166" s="569">
        <v>109.286</v>
      </c>
      <c r="Y166" s="418">
        <v>20</v>
      </c>
      <c r="Z166" s="419">
        <v>80</v>
      </c>
      <c r="AA166" s="563">
        <v>50</v>
      </c>
      <c r="AB166" s="508"/>
    </row>
    <row r="167" spans="1:28">
      <c r="A167" s="502"/>
      <c r="B167" s="508"/>
      <c r="C167" s="508"/>
      <c r="D167" s="502"/>
      <c r="E167" s="508"/>
      <c r="F167" s="508"/>
      <c r="G167" s="502"/>
      <c r="H167" s="508"/>
      <c r="J167" s="534"/>
      <c r="K167" s="534"/>
      <c r="L167" s="502"/>
      <c r="M167" s="399"/>
      <c r="N167" s="399"/>
      <c r="P167" s="502"/>
      <c r="Q167" s="534"/>
      <c r="R167" s="534"/>
      <c r="S167" s="502"/>
      <c r="T167" s="399"/>
      <c r="U167" s="399"/>
      <c r="V167" s="399"/>
      <c r="W167" s="502"/>
      <c r="X167" s="534"/>
      <c r="Y167" s="326"/>
      <c r="Z167" s="326"/>
      <c r="AA167" s="534"/>
      <c r="AB167" s="508"/>
    </row>
    <row r="168" spans="1:28" ht="2.9" customHeight="1">
      <c r="A168" s="502"/>
      <c r="B168" s="508"/>
      <c r="C168" s="508"/>
      <c r="D168" s="502"/>
      <c r="E168" s="508"/>
      <c r="F168" s="508"/>
      <c r="G168" s="502"/>
      <c r="H168" s="508"/>
      <c r="J168" s="534"/>
      <c r="K168" s="534"/>
      <c r="L168" s="502"/>
      <c r="M168" s="502"/>
      <c r="N168" s="502"/>
      <c r="P168" s="502"/>
      <c r="Q168" s="534"/>
      <c r="R168" s="534"/>
      <c r="S168" s="502"/>
      <c r="T168" s="502"/>
      <c r="U168" s="502"/>
      <c r="V168" s="399"/>
      <c r="W168" s="502"/>
      <c r="X168" s="534"/>
      <c r="Y168" s="534"/>
      <c r="Z168" s="534"/>
      <c r="AA168" s="534"/>
      <c r="AB168" s="508"/>
    </row>
    <row r="169" spans="1:28">
      <c r="A169" s="503"/>
      <c r="B169" s="509"/>
      <c r="C169" s="509"/>
      <c r="D169" s="503"/>
      <c r="E169" s="509"/>
      <c r="F169" s="509"/>
      <c r="G169" s="503"/>
      <c r="H169" s="509"/>
      <c r="J169" s="564"/>
      <c r="K169" s="564"/>
      <c r="L169" s="503"/>
      <c r="M169" s="400"/>
      <c r="N169" s="400"/>
      <c r="P169" s="503"/>
      <c r="Q169" s="564"/>
      <c r="R169" s="564"/>
      <c r="S169" s="503"/>
      <c r="T169" s="400"/>
      <c r="U169" s="400"/>
      <c r="V169" s="400"/>
      <c r="W169" s="503"/>
      <c r="X169" s="564"/>
      <c r="Y169" s="332"/>
      <c r="Z169" s="332"/>
      <c r="AA169" s="564"/>
      <c r="AB169" s="509"/>
    </row>
    <row r="170" spans="1:28" ht="2.65" customHeight="1">
      <c r="A170" s="511" t="s">
        <v>105</v>
      </c>
      <c r="B170" s="508"/>
      <c r="C170" s="508"/>
      <c r="D170" s="511" t="s">
        <v>105</v>
      </c>
      <c r="E170" s="508"/>
      <c r="F170" s="325" t="s">
        <v>105</v>
      </c>
      <c r="G170" s="565" t="s">
        <v>105</v>
      </c>
      <c r="H170" s="508"/>
      <c r="J170" s="420" t="s">
        <v>105</v>
      </c>
      <c r="K170" s="420" t="s">
        <v>105</v>
      </c>
      <c r="L170" s="420" t="s">
        <v>105</v>
      </c>
      <c r="M170" s="402" t="s">
        <v>105</v>
      </c>
      <c r="N170" s="402" t="s">
        <v>105</v>
      </c>
      <c r="P170" s="420" t="s">
        <v>105</v>
      </c>
      <c r="Q170" s="420" t="s">
        <v>105</v>
      </c>
      <c r="R170" s="420" t="s">
        <v>105</v>
      </c>
      <c r="S170" s="420" t="s">
        <v>105</v>
      </c>
      <c r="T170" s="402" t="s">
        <v>105</v>
      </c>
      <c r="U170" s="566" t="s">
        <v>105</v>
      </c>
      <c r="V170" s="508"/>
      <c r="W170" s="420" t="s">
        <v>105</v>
      </c>
      <c r="X170" s="420" t="s">
        <v>105</v>
      </c>
      <c r="Y170" s="402" t="s">
        <v>105</v>
      </c>
      <c r="Z170" s="402" t="s">
        <v>105</v>
      </c>
      <c r="AA170" s="565" t="s">
        <v>105</v>
      </c>
      <c r="AB170" s="508"/>
    </row>
    <row r="171" spans="1:28">
      <c r="A171" s="570">
        <v>2067</v>
      </c>
      <c r="B171" s="508"/>
      <c r="C171" s="508"/>
      <c r="D171" s="571" t="s">
        <v>61</v>
      </c>
      <c r="E171" s="508"/>
      <c r="F171" s="508"/>
      <c r="G171" s="572">
        <v>139</v>
      </c>
      <c r="H171" s="508"/>
      <c r="J171" s="563">
        <v>59</v>
      </c>
      <c r="K171" s="563">
        <v>5</v>
      </c>
      <c r="L171" s="568">
        <v>105.142</v>
      </c>
      <c r="M171" s="416">
        <v>24.5</v>
      </c>
      <c r="N171" s="417">
        <v>75.5</v>
      </c>
      <c r="P171" s="567">
        <v>29.5</v>
      </c>
      <c r="Q171" s="563">
        <v>65.5</v>
      </c>
      <c r="R171" s="563">
        <v>7.2</v>
      </c>
      <c r="S171" s="568">
        <v>105.556</v>
      </c>
      <c r="T171" s="416">
        <v>22.3</v>
      </c>
      <c r="U171" s="417">
        <v>77.7</v>
      </c>
      <c r="V171" s="399"/>
      <c r="W171" s="567">
        <v>33.1</v>
      </c>
      <c r="X171" s="569">
        <v>103.97</v>
      </c>
      <c r="Y171" s="418">
        <v>30.9</v>
      </c>
      <c r="Z171" s="419">
        <v>69.099999999999994</v>
      </c>
      <c r="AA171" s="563">
        <v>25.2</v>
      </c>
      <c r="AB171" s="508"/>
    </row>
    <row r="172" spans="1:28">
      <c r="A172" s="502"/>
      <c r="B172" s="508"/>
      <c r="C172" s="508"/>
      <c r="D172" s="502"/>
      <c r="E172" s="508"/>
      <c r="F172" s="508"/>
      <c r="G172" s="502"/>
      <c r="H172" s="508"/>
      <c r="J172" s="534"/>
      <c r="K172" s="534"/>
      <c r="L172" s="502"/>
      <c r="M172" s="399"/>
      <c r="N172" s="399"/>
      <c r="P172" s="502"/>
      <c r="Q172" s="534"/>
      <c r="R172" s="534"/>
      <c r="S172" s="502"/>
      <c r="T172" s="399"/>
      <c r="U172" s="399"/>
      <c r="V172" s="399"/>
      <c r="W172" s="502"/>
      <c r="X172" s="534"/>
      <c r="Y172" s="326"/>
      <c r="Z172" s="326"/>
      <c r="AA172" s="534"/>
      <c r="AB172" s="508"/>
    </row>
    <row r="173" spans="1:28" ht="2.9" customHeight="1">
      <c r="A173" s="502"/>
      <c r="B173" s="508"/>
      <c r="C173" s="508"/>
      <c r="D173" s="502"/>
      <c r="E173" s="508"/>
      <c r="F173" s="508"/>
      <c r="G173" s="502"/>
      <c r="H173" s="508"/>
      <c r="J173" s="534"/>
      <c r="K173" s="534"/>
      <c r="L173" s="502"/>
      <c r="M173" s="502"/>
      <c r="N173" s="502"/>
      <c r="P173" s="502"/>
      <c r="Q173" s="534"/>
      <c r="R173" s="534"/>
      <c r="S173" s="502"/>
      <c r="T173" s="502"/>
      <c r="U173" s="502"/>
      <c r="V173" s="399"/>
      <c r="W173" s="502"/>
      <c r="X173" s="534"/>
      <c r="Y173" s="534"/>
      <c r="Z173" s="534"/>
      <c r="AA173" s="534"/>
      <c r="AB173" s="508"/>
    </row>
    <row r="174" spans="1:28">
      <c r="A174" s="503"/>
      <c r="B174" s="509"/>
      <c r="C174" s="509"/>
      <c r="D174" s="503"/>
      <c r="E174" s="509"/>
      <c r="F174" s="509"/>
      <c r="G174" s="503"/>
      <c r="H174" s="509"/>
      <c r="J174" s="564"/>
      <c r="K174" s="564"/>
      <c r="L174" s="503"/>
      <c r="M174" s="400"/>
      <c r="N174" s="400"/>
      <c r="P174" s="503"/>
      <c r="Q174" s="564"/>
      <c r="R174" s="564"/>
      <c r="S174" s="503"/>
      <c r="T174" s="400"/>
      <c r="U174" s="400"/>
      <c r="V174" s="400"/>
      <c r="W174" s="503"/>
      <c r="X174" s="564"/>
      <c r="Y174" s="332"/>
      <c r="Z174" s="332"/>
      <c r="AA174" s="564"/>
      <c r="AB174" s="509"/>
    </row>
    <row r="175" spans="1:28" ht="2.65" customHeight="1">
      <c r="A175" s="511" t="s">
        <v>105</v>
      </c>
      <c r="B175" s="508"/>
      <c r="C175" s="508"/>
      <c r="D175" s="511" t="s">
        <v>105</v>
      </c>
      <c r="E175" s="508"/>
      <c r="F175" s="325" t="s">
        <v>105</v>
      </c>
      <c r="G175" s="565" t="s">
        <v>105</v>
      </c>
      <c r="H175" s="508"/>
      <c r="J175" s="420" t="s">
        <v>105</v>
      </c>
      <c r="K175" s="420" t="s">
        <v>105</v>
      </c>
      <c r="L175" s="420" t="s">
        <v>105</v>
      </c>
      <c r="M175" s="402" t="s">
        <v>105</v>
      </c>
      <c r="N175" s="402" t="s">
        <v>105</v>
      </c>
      <c r="P175" s="420" t="s">
        <v>105</v>
      </c>
      <c r="Q175" s="420" t="s">
        <v>105</v>
      </c>
      <c r="R175" s="420" t="s">
        <v>105</v>
      </c>
      <c r="S175" s="420" t="s">
        <v>105</v>
      </c>
      <c r="T175" s="402" t="s">
        <v>105</v>
      </c>
      <c r="U175" s="566" t="s">
        <v>105</v>
      </c>
      <c r="V175" s="508"/>
      <c r="W175" s="420" t="s">
        <v>105</v>
      </c>
      <c r="X175" s="420" t="s">
        <v>105</v>
      </c>
      <c r="Y175" s="402" t="s">
        <v>105</v>
      </c>
      <c r="Z175" s="402" t="s">
        <v>105</v>
      </c>
      <c r="AA175" s="565" t="s">
        <v>105</v>
      </c>
      <c r="AB175" s="508"/>
    </row>
    <row r="176" spans="1:28">
      <c r="A176" s="570">
        <v>2061</v>
      </c>
      <c r="B176" s="508"/>
      <c r="C176" s="508"/>
      <c r="D176" s="571" t="s">
        <v>62</v>
      </c>
      <c r="E176" s="508"/>
      <c r="F176" s="508"/>
      <c r="G176" s="572">
        <v>87</v>
      </c>
      <c r="H176" s="508"/>
      <c r="J176" s="563">
        <v>47.1</v>
      </c>
      <c r="K176" s="563">
        <v>6.9</v>
      </c>
      <c r="L176" s="568">
        <v>102.744</v>
      </c>
      <c r="M176" s="416">
        <v>40.200000000000003</v>
      </c>
      <c r="N176" s="417">
        <v>59.8</v>
      </c>
      <c r="P176" s="567">
        <v>17.2</v>
      </c>
      <c r="Q176" s="563">
        <v>65.5</v>
      </c>
      <c r="R176" s="563">
        <v>17.2</v>
      </c>
      <c r="S176" s="568">
        <v>101.95</v>
      </c>
      <c r="T176" s="416">
        <v>39.1</v>
      </c>
      <c r="U176" s="417">
        <v>60.9</v>
      </c>
      <c r="V176" s="399"/>
      <c r="W176" s="567">
        <v>14.9</v>
      </c>
      <c r="X176" s="569">
        <v>103.10299999999999</v>
      </c>
      <c r="Y176" s="418">
        <v>40.200000000000003</v>
      </c>
      <c r="Z176" s="419">
        <v>59.8</v>
      </c>
      <c r="AA176" s="563">
        <v>14.9</v>
      </c>
      <c r="AB176" s="508"/>
    </row>
    <row r="177" spans="1:28">
      <c r="A177" s="502"/>
      <c r="B177" s="508"/>
      <c r="C177" s="508"/>
      <c r="D177" s="502"/>
      <c r="E177" s="508"/>
      <c r="F177" s="508"/>
      <c r="G177" s="502"/>
      <c r="H177" s="508"/>
      <c r="J177" s="534"/>
      <c r="K177" s="534"/>
      <c r="L177" s="502"/>
      <c r="M177" s="399"/>
      <c r="N177" s="399"/>
      <c r="P177" s="502"/>
      <c r="Q177" s="534"/>
      <c r="R177" s="534"/>
      <c r="S177" s="502"/>
      <c r="T177" s="399"/>
      <c r="U177" s="399"/>
      <c r="V177" s="399"/>
      <c r="W177" s="502"/>
      <c r="X177" s="534"/>
      <c r="Y177" s="326"/>
      <c r="Z177" s="326"/>
      <c r="AA177" s="534"/>
      <c r="AB177" s="508"/>
    </row>
    <row r="178" spans="1:28" ht="2.9" customHeight="1">
      <c r="A178" s="502"/>
      <c r="B178" s="508"/>
      <c r="C178" s="508"/>
      <c r="D178" s="502"/>
      <c r="E178" s="508"/>
      <c r="F178" s="508"/>
      <c r="G178" s="502"/>
      <c r="H178" s="508"/>
      <c r="J178" s="534"/>
      <c r="K178" s="534"/>
      <c r="L178" s="502"/>
      <c r="M178" s="502"/>
      <c r="N178" s="502"/>
      <c r="P178" s="502"/>
      <c r="Q178" s="534"/>
      <c r="R178" s="534"/>
      <c r="S178" s="502"/>
      <c r="T178" s="502"/>
      <c r="U178" s="502"/>
      <c r="V178" s="399"/>
      <c r="W178" s="502"/>
      <c r="X178" s="534"/>
      <c r="Y178" s="534"/>
      <c r="Z178" s="534"/>
      <c r="AA178" s="534"/>
      <c r="AB178" s="508"/>
    </row>
    <row r="179" spans="1:28">
      <c r="A179" s="503"/>
      <c r="B179" s="509"/>
      <c r="C179" s="509"/>
      <c r="D179" s="503"/>
      <c r="E179" s="509"/>
      <c r="F179" s="509"/>
      <c r="G179" s="503"/>
      <c r="H179" s="509"/>
      <c r="J179" s="564"/>
      <c r="K179" s="564"/>
      <c r="L179" s="503"/>
      <c r="M179" s="400"/>
      <c r="N179" s="400"/>
      <c r="P179" s="503"/>
      <c r="Q179" s="564"/>
      <c r="R179" s="564"/>
      <c r="S179" s="503"/>
      <c r="T179" s="400"/>
      <c r="U179" s="400"/>
      <c r="V179" s="400"/>
      <c r="W179" s="503"/>
      <c r="X179" s="564"/>
      <c r="Y179" s="332"/>
      <c r="Z179" s="332"/>
      <c r="AA179" s="564"/>
      <c r="AB179" s="509"/>
    </row>
    <row r="180" spans="1:28" ht="2.65" customHeight="1">
      <c r="A180" s="511" t="s">
        <v>105</v>
      </c>
      <c r="B180" s="508"/>
      <c r="C180" s="508"/>
      <c r="D180" s="511" t="s">
        <v>105</v>
      </c>
      <c r="E180" s="508"/>
      <c r="F180" s="325" t="s">
        <v>105</v>
      </c>
      <c r="G180" s="565" t="s">
        <v>105</v>
      </c>
      <c r="H180" s="508"/>
      <c r="J180" s="420" t="s">
        <v>105</v>
      </c>
      <c r="K180" s="420" t="s">
        <v>105</v>
      </c>
      <c r="L180" s="420" t="s">
        <v>105</v>
      </c>
      <c r="M180" s="402" t="s">
        <v>105</v>
      </c>
      <c r="N180" s="402" t="s">
        <v>105</v>
      </c>
      <c r="P180" s="420" t="s">
        <v>105</v>
      </c>
      <c r="Q180" s="420" t="s">
        <v>105</v>
      </c>
      <c r="R180" s="420" t="s">
        <v>105</v>
      </c>
      <c r="S180" s="420" t="s">
        <v>105</v>
      </c>
      <c r="T180" s="402" t="s">
        <v>105</v>
      </c>
      <c r="U180" s="566" t="s">
        <v>105</v>
      </c>
      <c r="V180" s="508"/>
      <c r="W180" s="420" t="s">
        <v>105</v>
      </c>
      <c r="X180" s="420" t="s">
        <v>105</v>
      </c>
      <c r="Y180" s="402" t="s">
        <v>105</v>
      </c>
      <c r="Z180" s="402" t="s">
        <v>105</v>
      </c>
      <c r="AA180" s="565" t="s">
        <v>105</v>
      </c>
      <c r="AB180" s="508"/>
    </row>
    <row r="181" spans="1:28">
      <c r="A181" s="570">
        <v>2047</v>
      </c>
      <c r="B181" s="508"/>
      <c r="C181" s="508"/>
      <c r="D181" s="571" t="s">
        <v>63</v>
      </c>
      <c r="E181" s="508"/>
      <c r="F181" s="508"/>
      <c r="G181" s="572">
        <v>108</v>
      </c>
      <c r="H181" s="508"/>
      <c r="J181" s="563">
        <v>88</v>
      </c>
      <c r="K181" s="563">
        <v>21.3</v>
      </c>
      <c r="L181" s="568">
        <v>110.148</v>
      </c>
      <c r="M181" s="416">
        <v>4.5999999999999996</v>
      </c>
      <c r="N181" s="417">
        <v>95.4</v>
      </c>
      <c r="P181" s="567">
        <v>59.3</v>
      </c>
      <c r="Q181" s="563">
        <v>90.7</v>
      </c>
      <c r="R181" s="563">
        <v>25</v>
      </c>
      <c r="S181" s="568">
        <v>111.20399999999999</v>
      </c>
      <c r="T181" s="416">
        <v>4.5999999999999996</v>
      </c>
      <c r="U181" s="417">
        <v>95.4</v>
      </c>
      <c r="V181" s="399"/>
      <c r="W181" s="567">
        <v>63.9</v>
      </c>
      <c r="X181" s="569">
        <v>112.852</v>
      </c>
      <c r="Y181" s="418">
        <v>5.6</v>
      </c>
      <c r="Z181" s="419">
        <v>94.4</v>
      </c>
      <c r="AA181" s="563">
        <v>74.099999999999994</v>
      </c>
      <c r="AB181" s="508"/>
    </row>
    <row r="182" spans="1:28">
      <c r="A182" s="502"/>
      <c r="B182" s="508"/>
      <c r="C182" s="508"/>
      <c r="D182" s="502"/>
      <c r="E182" s="508"/>
      <c r="F182" s="508"/>
      <c r="G182" s="502"/>
      <c r="H182" s="508"/>
      <c r="J182" s="534"/>
      <c r="K182" s="534"/>
      <c r="L182" s="502"/>
      <c r="M182" s="399"/>
      <c r="N182" s="399"/>
      <c r="P182" s="502"/>
      <c r="Q182" s="534"/>
      <c r="R182" s="534"/>
      <c r="S182" s="502"/>
      <c r="T182" s="399"/>
      <c r="U182" s="399"/>
      <c r="V182" s="399"/>
      <c r="W182" s="502"/>
      <c r="X182" s="534"/>
      <c r="Y182" s="326"/>
      <c r="Z182" s="326"/>
      <c r="AA182" s="534"/>
      <c r="AB182" s="508"/>
    </row>
    <row r="183" spans="1:28" ht="2.9" customHeight="1">
      <c r="A183" s="502"/>
      <c r="B183" s="508"/>
      <c r="C183" s="508"/>
      <c r="D183" s="502"/>
      <c r="E183" s="508"/>
      <c r="F183" s="508"/>
      <c r="G183" s="502"/>
      <c r="H183" s="508"/>
      <c r="J183" s="534"/>
      <c r="K183" s="534"/>
      <c r="L183" s="502"/>
      <c r="M183" s="502"/>
      <c r="N183" s="502"/>
      <c r="P183" s="502"/>
      <c r="Q183" s="534"/>
      <c r="R183" s="534"/>
      <c r="S183" s="502"/>
      <c r="T183" s="502"/>
      <c r="U183" s="502"/>
      <c r="V183" s="399"/>
      <c r="W183" s="502"/>
      <c r="X183" s="534"/>
      <c r="Y183" s="534"/>
      <c r="Z183" s="534"/>
      <c r="AA183" s="534"/>
      <c r="AB183" s="508"/>
    </row>
    <row r="184" spans="1:28">
      <c r="A184" s="503"/>
      <c r="B184" s="509"/>
      <c r="C184" s="509"/>
      <c r="D184" s="503"/>
      <c r="E184" s="509"/>
      <c r="F184" s="509"/>
      <c r="G184" s="503"/>
      <c r="H184" s="509"/>
      <c r="J184" s="564"/>
      <c r="K184" s="564"/>
      <c r="L184" s="503"/>
      <c r="M184" s="400"/>
      <c r="N184" s="400"/>
      <c r="P184" s="503"/>
      <c r="Q184" s="564"/>
      <c r="R184" s="564"/>
      <c r="S184" s="503"/>
      <c r="T184" s="400"/>
      <c r="U184" s="400"/>
      <c r="V184" s="400"/>
      <c r="W184" s="503"/>
      <c r="X184" s="564"/>
      <c r="Y184" s="332"/>
      <c r="Z184" s="332"/>
      <c r="AA184" s="564"/>
      <c r="AB184" s="509"/>
    </row>
    <row r="185" spans="1:28" ht="2.65" customHeight="1">
      <c r="A185" s="511" t="s">
        <v>105</v>
      </c>
      <c r="B185" s="508"/>
      <c r="C185" s="508"/>
      <c r="D185" s="511" t="s">
        <v>105</v>
      </c>
      <c r="E185" s="508"/>
      <c r="F185" s="325" t="s">
        <v>105</v>
      </c>
      <c r="G185" s="565" t="s">
        <v>105</v>
      </c>
      <c r="H185" s="508"/>
      <c r="J185" s="420" t="s">
        <v>105</v>
      </c>
      <c r="K185" s="420" t="s">
        <v>105</v>
      </c>
      <c r="L185" s="420" t="s">
        <v>105</v>
      </c>
      <c r="M185" s="402" t="s">
        <v>105</v>
      </c>
      <c r="N185" s="402" t="s">
        <v>105</v>
      </c>
      <c r="P185" s="420" t="s">
        <v>105</v>
      </c>
      <c r="Q185" s="420" t="s">
        <v>105</v>
      </c>
      <c r="R185" s="420" t="s">
        <v>105</v>
      </c>
      <c r="S185" s="420" t="s">
        <v>105</v>
      </c>
      <c r="T185" s="402" t="s">
        <v>105</v>
      </c>
      <c r="U185" s="566" t="s">
        <v>105</v>
      </c>
      <c r="V185" s="508"/>
      <c r="W185" s="420" t="s">
        <v>105</v>
      </c>
      <c r="X185" s="420" t="s">
        <v>105</v>
      </c>
      <c r="Y185" s="402" t="s">
        <v>105</v>
      </c>
      <c r="Z185" s="402" t="s">
        <v>105</v>
      </c>
      <c r="AA185" s="565" t="s">
        <v>105</v>
      </c>
      <c r="AB185" s="508"/>
    </row>
    <row r="186" spans="1:28">
      <c r="A186" s="570">
        <v>2074</v>
      </c>
      <c r="B186" s="508"/>
      <c r="C186" s="508"/>
      <c r="D186" s="571" t="s">
        <v>64</v>
      </c>
      <c r="E186" s="508"/>
      <c r="F186" s="508"/>
      <c r="G186" s="572">
        <v>59</v>
      </c>
      <c r="H186" s="508"/>
      <c r="J186" s="563">
        <v>55.9</v>
      </c>
      <c r="K186" s="563">
        <v>6.8</v>
      </c>
      <c r="L186" s="568">
        <v>103.086</v>
      </c>
      <c r="M186" s="416">
        <v>33.9</v>
      </c>
      <c r="N186" s="417">
        <v>66.099999999999994</v>
      </c>
      <c r="P186" s="567">
        <v>23.7</v>
      </c>
      <c r="Q186" s="563">
        <v>76.3</v>
      </c>
      <c r="R186" s="563">
        <v>8.5</v>
      </c>
      <c r="S186" s="568">
        <v>103.483</v>
      </c>
      <c r="T186" s="416">
        <v>28.8</v>
      </c>
      <c r="U186" s="417">
        <v>71.2</v>
      </c>
      <c r="V186" s="399"/>
      <c r="W186" s="567">
        <v>23.7</v>
      </c>
      <c r="X186" s="569">
        <v>103.086</v>
      </c>
      <c r="Y186" s="418">
        <v>32.200000000000003</v>
      </c>
      <c r="Z186" s="419">
        <v>67.8</v>
      </c>
      <c r="AA186" s="563">
        <v>18.600000000000001</v>
      </c>
      <c r="AB186" s="508"/>
    </row>
    <row r="187" spans="1:28">
      <c r="A187" s="502"/>
      <c r="B187" s="508"/>
      <c r="C187" s="508"/>
      <c r="D187" s="502"/>
      <c r="E187" s="508"/>
      <c r="F187" s="508"/>
      <c r="G187" s="502"/>
      <c r="H187" s="508"/>
      <c r="J187" s="534"/>
      <c r="K187" s="534"/>
      <c r="L187" s="502"/>
      <c r="M187" s="399"/>
      <c r="N187" s="399"/>
      <c r="P187" s="502"/>
      <c r="Q187" s="534"/>
      <c r="R187" s="534"/>
      <c r="S187" s="502"/>
      <c r="T187" s="399"/>
      <c r="U187" s="399"/>
      <c r="V187" s="399"/>
      <c r="W187" s="502"/>
      <c r="X187" s="534"/>
      <c r="Y187" s="326"/>
      <c r="Z187" s="326"/>
      <c r="AA187" s="534"/>
      <c r="AB187" s="508"/>
    </row>
    <row r="188" spans="1:28" ht="2.9" customHeight="1">
      <c r="A188" s="502"/>
      <c r="B188" s="508"/>
      <c r="C188" s="508"/>
      <c r="D188" s="502"/>
      <c r="E188" s="508"/>
      <c r="F188" s="508"/>
      <c r="G188" s="502"/>
      <c r="H188" s="508"/>
      <c r="J188" s="534"/>
      <c r="K188" s="534"/>
      <c r="L188" s="502"/>
      <c r="M188" s="502"/>
      <c r="N188" s="502"/>
      <c r="P188" s="502"/>
      <c r="Q188" s="534"/>
      <c r="R188" s="534"/>
      <c r="S188" s="502"/>
      <c r="T188" s="502"/>
      <c r="U188" s="502"/>
      <c r="V188" s="399"/>
      <c r="W188" s="502"/>
      <c r="X188" s="534"/>
      <c r="Y188" s="534"/>
      <c r="Z188" s="534"/>
      <c r="AA188" s="534"/>
      <c r="AB188" s="508"/>
    </row>
    <row r="189" spans="1:28">
      <c r="A189" s="503"/>
      <c r="B189" s="509"/>
      <c r="C189" s="509"/>
      <c r="D189" s="503"/>
      <c r="E189" s="509"/>
      <c r="F189" s="509"/>
      <c r="G189" s="503"/>
      <c r="H189" s="509"/>
      <c r="J189" s="564"/>
      <c r="K189" s="564"/>
      <c r="L189" s="503"/>
      <c r="M189" s="400"/>
      <c r="N189" s="400"/>
      <c r="P189" s="503"/>
      <c r="Q189" s="564"/>
      <c r="R189" s="564"/>
      <c r="S189" s="503"/>
      <c r="T189" s="400"/>
      <c r="U189" s="400"/>
      <c r="V189" s="400"/>
      <c r="W189" s="503"/>
      <c r="X189" s="564"/>
      <c r="Y189" s="332"/>
      <c r="Z189" s="332"/>
      <c r="AA189" s="564"/>
      <c r="AB189" s="509"/>
    </row>
    <row r="190" spans="1:28" ht="2.65" customHeight="1">
      <c r="A190" s="511" t="s">
        <v>105</v>
      </c>
      <c r="B190" s="508"/>
      <c r="C190" s="508"/>
      <c r="D190" s="511" t="s">
        <v>105</v>
      </c>
      <c r="E190" s="508"/>
      <c r="F190" s="325" t="s">
        <v>105</v>
      </c>
      <c r="G190" s="565" t="s">
        <v>105</v>
      </c>
      <c r="H190" s="508"/>
      <c r="J190" s="420" t="s">
        <v>105</v>
      </c>
      <c r="K190" s="420" t="s">
        <v>105</v>
      </c>
      <c r="L190" s="420" t="s">
        <v>105</v>
      </c>
      <c r="M190" s="402" t="s">
        <v>105</v>
      </c>
      <c r="N190" s="402" t="s">
        <v>105</v>
      </c>
      <c r="P190" s="420" t="s">
        <v>105</v>
      </c>
      <c r="Q190" s="420" t="s">
        <v>105</v>
      </c>
      <c r="R190" s="420" t="s">
        <v>105</v>
      </c>
      <c r="S190" s="420" t="s">
        <v>105</v>
      </c>
      <c r="T190" s="402" t="s">
        <v>105</v>
      </c>
      <c r="U190" s="566" t="s">
        <v>105</v>
      </c>
      <c r="V190" s="508"/>
      <c r="W190" s="420" t="s">
        <v>105</v>
      </c>
      <c r="X190" s="420" t="s">
        <v>105</v>
      </c>
      <c r="Y190" s="402" t="s">
        <v>105</v>
      </c>
      <c r="Z190" s="402" t="s">
        <v>105</v>
      </c>
      <c r="AA190" s="565" t="s">
        <v>105</v>
      </c>
      <c r="AB190" s="508"/>
    </row>
    <row r="191" spans="1:28">
      <c r="A191" s="570">
        <v>3500</v>
      </c>
      <c r="B191" s="508"/>
      <c r="C191" s="508"/>
      <c r="D191" s="571" t="s">
        <v>65</v>
      </c>
      <c r="E191" s="508"/>
      <c r="F191" s="508"/>
      <c r="G191" s="572">
        <v>18</v>
      </c>
      <c r="H191" s="508"/>
      <c r="J191" s="563">
        <v>83.3</v>
      </c>
      <c r="K191" s="563">
        <v>27.8</v>
      </c>
      <c r="L191" s="568">
        <v>109.056</v>
      </c>
      <c r="M191" s="416">
        <v>0</v>
      </c>
      <c r="N191" s="417">
        <v>100</v>
      </c>
      <c r="P191" s="567">
        <v>38.9</v>
      </c>
      <c r="Q191" s="563">
        <v>83.3</v>
      </c>
      <c r="R191" s="563">
        <v>27.8</v>
      </c>
      <c r="S191" s="568">
        <v>112.611</v>
      </c>
      <c r="T191" s="416">
        <v>0</v>
      </c>
      <c r="U191" s="417">
        <v>100</v>
      </c>
      <c r="V191" s="399"/>
      <c r="W191" s="567">
        <v>72.2</v>
      </c>
      <c r="X191" s="569">
        <v>111.333</v>
      </c>
      <c r="Y191" s="418">
        <v>5.6</v>
      </c>
      <c r="Z191" s="419">
        <v>94.4</v>
      </c>
      <c r="AA191" s="563">
        <v>61.1</v>
      </c>
      <c r="AB191" s="508"/>
    </row>
    <row r="192" spans="1:28">
      <c r="A192" s="502"/>
      <c r="B192" s="508"/>
      <c r="C192" s="508"/>
      <c r="D192" s="502"/>
      <c r="E192" s="508"/>
      <c r="F192" s="508"/>
      <c r="G192" s="502"/>
      <c r="H192" s="508"/>
      <c r="J192" s="534"/>
      <c r="K192" s="534"/>
      <c r="L192" s="502"/>
      <c r="M192" s="399"/>
      <c r="N192" s="399"/>
      <c r="P192" s="502"/>
      <c r="Q192" s="534"/>
      <c r="R192" s="534"/>
      <c r="S192" s="502"/>
      <c r="T192" s="399"/>
      <c r="U192" s="399"/>
      <c r="V192" s="399"/>
      <c r="W192" s="502"/>
      <c r="X192" s="534"/>
      <c r="Y192" s="326"/>
      <c r="Z192" s="326"/>
      <c r="AA192" s="534"/>
      <c r="AB192" s="508"/>
    </row>
    <row r="193" spans="1:28" ht="2.9" customHeight="1">
      <c r="A193" s="502"/>
      <c r="B193" s="508"/>
      <c r="C193" s="508"/>
      <c r="D193" s="502"/>
      <c r="E193" s="508"/>
      <c r="F193" s="508"/>
      <c r="G193" s="502"/>
      <c r="H193" s="508"/>
      <c r="J193" s="534"/>
      <c r="K193" s="534"/>
      <c r="L193" s="502"/>
      <c r="M193" s="502"/>
      <c r="N193" s="502"/>
      <c r="P193" s="502"/>
      <c r="Q193" s="534"/>
      <c r="R193" s="534"/>
      <c r="S193" s="502"/>
      <c r="T193" s="502"/>
      <c r="U193" s="502"/>
      <c r="V193" s="399"/>
      <c r="W193" s="502"/>
      <c r="X193" s="534"/>
      <c r="Y193" s="534"/>
      <c r="Z193" s="534"/>
      <c r="AA193" s="534"/>
      <c r="AB193" s="508"/>
    </row>
    <row r="194" spans="1:28">
      <c r="A194" s="503"/>
      <c r="B194" s="509"/>
      <c r="C194" s="509"/>
      <c r="D194" s="503"/>
      <c r="E194" s="509"/>
      <c r="F194" s="509"/>
      <c r="G194" s="503"/>
      <c r="H194" s="509"/>
      <c r="J194" s="564"/>
      <c r="K194" s="564"/>
      <c r="L194" s="503"/>
      <c r="M194" s="400"/>
      <c r="N194" s="400"/>
      <c r="P194" s="503"/>
      <c r="Q194" s="564"/>
      <c r="R194" s="564"/>
      <c r="S194" s="503"/>
      <c r="T194" s="400"/>
      <c r="U194" s="400"/>
      <c r="V194" s="400"/>
      <c r="W194" s="503"/>
      <c r="X194" s="564"/>
      <c r="Y194" s="332"/>
      <c r="Z194" s="332"/>
      <c r="AA194" s="564"/>
      <c r="AB194" s="509"/>
    </row>
    <row r="195" spans="1:28" ht="2.65" customHeight="1">
      <c r="A195" s="511" t="s">
        <v>105</v>
      </c>
      <c r="B195" s="508"/>
      <c r="C195" s="508"/>
      <c r="D195" s="511" t="s">
        <v>105</v>
      </c>
      <c r="E195" s="508"/>
      <c r="F195" s="325" t="s">
        <v>105</v>
      </c>
      <c r="G195" s="565" t="s">
        <v>105</v>
      </c>
      <c r="H195" s="508"/>
      <c r="J195" s="420" t="s">
        <v>105</v>
      </c>
      <c r="K195" s="420" t="s">
        <v>105</v>
      </c>
      <c r="L195" s="420" t="s">
        <v>105</v>
      </c>
      <c r="M195" s="402" t="s">
        <v>105</v>
      </c>
      <c r="N195" s="402" t="s">
        <v>105</v>
      </c>
      <c r="P195" s="420" t="s">
        <v>105</v>
      </c>
      <c r="Q195" s="420" t="s">
        <v>105</v>
      </c>
      <c r="R195" s="420" t="s">
        <v>105</v>
      </c>
      <c r="S195" s="420" t="s">
        <v>105</v>
      </c>
      <c r="T195" s="402" t="s">
        <v>105</v>
      </c>
      <c r="U195" s="566" t="s">
        <v>105</v>
      </c>
      <c r="V195" s="508"/>
      <c r="W195" s="420" t="s">
        <v>105</v>
      </c>
      <c r="X195" s="420" t="s">
        <v>105</v>
      </c>
      <c r="Y195" s="402" t="s">
        <v>105</v>
      </c>
      <c r="Z195" s="402" t="s">
        <v>105</v>
      </c>
      <c r="AA195" s="565" t="s">
        <v>105</v>
      </c>
      <c r="AB195" s="508"/>
    </row>
    <row r="196" spans="1:28">
      <c r="A196" s="570">
        <v>3502</v>
      </c>
      <c r="B196" s="508"/>
      <c r="C196" s="508"/>
      <c r="D196" s="571" t="s">
        <v>66</v>
      </c>
      <c r="E196" s="508"/>
      <c r="F196" s="508"/>
      <c r="G196" s="572">
        <v>43</v>
      </c>
      <c r="H196" s="508"/>
      <c r="J196" s="563">
        <v>67.400000000000006</v>
      </c>
      <c r="K196" s="563">
        <v>11.6</v>
      </c>
      <c r="L196" s="568">
        <v>106.39</v>
      </c>
      <c r="M196" s="416">
        <v>22.2</v>
      </c>
      <c r="N196" s="417">
        <v>73.3</v>
      </c>
      <c r="P196" s="567">
        <v>40</v>
      </c>
      <c r="Q196" s="563">
        <v>81.400000000000006</v>
      </c>
      <c r="R196" s="563">
        <v>20.9</v>
      </c>
      <c r="S196" s="568">
        <v>103.452</v>
      </c>
      <c r="T196" s="416">
        <v>28.9</v>
      </c>
      <c r="U196" s="417">
        <v>66.7</v>
      </c>
      <c r="V196" s="399"/>
      <c r="W196" s="567">
        <v>17.8</v>
      </c>
      <c r="X196" s="569">
        <v>105.268</v>
      </c>
      <c r="Y196" s="418">
        <v>28.9</v>
      </c>
      <c r="Z196" s="419">
        <v>68.900000000000006</v>
      </c>
      <c r="AA196" s="563">
        <v>28.9</v>
      </c>
      <c r="AB196" s="508"/>
    </row>
    <row r="197" spans="1:28">
      <c r="A197" s="502"/>
      <c r="B197" s="508"/>
      <c r="C197" s="508"/>
      <c r="D197" s="502"/>
      <c r="E197" s="508"/>
      <c r="F197" s="508"/>
      <c r="G197" s="502"/>
      <c r="H197" s="508"/>
      <c r="J197" s="534"/>
      <c r="K197" s="534"/>
      <c r="L197" s="502"/>
      <c r="M197" s="399"/>
      <c r="N197" s="399"/>
      <c r="P197" s="502"/>
      <c r="Q197" s="534"/>
      <c r="R197" s="534"/>
      <c r="S197" s="502"/>
      <c r="T197" s="399"/>
      <c r="U197" s="399"/>
      <c r="V197" s="399"/>
      <c r="W197" s="502"/>
      <c r="X197" s="534"/>
      <c r="Y197" s="326"/>
      <c r="Z197" s="326"/>
      <c r="AA197" s="534"/>
      <c r="AB197" s="508"/>
    </row>
    <row r="198" spans="1:28" ht="2.9" customHeight="1">
      <c r="A198" s="502"/>
      <c r="B198" s="508"/>
      <c r="C198" s="508"/>
      <c r="D198" s="502"/>
      <c r="E198" s="508"/>
      <c r="F198" s="508"/>
      <c r="G198" s="502"/>
      <c r="H198" s="508"/>
      <c r="J198" s="534"/>
      <c r="K198" s="534"/>
      <c r="L198" s="502"/>
      <c r="M198" s="502"/>
      <c r="N198" s="502"/>
      <c r="P198" s="502"/>
      <c r="Q198" s="534"/>
      <c r="R198" s="534"/>
      <c r="S198" s="502"/>
      <c r="T198" s="502"/>
      <c r="U198" s="502"/>
      <c r="V198" s="399"/>
      <c r="W198" s="502"/>
      <c r="X198" s="534"/>
      <c r="Y198" s="534"/>
      <c r="Z198" s="534"/>
      <c r="AA198" s="534"/>
      <c r="AB198" s="508"/>
    </row>
    <row r="199" spans="1:28">
      <c r="A199" s="503"/>
      <c r="B199" s="509"/>
      <c r="C199" s="509"/>
      <c r="D199" s="503"/>
      <c r="E199" s="509"/>
      <c r="F199" s="509"/>
      <c r="G199" s="503"/>
      <c r="H199" s="509"/>
      <c r="J199" s="564"/>
      <c r="K199" s="564"/>
      <c r="L199" s="503"/>
      <c r="M199" s="400"/>
      <c r="N199" s="400"/>
      <c r="P199" s="503"/>
      <c r="Q199" s="564"/>
      <c r="R199" s="564"/>
      <c r="S199" s="503"/>
      <c r="T199" s="400"/>
      <c r="U199" s="400"/>
      <c r="V199" s="400"/>
      <c r="W199" s="503"/>
      <c r="X199" s="564"/>
      <c r="Y199" s="332"/>
      <c r="Z199" s="332"/>
      <c r="AA199" s="564"/>
      <c r="AB199" s="509"/>
    </row>
    <row r="200" spans="1:28" ht="2.65" customHeight="1">
      <c r="A200" s="511" t="s">
        <v>105</v>
      </c>
      <c r="B200" s="508"/>
      <c r="C200" s="508"/>
      <c r="D200" s="511" t="s">
        <v>105</v>
      </c>
      <c r="E200" s="508"/>
      <c r="F200" s="325" t="s">
        <v>105</v>
      </c>
      <c r="G200" s="565" t="s">
        <v>105</v>
      </c>
      <c r="H200" s="508"/>
      <c r="J200" s="420" t="s">
        <v>105</v>
      </c>
      <c r="K200" s="420" t="s">
        <v>105</v>
      </c>
      <c r="L200" s="420" t="s">
        <v>105</v>
      </c>
      <c r="M200" s="402" t="s">
        <v>105</v>
      </c>
      <c r="N200" s="402" t="s">
        <v>105</v>
      </c>
      <c r="P200" s="420" t="s">
        <v>105</v>
      </c>
      <c r="Q200" s="420" t="s">
        <v>105</v>
      </c>
      <c r="R200" s="420" t="s">
        <v>105</v>
      </c>
      <c r="S200" s="420" t="s">
        <v>105</v>
      </c>
      <c r="T200" s="402" t="s">
        <v>105</v>
      </c>
      <c r="U200" s="566" t="s">
        <v>105</v>
      </c>
      <c r="V200" s="508"/>
      <c r="W200" s="420" t="s">
        <v>105</v>
      </c>
      <c r="X200" s="420" t="s">
        <v>105</v>
      </c>
      <c r="Y200" s="402" t="s">
        <v>105</v>
      </c>
      <c r="Z200" s="402" t="s">
        <v>105</v>
      </c>
      <c r="AA200" s="565" t="s">
        <v>105</v>
      </c>
      <c r="AB200" s="508"/>
    </row>
    <row r="201" spans="1:28">
      <c r="A201" s="570">
        <v>3300</v>
      </c>
      <c r="B201" s="508"/>
      <c r="C201" s="508"/>
      <c r="D201" s="571" t="s">
        <v>67</v>
      </c>
      <c r="E201" s="508"/>
      <c r="F201" s="508"/>
      <c r="G201" s="572">
        <v>49</v>
      </c>
      <c r="H201" s="508"/>
      <c r="J201" s="563">
        <v>83.7</v>
      </c>
      <c r="K201" s="563">
        <v>12.2</v>
      </c>
      <c r="L201" s="568">
        <v>106.34699999999999</v>
      </c>
      <c r="M201" s="416">
        <v>14.3</v>
      </c>
      <c r="N201" s="417">
        <v>85.7</v>
      </c>
      <c r="P201" s="567">
        <v>28.6</v>
      </c>
      <c r="Q201" s="563">
        <v>89.8</v>
      </c>
      <c r="R201" s="563">
        <v>20.399999999999999</v>
      </c>
      <c r="S201" s="568">
        <v>106.735</v>
      </c>
      <c r="T201" s="416">
        <v>4.0999999999999996</v>
      </c>
      <c r="U201" s="417">
        <v>95.9</v>
      </c>
      <c r="V201" s="399"/>
      <c r="W201" s="567">
        <v>22.4</v>
      </c>
      <c r="X201" s="569">
        <v>106.102</v>
      </c>
      <c r="Y201" s="418">
        <v>12.2</v>
      </c>
      <c r="Z201" s="419">
        <v>87.8</v>
      </c>
      <c r="AA201" s="563">
        <v>26.5</v>
      </c>
      <c r="AB201" s="508"/>
    </row>
    <row r="202" spans="1:28">
      <c r="A202" s="502"/>
      <c r="B202" s="508"/>
      <c r="C202" s="508"/>
      <c r="D202" s="502"/>
      <c r="E202" s="508"/>
      <c r="F202" s="508"/>
      <c r="G202" s="502"/>
      <c r="H202" s="508"/>
      <c r="J202" s="534"/>
      <c r="K202" s="534"/>
      <c r="L202" s="502"/>
      <c r="M202" s="399"/>
      <c r="N202" s="399"/>
      <c r="P202" s="502"/>
      <c r="Q202" s="534"/>
      <c r="R202" s="534"/>
      <c r="S202" s="502"/>
      <c r="T202" s="399"/>
      <c r="U202" s="399"/>
      <c r="V202" s="399"/>
      <c r="W202" s="502"/>
      <c r="X202" s="534"/>
      <c r="Y202" s="326"/>
      <c r="Z202" s="326"/>
      <c r="AA202" s="534"/>
      <c r="AB202" s="508"/>
    </row>
    <row r="203" spans="1:28" ht="2.9" customHeight="1">
      <c r="A203" s="502"/>
      <c r="B203" s="508"/>
      <c r="C203" s="508"/>
      <c r="D203" s="502"/>
      <c r="E203" s="508"/>
      <c r="F203" s="508"/>
      <c r="G203" s="502"/>
      <c r="H203" s="508"/>
      <c r="J203" s="534"/>
      <c r="K203" s="534"/>
      <c r="L203" s="502"/>
      <c r="M203" s="502"/>
      <c r="N203" s="502"/>
      <c r="P203" s="502"/>
      <c r="Q203" s="534"/>
      <c r="R203" s="534"/>
      <c r="S203" s="502"/>
      <c r="T203" s="502"/>
      <c r="U203" s="502"/>
      <c r="V203" s="399"/>
      <c r="W203" s="502"/>
      <c r="X203" s="534"/>
      <c r="Y203" s="534"/>
      <c r="Z203" s="534"/>
      <c r="AA203" s="534"/>
      <c r="AB203" s="508"/>
    </row>
    <row r="204" spans="1:28">
      <c r="A204" s="503"/>
      <c r="B204" s="509"/>
      <c r="C204" s="509"/>
      <c r="D204" s="503"/>
      <c r="E204" s="509"/>
      <c r="F204" s="509"/>
      <c r="G204" s="503"/>
      <c r="H204" s="509"/>
      <c r="J204" s="564"/>
      <c r="K204" s="564"/>
      <c r="L204" s="503"/>
      <c r="M204" s="400"/>
      <c r="N204" s="400"/>
      <c r="P204" s="503"/>
      <c r="Q204" s="564"/>
      <c r="R204" s="564"/>
      <c r="S204" s="503"/>
      <c r="T204" s="400"/>
      <c r="U204" s="400"/>
      <c r="V204" s="400"/>
      <c r="W204" s="503"/>
      <c r="X204" s="564"/>
      <c r="Y204" s="332"/>
      <c r="Z204" s="332"/>
      <c r="AA204" s="564"/>
      <c r="AB204" s="509"/>
    </row>
    <row r="205" spans="1:28" ht="2.65" customHeight="1">
      <c r="A205" s="511" t="s">
        <v>105</v>
      </c>
      <c r="B205" s="508"/>
      <c r="C205" s="508"/>
      <c r="D205" s="511" t="s">
        <v>105</v>
      </c>
      <c r="E205" s="508"/>
      <c r="F205" s="325" t="s">
        <v>105</v>
      </c>
      <c r="G205" s="565" t="s">
        <v>105</v>
      </c>
      <c r="H205" s="508"/>
      <c r="J205" s="420" t="s">
        <v>105</v>
      </c>
      <c r="K205" s="420" t="s">
        <v>105</v>
      </c>
      <c r="L205" s="420" t="s">
        <v>105</v>
      </c>
      <c r="M205" s="402" t="s">
        <v>105</v>
      </c>
      <c r="N205" s="402" t="s">
        <v>105</v>
      </c>
      <c r="P205" s="420" t="s">
        <v>105</v>
      </c>
      <c r="Q205" s="420" t="s">
        <v>105</v>
      </c>
      <c r="R205" s="420" t="s">
        <v>105</v>
      </c>
      <c r="S205" s="420" t="s">
        <v>105</v>
      </c>
      <c r="T205" s="402" t="s">
        <v>105</v>
      </c>
      <c r="U205" s="566" t="s">
        <v>105</v>
      </c>
      <c r="V205" s="508"/>
      <c r="W205" s="420" t="s">
        <v>105</v>
      </c>
      <c r="X205" s="420" t="s">
        <v>105</v>
      </c>
      <c r="Y205" s="402" t="s">
        <v>105</v>
      </c>
      <c r="Z205" s="402" t="s">
        <v>105</v>
      </c>
      <c r="AA205" s="565" t="s">
        <v>105</v>
      </c>
      <c r="AB205" s="508"/>
    </row>
    <row r="206" spans="1:28">
      <c r="A206" s="570">
        <v>3503</v>
      </c>
      <c r="B206" s="508"/>
      <c r="C206" s="508"/>
      <c r="D206" s="571" t="s">
        <v>68</v>
      </c>
      <c r="E206" s="508"/>
      <c r="F206" s="508"/>
      <c r="G206" s="572">
        <v>52</v>
      </c>
      <c r="H206" s="508"/>
      <c r="J206" s="563">
        <v>78.8</v>
      </c>
      <c r="K206" s="563">
        <v>3.8</v>
      </c>
      <c r="L206" s="568">
        <v>108.816</v>
      </c>
      <c r="M206" s="416">
        <v>7.7</v>
      </c>
      <c r="N206" s="417">
        <v>88.5</v>
      </c>
      <c r="P206" s="567">
        <v>50</v>
      </c>
      <c r="Q206" s="563">
        <v>78.8</v>
      </c>
      <c r="R206" s="563">
        <v>3.8</v>
      </c>
      <c r="S206" s="568">
        <v>108.98</v>
      </c>
      <c r="T206" s="416">
        <v>1.9</v>
      </c>
      <c r="U206" s="417">
        <v>92.3</v>
      </c>
      <c r="V206" s="399"/>
      <c r="W206" s="567">
        <v>42.3</v>
      </c>
      <c r="X206" s="569">
        <v>111.633</v>
      </c>
      <c r="Y206" s="418">
        <v>7.7</v>
      </c>
      <c r="Z206" s="419">
        <v>86.5</v>
      </c>
      <c r="AA206" s="563">
        <v>65.400000000000006</v>
      </c>
      <c r="AB206" s="508"/>
    </row>
    <row r="207" spans="1:28">
      <c r="A207" s="502"/>
      <c r="B207" s="508"/>
      <c r="C207" s="508"/>
      <c r="D207" s="502"/>
      <c r="E207" s="508"/>
      <c r="F207" s="508"/>
      <c r="G207" s="502"/>
      <c r="H207" s="508"/>
      <c r="J207" s="534"/>
      <c r="K207" s="534"/>
      <c r="L207" s="502"/>
      <c r="M207" s="399"/>
      <c r="N207" s="399"/>
      <c r="P207" s="502"/>
      <c r="Q207" s="534"/>
      <c r="R207" s="534"/>
      <c r="S207" s="502"/>
      <c r="T207" s="399"/>
      <c r="U207" s="399"/>
      <c r="V207" s="399"/>
      <c r="W207" s="502"/>
      <c r="X207" s="534"/>
      <c r="Y207" s="326"/>
      <c r="Z207" s="326"/>
      <c r="AA207" s="534"/>
      <c r="AB207" s="508"/>
    </row>
    <row r="208" spans="1:28" ht="2.9" customHeight="1">
      <c r="A208" s="502"/>
      <c r="B208" s="508"/>
      <c r="C208" s="508"/>
      <c r="D208" s="502"/>
      <c r="E208" s="508"/>
      <c r="F208" s="508"/>
      <c r="G208" s="502"/>
      <c r="H208" s="508"/>
      <c r="J208" s="534"/>
      <c r="K208" s="534"/>
      <c r="L208" s="502"/>
      <c r="M208" s="502"/>
      <c r="N208" s="502"/>
      <c r="P208" s="502"/>
      <c r="Q208" s="534"/>
      <c r="R208" s="534"/>
      <c r="S208" s="502"/>
      <c r="T208" s="502"/>
      <c r="U208" s="502"/>
      <c r="V208" s="399"/>
      <c r="W208" s="502"/>
      <c r="X208" s="534"/>
      <c r="Y208" s="534"/>
      <c r="Z208" s="534"/>
      <c r="AA208" s="534"/>
      <c r="AB208" s="508"/>
    </row>
    <row r="209" spans="1:28">
      <c r="A209" s="503"/>
      <c r="B209" s="509"/>
      <c r="C209" s="509"/>
      <c r="D209" s="503"/>
      <c r="E209" s="509"/>
      <c r="F209" s="509"/>
      <c r="G209" s="503"/>
      <c r="H209" s="509"/>
      <c r="J209" s="564"/>
      <c r="K209" s="564"/>
      <c r="L209" s="503"/>
      <c r="M209" s="400"/>
      <c r="N209" s="400"/>
      <c r="P209" s="503"/>
      <c r="Q209" s="564"/>
      <c r="R209" s="564"/>
      <c r="S209" s="503"/>
      <c r="T209" s="400"/>
      <c r="U209" s="400"/>
      <c r="V209" s="400"/>
      <c r="W209" s="503"/>
      <c r="X209" s="564"/>
      <c r="Y209" s="332"/>
      <c r="Z209" s="332"/>
      <c r="AA209" s="564"/>
      <c r="AB209" s="509"/>
    </row>
    <row r="210" spans="1:28" ht="2.65" customHeight="1">
      <c r="A210" s="511" t="s">
        <v>105</v>
      </c>
      <c r="B210" s="508"/>
      <c r="C210" s="508"/>
      <c r="D210" s="511" t="s">
        <v>105</v>
      </c>
      <c r="E210" s="508"/>
      <c r="F210" s="325" t="s">
        <v>105</v>
      </c>
      <c r="G210" s="565" t="s">
        <v>105</v>
      </c>
      <c r="H210" s="508"/>
      <c r="J210" s="420" t="s">
        <v>105</v>
      </c>
      <c r="K210" s="420" t="s">
        <v>105</v>
      </c>
      <c r="L210" s="420" t="s">
        <v>105</v>
      </c>
      <c r="M210" s="402" t="s">
        <v>105</v>
      </c>
      <c r="N210" s="402" t="s">
        <v>105</v>
      </c>
      <c r="P210" s="420" t="s">
        <v>105</v>
      </c>
      <c r="Q210" s="420" t="s">
        <v>105</v>
      </c>
      <c r="R210" s="420" t="s">
        <v>105</v>
      </c>
      <c r="S210" s="420" t="s">
        <v>105</v>
      </c>
      <c r="T210" s="402" t="s">
        <v>105</v>
      </c>
      <c r="U210" s="566" t="s">
        <v>105</v>
      </c>
      <c r="V210" s="508"/>
      <c r="W210" s="420" t="s">
        <v>105</v>
      </c>
      <c r="X210" s="420" t="s">
        <v>105</v>
      </c>
      <c r="Y210" s="402" t="s">
        <v>105</v>
      </c>
      <c r="Z210" s="402" t="s">
        <v>105</v>
      </c>
      <c r="AA210" s="565" t="s">
        <v>105</v>
      </c>
      <c r="AB210" s="508"/>
    </row>
    <row r="211" spans="1:28">
      <c r="A211" s="570">
        <v>3505</v>
      </c>
      <c r="B211" s="508"/>
      <c r="C211" s="508"/>
      <c r="D211" s="571" t="s">
        <v>69</v>
      </c>
      <c r="E211" s="508"/>
      <c r="F211" s="508"/>
      <c r="G211" s="572">
        <v>30</v>
      </c>
      <c r="H211" s="508"/>
      <c r="J211" s="563">
        <v>83.3</v>
      </c>
      <c r="K211" s="563">
        <v>13.3</v>
      </c>
      <c r="L211" s="568">
        <v>109.724</v>
      </c>
      <c r="M211" s="416">
        <v>6.7</v>
      </c>
      <c r="N211" s="417">
        <v>93.3</v>
      </c>
      <c r="P211" s="567">
        <v>50</v>
      </c>
      <c r="Q211" s="563">
        <v>93.3</v>
      </c>
      <c r="R211" s="563">
        <v>23.3</v>
      </c>
      <c r="S211" s="568">
        <v>107.03400000000001</v>
      </c>
      <c r="T211" s="416">
        <v>16.7</v>
      </c>
      <c r="U211" s="417">
        <v>83.3</v>
      </c>
      <c r="V211" s="399"/>
      <c r="W211" s="567">
        <v>30</v>
      </c>
      <c r="X211" s="569">
        <v>111.345</v>
      </c>
      <c r="Y211" s="418">
        <v>6.7</v>
      </c>
      <c r="Z211" s="419">
        <v>93.3</v>
      </c>
      <c r="AA211" s="563">
        <v>63.3</v>
      </c>
      <c r="AB211" s="508"/>
    </row>
    <row r="212" spans="1:28">
      <c r="A212" s="502"/>
      <c r="B212" s="508"/>
      <c r="C212" s="508"/>
      <c r="D212" s="502"/>
      <c r="E212" s="508"/>
      <c r="F212" s="508"/>
      <c r="G212" s="502"/>
      <c r="H212" s="508"/>
      <c r="J212" s="534"/>
      <c r="K212" s="534"/>
      <c r="L212" s="502"/>
      <c r="M212" s="399"/>
      <c r="N212" s="399"/>
      <c r="P212" s="502"/>
      <c r="Q212" s="534"/>
      <c r="R212" s="534"/>
      <c r="S212" s="502"/>
      <c r="T212" s="399"/>
      <c r="U212" s="399"/>
      <c r="V212" s="399"/>
      <c r="W212" s="502"/>
      <c r="X212" s="534"/>
      <c r="Y212" s="326"/>
      <c r="Z212" s="326"/>
      <c r="AA212" s="534"/>
      <c r="AB212" s="508"/>
    </row>
    <row r="213" spans="1:28" ht="2.9" customHeight="1">
      <c r="A213" s="502"/>
      <c r="B213" s="508"/>
      <c r="C213" s="508"/>
      <c r="D213" s="502"/>
      <c r="E213" s="508"/>
      <c r="F213" s="508"/>
      <c r="G213" s="502"/>
      <c r="H213" s="508"/>
      <c r="J213" s="534"/>
      <c r="K213" s="534"/>
      <c r="L213" s="502"/>
      <c r="M213" s="502"/>
      <c r="N213" s="502"/>
      <c r="P213" s="502"/>
      <c r="Q213" s="534"/>
      <c r="R213" s="534"/>
      <c r="S213" s="502"/>
      <c r="T213" s="502"/>
      <c r="U213" s="502"/>
      <c r="V213" s="399"/>
      <c r="W213" s="502"/>
      <c r="X213" s="534"/>
      <c r="Y213" s="534"/>
      <c r="Z213" s="534"/>
      <c r="AA213" s="534"/>
      <c r="AB213" s="508"/>
    </row>
    <row r="214" spans="1:28">
      <c r="A214" s="503"/>
      <c r="B214" s="509"/>
      <c r="C214" s="509"/>
      <c r="D214" s="503"/>
      <c r="E214" s="509"/>
      <c r="F214" s="509"/>
      <c r="G214" s="503"/>
      <c r="H214" s="509"/>
      <c r="J214" s="564"/>
      <c r="K214" s="564"/>
      <c r="L214" s="503"/>
      <c r="M214" s="400"/>
      <c r="N214" s="400"/>
      <c r="P214" s="503"/>
      <c r="Q214" s="564"/>
      <c r="R214" s="564"/>
      <c r="S214" s="503"/>
      <c r="T214" s="400"/>
      <c r="U214" s="400"/>
      <c r="V214" s="400"/>
      <c r="W214" s="503"/>
      <c r="X214" s="564"/>
      <c r="Y214" s="332"/>
      <c r="Z214" s="332"/>
      <c r="AA214" s="564"/>
      <c r="AB214" s="509"/>
    </row>
    <row r="215" spans="1:28" ht="2.65" customHeight="1">
      <c r="A215" s="511" t="s">
        <v>105</v>
      </c>
      <c r="B215" s="508"/>
      <c r="C215" s="508"/>
      <c r="D215" s="511" t="s">
        <v>105</v>
      </c>
      <c r="E215" s="508"/>
      <c r="F215" s="325" t="s">
        <v>105</v>
      </c>
      <c r="G215" s="565" t="s">
        <v>105</v>
      </c>
      <c r="H215" s="508"/>
      <c r="J215" s="420" t="s">
        <v>105</v>
      </c>
      <c r="K215" s="420" t="s">
        <v>105</v>
      </c>
      <c r="L215" s="420" t="s">
        <v>105</v>
      </c>
      <c r="M215" s="402" t="s">
        <v>105</v>
      </c>
      <c r="N215" s="402" t="s">
        <v>105</v>
      </c>
      <c r="P215" s="420" t="s">
        <v>105</v>
      </c>
      <c r="Q215" s="420" t="s">
        <v>105</v>
      </c>
      <c r="R215" s="420" t="s">
        <v>105</v>
      </c>
      <c r="S215" s="420" t="s">
        <v>105</v>
      </c>
      <c r="T215" s="402" t="s">
        <v>105</v>
      </c>
      <c r="U215" s="566" t="s">
        <v>105</v>
      </c>
      <c r="V215" s="508"/>
      <c r="W215" s="420" t="s">
        <v>105</v>
      </c>
      <c r="X215" s="420" t="s">
        <v>105</v>
      </c>
      <c r="Y215" s="402" t="s">
        <v>105</v>
      </c>
      <c r="Z215" s="402" t="s">
        <v>105</v>
      </c>
      <c r="AA215" s="565" t="s">
        <v>105</v>
      </c>
      <c r="AB215" s="508"/>
    </row>
    <row r="216" spans="1:28">
      <c r="A216" s="570">
        <v>3506</v>
      </c>
      <c r="B216" s="508"/>
      <c r="C216" s="508"/>
      <c r="D216" s="571" t="s">
        <v>70</v>
      </c>
      <c r="E216" s="508"/>
      <c r="F216" s="508"/>
      <c r="G216" s="572">
        <v>29</v>
      </c>
      <c r="H216" s="508"/>
      <c r="J216" s="563">
        <v>65.5</v>
      </c>
      <c r="K216" s="563">
        <v>3.4</v>
      </c>
      <c r="L216" s="568">
        <v>105.69</v>
      </c>
      <c r="M216" s="416">
        <v>13.8</v>
      </c>
      <c r="N216" s="417">
        <v>86.2</v>
      </c>
      <c r="P216" s="567">
        <v>31</v>
      </c>
      <c r="Q216" s="563">
        <v>79.3</v>
      </c>
      <c r="R216" s="563">
        <v>13.8</v>
      </c>
      <c r="S216" s="568">
        <v>106.655</v>
      </c>
      <c r="T216" s="416">
        <v>17.2</v>
      </c>
      <c r="U216" s="417">
        <v>82.8</v>
      </c>
      <c r="V216" s="399"/>
      <c r="W216" s="567">
        <v>31</v>
      </c>
      <c r="X216" s="569">
        <v>105.79300000000001</v>
      </c>
      <c r="Y216" s="418">
        <v>13.8</v>
      </c>
      <c r="Z216" s="419">
        <v>86.2</v>
      </c>
      <c r="AA216" s="563">
        <v>27.6</v>
      </c>
      <c r="AB216" s="508"/>
    </row>
    <row r="217" spans="1:28">
      <c r="A217" s="502"/>
      <c r="B217" s="508"/>
      <c r="C217" s="508"/>
      <c r="D217" s="502"/>
      <c r="E217" s="508"/>
      <c r="F217" s="508"/>
      <c r="G217" s="502"/>
      <c r="H217" s="508"/>
      <c r="J217" s="534"/>
      <c r="K217" s="534"/>
      <c r="L217" s="502"/>
      <c r="M217" s="399"/>
      <c r="N217" s="399"/>
      <c r="P217" s="502"/>
      <c r="Q217" s="534"/>
      <c r="R217" s="534"/>
      <c r="S217" s="502"/>
      <c r="T217" s="399"/>
      <c r="U217" s="399"/>
      <c r="V217" s="399"/>
      <c r="W217" s="502"/>
      <c r="X217" s="534"/>
      <c r="Y217" s="326"/>
      <c r="Z217" s="326"/>
      <c r="AA217" s="534"/>
      <c r="AB217" s="508"/>
    </row>
    <row r="218" spans="1:28" ht="2.9" customHeight="1">
      <c r="A218" s="502"/>
      <c r="B218" s="508"/>
      <c r="C218" s="508"/>
      <c r="D218" s="502"/>
      <c r="E218" s="508"/>
      <c r="F218" s="508"/>
      <c r="G218" s="502"/>
      <c r="H218" s="508"/>
      <c r="J218" s="534"/>
      <c r="K218" s="534"/>
      <c r="L218" s="502"/>
      <c r="M218" s="502"/>
      <c r="N218" s="502"/>
      <c r="P218" s="502"/>
      <c r="Q218" s="534"/>
      <c r="R218" s="534"/>
      <c r="S218" s="502"/>
      <c r="T218" s="502"/>
      <c r="U218" s="502"/>
      <c r="V218" s="399"/>
      <c r="W218" s="502"/>
      <c r="X218" s="534"/>
      <c r="Y218" s="534"/>
      <c r="Z218" s="534"/>
      <c r="AA218" s="534"/>
      <c r="AB218" s="508"/>
    </row>
    <row r="219" spans="1:28">
      <c r="A219" s="503"/>
      <c r="B219" s="509"/>
      <c r="C219" s="509"/>
      <c r="D219" s="503"/>
      <c r="E219" s="509"/>
      <c r="F219" s="509"/>
      <c r="G219" s="503"/>
      <c r="H219" s="509"/>
      <c r="J219" s="564"/>
      <c r="K219" s="564"/>
      <c r="L219" s="503"/>
      <c r="M219" s="400"/>
      <c r="N219" s="400"/>
      <c r="P219" s="503"/>
      <c r="Q219" s="564"/>
      <c r="R219" s="564"/>
      <c r="S219" s="503"/>
      <c r="T219" s="400"/>
      <c r="U219" s="400"/>
      <c r="V219" s="400"/>
      <c r="W219" s="503"/>
      <c r="X219" s="564"/>
      <c r="Y219" s="332"/>
      <c r="Z219" s="332"/>
      <c r="AA219" s="564"/>
      <c r="AB219" s="509"/>
    </row>
    <row r="220" spans="1:28" ht="2.65" customHeight="1">
      <c r="A220" s="511" t="s">
        <v>105</v>
      </c>
      <c r="B220" s="508"/>
      <c r="C220" s="508"/>
      <c r="D220" s="511" t="s">
        <v>105</v>
      </c>
      <c r="E220" s="508"/>
      <c r="F220" s="325" t="s">
        <v>105</v>
      </c>
      <c r="G220" s="565" t="s">
        <v>105</v>
      </c>
      <c r="H220" s="508"/>
      <c r="J220" s="420" t="s">
        <v>105</v>
      </c>
      <c r="K220" s="420" t="s">
        <v>105</v>
      </c>
      <c r="L220" s="420" t="s">
        <v>105</v>
      </c>
      <c r="M220" s="402" t="s">
        <v>105</v>
      </c>
      <c r="N220" s="402" t="s">
        <v>105</v>
      </c>
      <c r="P220" s="420" t="s">
        <v>105</v>
      </c>
      <c r="Q220" s="420" t="s">
        <v>105</v>
      </c>
      <c r="R220" s="420" t="s">
        <v>105</v>
      </c>
      <c r="S220" s="420" t="s">
        <v>105</v>
      </c>
      <c r="T220" s="402" t="s">
        <v>105</v>
      </c>
      <c r="U220" s="566" t="s">
        <v>105</v>
      </c>
      <c r="V220" s="508"/>
      <c r="W220" s="420" t="s">
        <v>105</v>
      </c>
      <c r="X220" s="420" t="s">
        <v>105</v>
      </c>
      <c r="Y220" s="402" t="s">
        <v>105</v>
      </c>
      <c r="Z220" s="402" t="s">
        <v>105</v>
      </c>
      <c r="AA220" s="565" t="s">
        <v>105</v>
      </c>
      <c r="AB220" s="508"/>
    </row>
    <row r="221" spans="1:28">
      <c r="A221" s="570">
        <v>4028</v>
      </c>
      <c r="B221" s="508"/>
      <c r="C221" s="508"/>
      <c r="D221" s="571" t="s">
        <v>71</v>
      </c>
      <c r="E221" s="508"/>
      <c r="F221" s="508"/>
      <c r="G221" s="572">
        <v>90</v>
      </c>
      <c r="H221" s="508"/>
      <c r="J221" s="563">
        <v>83.3</v>
      </c>
      <c r="K221" s="563">
        <v>6.7</v>
      </c>
      <c r="L221" s="568">
        <v>108.389</v>
      </c>
      <c r="M221" s="416">
        <v>7.8</v>
      </c>
      <c r="N221" s="417">
        <v>92.2</v>
      </c>
      <c r="P221" s="567">
        <v>48.9</v>
      </c>
      <c r="Q221" s="563">
        <v>85.6</v>
      </c>
      <c r="R221" s="563">
        <v>6.7</v>
      </c>
      <c r="S221" s="568">
        <v>107.633</v>
      </c>
      <c r="T221" s="416">
        <v>8.9</v>
      </c>
      <c r="U221" s="417">
        <v>91.1</v>
      </c>
      <c r="V221" s="399"/>
      <c r="W221" s="567">
        <v>37.799999999999997</v>
      </c>
      <c r="X221" s="569">
        <v>109.444</v>
      </c>
      <c r="Y221" s="418">
        <v>10</v>
      </c>
      <c r="Z221" s="419">
        <v>90</v>
      </c>
      <c r="AA221" s="563">
        <v>52.2</v>
      </c>
      <c r="AB221" s="508"/>
    </row>
    <row r="222" spans="1:28">
      <c r="A222" s="502"/>
      <c r="B222" s="508"/>
      <c r="C222" s="508"/>
      <c r="D222" s="502"/>
      <c r="E222" s="508"/>
      <c r="F222" s="508"/>
      <c r="G222" s="502"/>
      <c r="H222" s="508"/>
      <c r="J222" s="534"/>
      <c r="K222" s="534"/>
      <c r="L222" s="502"/>
      <c r="M222" s="399"/>
      <c r="N222" s="399"/>
      <c r="P222" s="502"/>
      <c r="Q222" s="534"/>
      <c r="R222" s="534"/>
      <c r="S222" s="502"/>
      <c r="T222" s="399"/>
      <c r="U222" s="399"/>
      <c r="V222" s="399"/>
      <c r="W222" s="502"/>
      <c r="X222" s="534"/>
      <c r="Y222" s="326"/>
      <c r="Z222" s="326"/>
      <c r="AA222" s="534"/>
      <c r="AB222" s="508"/>
    </row>
    <row r="223" spans="1:28" ht="2.9" customHeight="1">
      <c r="A223" s="502"/>
      <c r="B223" s="508"/>
      <c r="C223" s="508"/>
      <c r="D223" s="502"/>
      <c r="E223" s="508"/>
      <c r="F223" s="508"/>
      <c r="G223" s="502"/>
      <c r="H223" s="508"/>
      <c r="J223" s="534"/>
      <c r="K223" s="534"/>
      <c r="L223" s="502"/>
      <c r="M223" s="502"/>
      <c r="N223" s="502"/>
      <c r="P223" s="502"/>
      <c r="Q223" s="534"/>
      <c r="R223" s="534"/>
      <c r="S223" s="502"/>
      <c r="T223" s="502"/>
      <c r="U223" s="502"/>
      <c r="V223" s="399"/>
      <c r="W223" s="502"/>
      <c r="X223" s="534"/>
      <c r="Y223" s="534"/>
      <c r="Z223" s="534"/>
      <c r="AA223" s="534"/>
      <c r="AB223" s="508"/>
    </row>
    <row r="224" spans="1:28">
      <c r="A224" s="503"/>
      <c r="B224" s="509"/>
      <c r="C224" s="509"/>
      <c r="D224" s="503"/>
      <c r="E224" s="509"/>
      <c r="F224" s="509"/>
      <c r="G224" s="503"/>
      <c r="H224" s="509"/>
      <c r="J224" s="564"/>
      <c r="K224" s="564"/>
      <c r="L224" s="503"/>
      <c r="M224" s="400"/>
      <c r="N224" s="400"/>
      <c r="P224" s="503"/>
      <c r="Q224" s="564"/>
      <c r="R224" s="564"/>
      <c r="S224" s="503"/>
      <c r="T224" s="400"/>
      <c r="U224" s="400"/>
      <c r="V224" s="400"/>
      <c r="W224" s="503"/>
      <c r="X224" s="564"/>
      <c r="Y224" s="332"/>
      <c r="Z224" s="332"/>
      <c r="AA224" s="564"/>
      <c r="AB224" s="509"/>
    </row>
    <row r="225" spans="1:28" ht="2.65" customHeight="1">
      <c r="A225" s="511" t="s">
        <v>105</v>
      </c>
      <c r="B225" s="508"/>
      <c r="C225" s="508"/>
      <c r="D225" s="511" t="s">
        <v>105</v>
      </c>
      <c r="E225" s="508"/>
      <c r="F225" s="325" t="s">
        <v>105</v>
      </c>
      <c r="G225" s="565" t="s">
        <v>105</v>
      </c>
      <c r="H225" s="508"/>
      <c r="J225" s="420" t="s">
        <v>105</v>
      </c>
      <c r="K225" s="420" t="s">
        <v>105</v>
      </c>
      <c r="L225" s="420" t="s">
        <v>105</v>
      </c>
      <c r="M225" s="402" t="s">
        <v>105</v>
      </c>
      <c r="N225" s="402" t="s">
        <v>105</v>
      </c>
      <c r="P225" s="420" t="s">
        <v>105</v>
      </c>
      <c r="Q225" s="420" t="s">
        <v>105</v>
      </c>
      <c r="R225" s="420" t="s">
        <v>105</v>
      </c>
      <c r="S225" s="420" t="s">
        <v>105</v>
      </c>
      <c r="T225" s="402" t="s">
        <v>105</v>
      </c>
      <c r="U225" s="566" t="s">
        <v>105</v>
      </c>
      <c r="V225" s="508"/>
      <c r="W225" s="420" t="s">
        <v>105</v>
      </c>
      <c r="X225" s="420" t="s">
        <v>105</v>
      </c>
      <c r="Y225" s="402" t="s">
        <v>105</v>
      </c>
      <c r="Z225" s="402" t="s">
        <v>105</v>
      </c>
      <c r="AA225" s="565" t="s">
        <v>105</v>
      </c>
      <c r="AB225" s="508"/>
    </row>
    <row r="226" spans="1:28">
      <c r="A226" s="570">
        <v>2003</v>
      </c>
      <c r="B226" s="508"/>
      <c r="C226" s="508"/>
      <c r="D226" s="571" t="s">
        <v>93</v>
      </c>
      <c r="E226" s="508"/>
      <c r="F226" s="508"/>
      <c r="G226" s="572">
        <v>83</v>
      </c>
      <c r="H226" s="508"/>
      <c r="J226" s="563">
        <v>67.5</v>
      </c>
      <c r="K226" s="563">
        <v>10.8</v>
      </c>
      <c r="L226" s="568">
        <v>106.114</v>
      </c>
      <c r="M226" s="416">
        <v>22.9</v>
      </c>
      <c r="N226" s="417">
        <v>77.099999999999994</v>
      </c>
      <c r="P226" s="567">
        <v>37.299999999999997</v>
      </c>
      <c r="Q226" s="563">
        <v>73.5</v>
      </c>
      <c r="R226" s="563">
        <v>15.7</v>
      </c>
      <c r="S226" s="568">
        <v>109.2</v>
      </c>
      <c r="T226" s="416">
        <v>15.7</v>
      </c>
      <c r="U226" s="417">
        <v>84.3</v>
      </c>
      <c r="V226" s="399"/>
      <c r="W226" s="567">
        <v>49.4</v>
      </c>
      <c r="X226" s="569">
        <v>110.43</v>
      </c>
      <c r="Y226" s="418">
        <v>16.899999999999999</v>
      </c>
      <c r="Z226" s="419">
        <v>83.1</v>
      </c>
      <c r="AA226" s="563">
        <v>60.2</v>
      </c>
      <c r="AB226" s="508"/>
    </row>
    <row r="227" spans="1:28">
      <c r="A227" s="502"/>
      <c r="B227" s="508"/>
      <c r="C227" s="508"/>
      <c r="D227" s="502"/>
      <c r="E227" s="508"/>
      <c r="F227" s="508"/>
      <c r="G227" s="502"/>
      <c r="H227" s="508"/>
      <c r="J227" s="534"/>
      <c r="K227" s="534"/>
      <c r="L227" s="502"/>
      <c r="M227" s="399"/>
      <c r="N227" s="399"/>
      <c r="P227" s="502"/>
      <c r="Q227" s="534"/>
      <c r="R227" s="534"/>
      <c r="S227" s="502"/>
      <c r="T227" s="399"/>
      <c r="U227" s="399"/>
      <c r="V227" s="399"/>
      <c r="W227" s="502"/>
      <c r="X227" s="534"/>
      <c r="Y227" s="326"/>
      <c r="Z227" s="326"/>
      <c r="AA227" s="534"/>
      <c r="AB227" s="508"/>
    </row>
    <row r="228" spans="1:28" ht="2.9" customHeight="1">
      <c r="A228" s="502"/>
      <c r="B228" s="508"/>
      <c r="C228" s="508"/>
      <c r="D228" s="502"/>
      <c r="E228" s="508"/>
      <c r="F228" s="508"/>
      <c r="G228" s="502"/>
      <c r="H228" s="508"/>
      <c r="J228" s="534"/>
      <c r="K228" s="534"/>
      <c r="L228" s="502"/>
      <c r="M228" s="502"/>
      <c r="N228" s="502"/>
      <c r="P228" s="502"/>
      <c r="Q228" s="534"/>
      <c r="R228" s="534"/>
      <c r="S228" s="502"/>
      <c r="T228" s="502"/>
      <c r="U228" s="502"/>
      <c r="V228" s="399"/>
      <c r="W228" s="502"/>
      <c r="X228" s="534"/>
      <c r="Y228" s="534"/>
      <c r="Z228" s="534"/>
      <c r="AA228" s="534"/>
      <c r="AB228" s="508"/>
    </row>
    <row r="229" spans="1:28">
      <c r="A229" s="503"/>
      <c r="B229" s="509"/>
      <c r="C229" s="509"/>
      <c r="D229" s="503"/>
      <c r="E229" s="509"/>
      <c r="F229" s="509"/>
      <c r="G229" s="503"/>
      <c r="H229" s="509"/>
      <c r="J229" s="564"/>
      <c r="K229" s="564"/>
      <c r="L229" s="503"/>
      <c r="M229" s="400"/>
      <c r="N229" s="400"/>
      <c r="P229" s="503"/>
      <c r="Q229" s="564"/>
      <c r="R229" s="564"/>
      <c r="S229" s="503"/>
      <c r="T229" s="400"/>
      <c r="U229" s="400"/>
      <c r="V229" s="400"/>
      <c r="W229" s="503"/>
      <c r="X229" s="564"/>
      <c r="Y229" s="332"/>
      <c r="Z229" s="332"/>
      <c r="AA229" s="564"/>
      <c r="AB229" s="509"/>
    </row>
    <row r="230" spans="1:28" ht="2.65" customHeight="1">
      <c r="A230" s="511" t="s">
        <v>105</v>
      </c>
      <c r="B230" s="508"/>
      <c r="C230" s="508"/>
      <c r="D230" s="511" t="s">
        <v>105</v>
      </c>
      <c r="E230" s="508"/>
      <c r="F230" s="325" t="s">
        <v>105</v>
      </c>
      <c r="G230" s="565" t="s">
        <v>105</v>
      </c>
      <c r="H230" s="508"/>
      <c r="J230" s="420" t="s">
        <v>105</v>
      </c>
      <c r="K230" s="420" t="s">
        <v>105</v>
      </c>
      <c r="L230" s="420" t="s">
        <v>105</v>
      </c>
      <c r="M230" s="402" t="s">
        <v>105</v>
      </c>
      <c r="N230" s="402" t="s">
        <v>105</v>
      </c>
      <c r="P230" s="420" t="s">
        <v>105</v>
      </c>
      <c r="Q230" s="420" t="s">
        <v>105</v>
      </c>
      <c r="R230" s="420" t="s">
        <v>105</v>
      </c>
      <c r="S230" s="420" t="s">
        <v>105</v>
      </c>
      <c r="T230" s="402" t="s">
        <v>105</v>
      </c>
      <c r="U230" s="566" t="s">
        <v>105</v>
      </c>
      <c r="V230" s="508"/>
      <c r="W230" s="420" t="s">
        <v>105</v>
      </c>
      <c r="X230" s="420" t="s">
        <v>105</v>
      </c>
      <c r="Y230" s="402" t="s">
        <v>105</v>
      </c>
      <c r="Z230" s="402" t="s">
        <v>105</v>
      </c>
      <c r="AA230" s="565" t="s">
        <v>105</v>
      </c>
      <c r="AB230" s="508"/>
    </row>
    <row r="231" spans="1:28">
      <c r="A231" s="570">
        <v>2056</v>
      </c>
      <c r="B231" s="508"/>
      <c r="C231" s="508"/>
      <c r="D231" s="571" t="s">
        <v>73</v>
      </c>
      <c r="E231" s="508"/>
      <c r="F231" s="508"/>
      <c r="G231" s="572">
        <v>51</v>
      </c>
      <c r="H231" s="508"/>
      <c r="J231" s="563">
        <v>72.5</v>
      </c>
      <c r="K231" s="563">
        <v>7.8</v>
      </c>
      <c r="L231" s="568">
        <v>109.447</v>
      </c>
      <c r="M231" s="416">
        <v>13.7</v>
      </c>
      <c r="N231" s="417">
        <v>86.3</v>
      </c>
      <c r="P231" s="567">
        <v>54.9</v>
      </c>
      <c r="Q231" s="563">
        <v>72.5</v>
      </c>
      <c r="R231" s="563">
        <v>9.8000000000000007</v>
      </c>
      <c r="S231" s="568">
        <v>108.745</v>
      </c>
      <c r="T231" s="416">
        <v>15.7</v>
      </c>
      <c r="U231" s="417">
        <v>84.3</v>
      </c>
      <c r="V231" s="399"/>
      <c r="W231" s="567">
        <v>43.1</v>
      </c>
      <c r="X231" s="569">
        <v>108.596</v>
      </c>
      <c r="Y231" s="418">
        <v>15.7</v>
      </c>
      <c r="Z231" s="419">
        <v>84.3</v>
      </c>
      <c r="AA231" s="563">
        <v>45.1</v>
      </c>
      <c r="AB231" s="508"/>
    </row>
    <row r="232" spans="1:28">
      <c r="A232" s="502"/>
      <c r="B232" s="508"/>
      <c r="C232" s="508"/>
      <c r="D232" s="502"/>
      <c r="E232" s="508"/>
      <c r="F232" s="508"/>
      <c r="G232" s="502"/>
      <c r="H232" s="508"/>
      <c r="J232" s="534"/>
      <c r="K232" s="534"/>
      <c r="L232" s="502"/>
      <c r="M232" s="399"/>
      <c r="N232" s="399"/>
      <c r="P232" s="502"/>
      <c r="Q232" s="534"/>
      <c r="R232" s="534"/>
      <c r="S232" s="502"/>
      <c r="T232" s="399"/>
      <c r="U232" s="399"/>
      <c r="V232" s="399"/>
      <c r="W232" s="502"/>
      <c r="X232" s="534"/>
      <c r="Y232" s="326"/>
      <c r="Z232" s="326"/>
      <c r="AA232" s="534"/>
      <c r="AB232" s="508"/>
    </row>
    <row r="233" spans="1:28" ht="2.9" customHeight="1">
      <c r="A233" s="502"/>
      <c r="B233" s="508"/>
      <c r="C233" s="508"/>
      <c r="D233" s="502"/>
      <c r="E233" s="508"/>
      <c r="F233" s="508"/>
      <c r="G233" s="502"/>
      <c r="H233" s="508"/>
      <c r="J233" s="534"/>
      <c r="K233" s="534"/>
      <c r="L233" s="502"/>
      <c r="M233" s="502"/>
      <c r="N233" s="502"/>
      <c r="P233" s="502"/>
      <c r="Q233" s="534"/>
      <c r="R233" s="534"/>
      <c r="S233" s="502"/>
      <c r="T233" s="502"/>
      <c r="U233" s="502"/>
      <c r="V233" s="399"/>
      <c r="W233" s="502"/>
      <c r="X233" s="534"/>
      <c r="Y233" s="534"/>
      <c r="Z233" s="534"/>
      <c r="AA233" s="534"/>
      <c r="AB233" s="508"/>
    </row>
    <row r="234" spans="1:28">
      <c r="A234" s="503"/>
      <c r="B234" s="509"/>
      <c r="C234" s="509"/>
      <c r="D234" s="503"/>
      <c r="E234" s="509"/>
      <c r="F234" s="509"/>
      <c r="G234" s="503"/>
      <c r="H234" s="509"/>
      <c r="J234" s="564"/>
      <c r="K234" s="564"/>
      <c r="L234" s="503"/>
      <c r="M234" s="400"/>
      <c r="N234" s="400"/>
      <c r="P234" s="503"/>
      <c r="Q234" s="564"/>
      <c r="R234" s="564"/>
      <c r="S234" s="503"/>
      <c r="T234" s="400"/>
      <c r="U234" s="400"/>
      <c r="V234" s="400"/>
      <c r="W234" s="503"/>
      <c r="X234" s="564"/>
      <c r="Y234" s="332"/>
      <c r="Z234" s="332"/>
      <c r="AA234" s="564"/>
      <c r="AB234" s="509"/>
    </row>
    <row r="235" spans="1:28" ht="2.65" customHeight="1">
      <c r="A235" s="511" t="s">
        <v>105</v>
      </c>
      <c r="B235" s="508"/>
      <c r="C235" s="508"/>
      <c r="D235" s="511" t="s">
        <v>105</v>
      </c>
      <c r="E235" s="508"/>
      <c r="F235" s="325" t="s">
        <v>105</v>
      </c>
      <c r="G235" s="565" t="s">
        <v>105</v>
      </c>
      <c r="H235" s="508"/>
      <c r="J235" s="420" t="s">
        <v>105</v>
      </c>
      <c r="K235" s="420" t="s">
        <v>105</v>
      </c>
      <c r="L235" s="420" t="s">
        <v>105</v>
      </c>
      <c r="M235" s="402" t="s">
        <v>105</v>
      </c>
      <c r="N235" s="402" t="s">
        <v>105</v>
      </c>
      <c r="P235" s="420" t="s">
        <v>105</v>
      </c>
      <c r="Q235" s="420" t="s">
        <v>105</v>
      </c>
      <c r="R235" s="420" t="s">
        <v>105</v>
      </c>
      <c r="S235" s="420" t="s">
        <v>105</v>
      </c>
      <c r="T235" s="402" t="s">
        <v>105</v>
      </c>
      <c r="U235" s="566" t="s">
        <v>105</v>
      </c>
      <c r="V235" s="508"/>
      <c r="W235" s="420" t="s">
        <v>105</v>
      </c>
      <c r="X235" s="420" t="s">
        <v>105</v>
      </c>
      <c r="Y235" s="402" t="s">
        <v>105</v>
      </c>
      <c r="Z235" s="402" t="s">
        <v>105</v>
      </c>
      <c r="AA235" s="565" t="s">
        <v>105</v>
      </c>
      <c r="AB235" s="508"/>
    </row>
    <row r="236" spans="1:28">
      <c r="A236" s="570">
        <v>7005</v>
      </c>
      <c r="B236" s="508"/>
      <c r="C236" s="508"/>
      <c r="D236" s="571" t="s">
        <v>78</v>
      </c>
      <c r="E236" s="508"/>
      <c r="F236" s="508"/>
      <c r="G236" s="572">
        <v>13</v>
      </c>
      <c r="H236" s="508"/>
      <c r="J236" s="563">
        <v>0</v>
      </c>
      <c r="K236" s="563">
        <v>0</v>
      </c>
      <c r="L236" s="573" t="s">
        <v>259</v>
      </c>
      <c r="M236" s="416">
        <v>100</v>
      </c>
      <c r="N236" s="417">
        <v>0</v>
      </c>
      <c r="P236" s="567">
        <v>0</v>
      </c>
      <c r="Q236" s="563">
        <v>0</v>
      </c>
      <c r="R236" s="563">
        <v>0</v>
      </c>
      <c r="S236" s="573" t="s">
        <v>259</v>
      </c>
      <c r="T236" s="416">
        <v>100</v>
      </c>
      <c r="U236" s="417">
        <v>0</v>
      </c>
      <c r="V236" s="399"/>
      <c r="W236" s="567">
        <v>0</v>
      </c>
      <c r="X236" s="574" t="s">
        <v>259</v>
      </c>
      <c r="Y236" s="418">
        <v>100</v>
      </c>
      <c r="Z236" s="419">
        <v>0</v>
      </c>
      <c r="AA236" s="563">
        <v>0</v>
      </c>
      <c r="AB236" s="508"/>
    </row>
    <row r="237" spans="1:28">
      <c r="A237" s="502"/>
      <c r="B237" s="508"/>
      <c r="C237" s="508"/>
      <c r="D237" s="502"/>
      <c r="E237" s="508"/>
      <c r="F237" s="508"/>
      <c r="G237" s="502"/>
      <c r="H237" s="508"/>
      <c r="J237" s="534"/>
      <c r="K237" s="534"/>
      <c r="L237" s="502"/>
      <c r="M237" s="399"/>
      <c r="N237" s="399"/>
      <c r="P237" s="502"/>
      <c r="Q237" s="534"/>
      <c r="R237" s="534"/>
      <c r="S237" s="502"/>
      <c r="T237" s="399"/>
      <c r="U237" s="399"/>
      <c r="V237" s="399"/>
      <c r="W237" s="502"/>
      <c r="X237" s="534"/>
      <c r="Y237" s="326"/>
      <c r="Z237" s="326"/>
      <c r="AA237" s="534"/>
      <c r="AB237" s="508"/>
    </row>
    <row r="238" spans="1:28" ht="2.9" customHeight="1">
      <c r="A238" s="502"/>
      <c r="B238" s="508"/>
      <c r="C238" s="508"/>
      <c r="D238" s="502"/>
      <c r="E238" s="508"/>
      <c r="F238" s="508"/>
      <c r="G238" s="502"/>
      <c r="H238" s="508"/>
      <c r="J238" s="534"/>
      <c r="K238" s="534"/>
      <c r="L238" s="502"/>
      <c r="M238" s="502"/>
      <c r="N238" s="502"/>
      <c r="P238" s="502"/>
      <c r="Q238" s="534"/>
      <c r="R238" s="534"/>
      <c r="S238" s="502"/>
      <c r="T238" s="502"/>
      <c r="U238" s="502"/>
      <c r="V238" s="399"/>
      <c r="W238" s="502"/>
      <c r="X238" s="534"/>
      <c r="Y238" s="534"/>
      <c r="Z238" s="534"/>
      <c r="AA238" s="534"/>
      <c r="AB238" s="508"/>
    </row>
    <row r="239" spans="1:28">
      <c r="A239" s="503"/>
      <c r="B239" s="509"/>
      <c r="C239" s="509"/>
      <c r="D239" s="503"/>
      <c r="E239" s="509"/>
      <c r="F239" s="509"/>
      <c r="G239" s="503"/>
      <c r="H239" s="509"/>
      <c r="J239" s="564"/>
      <c r="K239" s="564"/>
      <c r="L239" s="503"/>
      <c r="M239" s="400"/>
      <c r="N239" s="400"/>
      <c r="P239" s="503"/>
      <c r="Q239" s="564"/>
      <c r="R239" s="564"/>
      <c r="S239" s="503"/>
      <c r="T239" s="400"/>
      <c r="U239" s="400"/>
      <c r="V239" s="400"/>
      <c r="W239" s="503"/>
      <c r="X239" s="564"/>
      <c r="Y239" s="332"/>
      <c r="Z239" s="332"/>
      <c r="AA239" s="564"/>
      <c r="AB239" s="509"/>
    </row>
    <row r="240" spans="1:28" ht="2.65" customHeight="1">
      <c r="A240" s="511" t="s">
        <v>105</v>
      </c>
      <c r="B240" s="508"/>
      <c r="C240" s="508"/>
      <c r="D240" s="511" t="s">
        <v>105</v>
      </c>
      <c r="E240" s="508"/>
      <c r="F240" s="325" t="s">
        <v>105</v>
      </c>
      <c r="G240" s="565" t="s">
        <v>105</v>
      </c>
      <c r="H240" s="508"/>
      <c r="J240" s="420" t="s">
        <v>105</v>
      </c>
      <c r="K240" s="420" t="s">
        <v>105</v>
      </c>
      <c r="L240" s="420" t="s">
        <v>105</v>
      </c>
      <c r="M240" s="402" t="s">
        <v>105</v>
      </c>
      <c r="N240" s="402" t="s">
        <v>105</v>
      </c>
      <c r="P240" s="420" t="s">
        <v>105</v>
      </c>
      <c r="Q240" s="420" t="s">
        <v>105</v>
      </c>
      <c r="R240" s="420" t="s">
        <v>105</v>
      </c>
      <c r="S240" s="420" t="s">
        <v>105</v>
      </c>
      <c r="T240" s="402" t="s">
        <v>105</v>
      </c>
      <c r="U240" s="566" t="s">
        <v>105</v>
      </c>
      <c r="V240" s="508"/>
      <c r="W240" s="420" t="s">
        <v>105</v>
      </c>
      <c r="X240" s="420" t="s">
        <v>105</v>
      </c>
      <c r="Y240" s="402" t="s">
        <v>105</v>
      </c>
      <c r="Z240" s="402" t="s">
        <v>105</v>
      </c>
      <c r="AA240" s="565" t="s">
        <v>105</v>
      </c>
      <c r="AB240" s="508"/>
    </row>
    <row r="241" spans="1:28">
      <c r="A241" s="570">
        <v>2059</v>
      </c>
      <c r="B241" s="508"/>
      <c r="C241" s="508"/>
      <c r="D241" s="571" t="s">
        <v>74</v>
      </c>
      <c r="E241" s="508"/>
      <c r="F241" s="508"/>
      <c r="G241" s="572">
        <v>129</v>
      </c>
      <c r="H241" s="508"/>
      <c r="J241" s="563">
        <v>59.7</v>
      </c>
      <c r="K241" s="563">
        <v>4.7</v>
      </c>
      <c r="L241" s="568">
        <v>103.88500000000001</v>
      </c>
      <c r="M241" s="416">
        <v>34.1</v>
      </c>
      <c r="N241" s="417">
        <v>65.900000000000006</v>
      </c>
      <c r="P241" s="567">
        <v>26.4</v>
      </c>
      <c r="Q241" s="563">
        <v>69.8</v>
      </c>
      <c r="R241" s="563">
        <v>7</v>
      </c>
      <c r="S241" s="568">
        <v>104.44799999999999</v>
      </c>
      <c r="T241" s="416">
        <v>25.6</v>
      </c>
      <c r="U241" s="417">
        <v>74.400000000000006</v>
      </c>
      <c r="V241" s="399"/>
      <c r="W241" s="567">
        <v>27.9</v>
      </c>
      <c r="X241" s="569">
        <v>104.846</v>
      </c>
      <c r="Y241" s="418">
        <v>27.9</v>
      </c>
      <c r="Z241" s="419">
        <v>72.099999999999994</v>
      </c>
      <c r="AA241" s="563">
        <v>27.9</v>
      </c>
      <c r="AB241" s="508"/>
    </row>
    <row r="242" spans="1:28">
      <c r="A242" s="502"/>
      <c r="B242" s="508"/>
      <c r="C242" s="508"/>
      <c r="D242" s="502"/>
      <c r="E242" s="508"/>
      <c r="F242" s="508"/>
      <c r="G242" s="502"/>
      <c r="H242" s="508"/>
      <c r="J242" s="534"/>
      <c r="K242" s="534"/>
      <c r="L242" s="502"/>
      <c r="M242" s="399"/>
      <c r="N242" s="399"/>
      <c r="P242" s="502"/>
      <c r="Q242" s="534"/>
      <c r="R242" s="534"/>
      <c r="S242" s="502"/>
      <c r="T242" s="399"/>
      <c r="U242" s="399"/>
      <c r="V242" s="399"/>
      <c r="W242" s="502"/>
      <c r="X242" s="534"/>
      <c r="Y242" s="326"/>
      <c r="Z242" s="326"/>
      <c r="AA242" s="534"/>
      <c r="AB242" s="508"/>
    </row>
    <row r="243" spans="1:28" ht="2.9" customHeight="1">
      <c r="A243" s="502"/>
      <c r="B243" s="508"/>
      <c r="C243" s="508"/>
      <c r="D243" s="502"/>
      <c r="E243" s="508"/>
      <c r="F243" s="508"/>
      <c r="G243" s="502"/>
      <c r="H243" s="508"/>
      <c r="J243" s="534"/>
      <c r="K243" s="534"/>
      <c r="L243" s="502"/>
      <c r="M243" s="502"/>
      <c r="N243" s="502"/>
      <c r="P243" s="502"/>
      <c r="Q243" s="534"/>
      <c r="R243" s="534"/>
      <c r="S243" s="502"/>
      <c r="T243" s="502"/>
      <c r="U243" s="502"/>
      <c r="V243" s="399"/>
      <c r="W243" s="502"/>
      <c r="X243" s="534"/>
      <c r="Y243" s="534"/>
      <c r="Z243" s="534"/>
      <c r="AA243" s="534"/>
      <c r="AB243" s="508"/>
    </row>
    <row r="244" spans="1:28">
      <c r="A244" s="503"/>
      <c r="B244" s="509"/>
      <c r="C244" s="509"/>
      <c r="D244" s="503"/>
      <c r="E244" s="509"/>
      <c r="F244" s="509"/>
      <c r="G244" s="503"/>
      <c r="H244" s="509"/>
      <c r="J244" s="564"/>
      <c r="K244" s="564"/>
      <c r="L244" s="503"/>
      <c r="M244" s="400"/>
      <c r="N244" s="400"/>
      <c r="P244" s="503"/>
      <c r="Q244" s="564"/>
      <c r="R244" s="564"/>
      <c r="S244" s="503"/>
      <c r="T244" s="400"/>
      <c r="U244" s="400"/>
      <c r="V244" s="400"/>
      <c r="W244" s="503"/>
      <c r="X244" s="564"/>
      <c r="Y244" s="332"/>
      <c r="Z244" s="332"/>
      <c r="AA244" s="564"/>
      <c r="AB244" s="509"/>
    </row>
    <row r="245" spans="1:28" ht="2.65" customHeight="1">
      <c r="A245" s="511" t="s">
        <v>105</v>
      </c>
      <c r="B245" s="508"/>
      <c r="C245" s="508"/>
      <c r="D245" s="511" t="s">
        <v>105</v>
      </c>
      <c r="E245" s="508"/>
      <c r="F245" s="325" t="s">
        <v>105</v>
      </c>
      <c r="G245" s="565" t="s">
        <v>105</v>
      </c>
      <c r="H245" s="508"/>
      <c r="J245" s="420" t="s">
        <v>105</v>
      </c>
      <c r="K245" s="420" t="s">
        <v>105</v>
      </c>
      <c r="L245" s="420" t="s">
        <v>105</v>
      </c>
      <c r="M245" s="402" t="s">
        <v>105</v>
      </c>
      <c r="N245" s="402" t="s">
        <v>105</v>
      </c>
      <c r="P245" s="420" t="s">
        <v>105</v>
      </c>
      <c r="Q245" s="420" t="s">
        <v>105</v>
      </c>
      <c r="R245" s="420" t="s">
        <v>105</v>
      </c>
      <c r="S245" s="420" t="s">
        <v>105</v>
      </c>
      <c r="T245" s="402" t="s">
        <v>105</v>
      </c>
      <c r="U245" s="566" t="s">
        <v>105</v>
      </c>
      <c r="V245" s="508"/>
      <c r="W245" s="420" t="s">
        <v>105</v>
      </c>
      <c r="X245" s="420" t="s">
        <v>105</v>
      </c>
      <c r="Y245" s="402" t="s">
        <v>105</v>
      </c>
      <c r="Z245" s="402" t="s">
        <v>105</v>
      </c>
      <c r="AA245" s="565" t="s">
        <v>105</v>
      </c>
      <c r="AB245" s="508"/>
    </row>
    <row r="246" spans="1:28">
      <c r="A246" s="570">
        <v>2055</v>
      </c>
      <c r="B246" s="508"/>
      <c r="C246" s="508"/>
      <c r="D246" s="571" t="s">
        <v>94</v>
      </c>
      <c r="E246" s="508"/>
      <c r="F246" s="508"/>
      <c r="G246" s="572">
        <v>136</v>
      </c>
      <c r="H246" s="508"/>
      <c r="J246" s="563">
        <v>78.7</v>
      </c>
      <c r="K246" s="563">
        <v>12.5</v>
      </c>
      <c r="L246" s="568">
        <v>108.8</v>
      </c>
      <c r="M246" s="416">
        <v>8.1</v>
      </c>
      <c r="N246" s="417">
        <v>91.9</v>
      </c>
      <c r="P246" s="567">
        <v>52.9</v>
      </c>
      <c r="Q246" s="563">
        <v>80.099999999999994</v>
      </c>
      <c r="R246" s="563">
        <v>13.2</v>
      </c>
      <c r="S246" s="568">
        <v>109.85899999999999</v>
      </c>
      <c r="T246" s="416">
        <v>8.8000000000000007</v>
      </c>
      <c r="U246" s="417">
        <v>91.2</v>
      </c>
      <c r="V246" s="399"/>
      <c r="W246" s="567">
        <v>50</v>
      </c>
      <c r="X246" s="569">
        <v>112.85899999999999</v>
      </c>
      <c r="Y246" s="418">
        <v>6.6</v>
      </c>
      <c r="Z246" s="419">
        <v>93.4</v>
      </c>
      <c r="AA246" s="563">
        <v>69.099999999999994</v>
      </c>
      <c r="AB246" s="508"/>
    </row>
    <row r="247" spans="1:28">
      <c r="A247" s="502"/>
      <c r="B247" s="508"/>
      <c r="C247" s="508"/>
      <c r="D247" s="502"/>
      <c r="E247" s="508"/>
      <c r="F247" s="508"/>
      <c r="G247" s="502"/>
      <c r="H247" s="508"/>
      <c r="J247" s="534"/>
      <c r="K247" s="534"/>
      <c r="L247" s="502"/>
      <c r="M247" s="399"/>
      <c r="N247" s="399"/>
      <c r="P247" s="502"/>
      <c r="Q247" s="534"/>
      <c r="R247" s="534"/>
      <c r="S247" s="502"/>
      <c r="T247" s="399"/>
      <c r="U247" s="399"/>
      <c r="V247" s="399"/>
      <c r="W247" s="502"/>
      <c r="X247" s="534"/>
      <c r="Y247" s="326"/>
      <c r="Z247" s="326"/>
      <c r="AA247" s="534"/>
      <c r="AB247" s="508"/>
    </row>
    <row r="248" spans="1:28" ht="2.9" customHeight="1">
      <c r="A248" s="502"/>
      <c r="B248" s="508"/>
      <c r="C248" s="508"/>
      <c r="D248" s="502"/>
      <c r="E248" s="508"/>
      <c r="F248" s="508"/>
      <c r="G248" s="502"/>
      <c r="H248" s="508"/>
      <c r="J248" s="534"/>
      <c r="K248" s="534"/>
      <c r="L248" s="502"/>
      <c r="M248" s="502"/>
      <c r="N248" s="502"/>
      <c r="P248" s="502"/>
      <c r="Q248" s="534"/>
      <c r="R248" s="534"/>
      <c r="S248" s="502"/>
      <c r="T248" s="502"/>
      <c r="U248" s="502"/>
      <c r="V248" s="399"/>
      <c r="W248" s="502"/>
      <c r="X248" s="534"/>
      <c r="Y248" s="534"/>
      <c r="Z248" s="534"/>
      <c r="AA248" s="534"/>
      <c r="AB248" s="508"/>
    </row>
    <row r="249" spans="1:28">
      <c r="A249" s="503"/>
      <c r="B249" s="509"/>
      <c r="C249" s="509"/>
      <c r="D249" s="503"/>
      <c r="E249" s="509"/>
      <c r="F249" s="509"/>
      <c r="G249" s="503"/>
      <c r="H249" s="509"/>
      <c r="J249" s="564"/>
      <c r="K249" s="564"/>
      <c r="L249" s="503"/>
      <c r="M249" s="400"/>
      <c r="N249" s="400"/>
      <c r="P249" s="503"/>
      <c r="Q249" s="564"/>
      <c r="R249" s="564"/>
      <c r="S249" s="503"/>
      <c r="T249" s="400"/>
      <c r="U249" s="400"/>
      <c r="V249" s="400"/>
      <c r="W249" s="503"/>
      <c r="X249" s="564"/>
      <c r="Y249" s="332"/>
      <c r="Z249" s="332"/>
      <c r="AA249" s="564"/>
      <c r="AB249" s="509"/>
    </row>
    <row r="250" spans="1:28" ht="2.65" customHeight="1">
      <c r="A250" s="511" t="s">
        <v>105</v>
      </c>
      <c r="B250" s="508"/>
      <c r="C250" s="508"/>
      <c r="D250" s="511" t="s">
        <v>105</v>
      </c>
      <c r="E250" s="508"/>
      <c r="F250" s="325" t="s">
        <v>105</v>
      </c>
      <c r="G250" s="565" t="s">
        <v>105</v>
      </c>
      <c r="H250" s="508"/>
      <c r="J250" s="420" t="s">
        <v>105</v>
      </c>
      <c r="K250" s="420" t="s">
        <v>105</v>
      </c>
      <c r="L250" s="420" t="s">
        <v>105</v>
      </c>
      <c r="M250" s="402" t="s">
        <v>105</v>
      </c>
      <c r="N250" s="402" t="s">
        <v>105</v>
      </c>
      <c r="P250" s="420" t="s">
        <v>105</v>
      </c>
      <c r="Q250" s="420" t="s">
        <v>105</v>
      </c>
      <c r="R250" s="420" t="s">
        <v>105</v>
      </c>
      <c r="S250" s="420" t="s">
        <v>105</v>
      </c>
      <c r="T250" s="402" t="s">
        <v>105</v>
      </c>
      <c r="U250" s="566" t="s">
        <v>105</v>
      </c>
      <c r="V250" s="508"/>
      <c r="W250" s="420" t="s">
        <v>105</v>
      </c>
      <c r="X250" s="420" t="s">
        <v>105</v>
      </c>
      <c r="Y250" s="402" t="s">
        <v>105</v>
      </c>
      <c r="Z250" s="402" t="s">
        <v>105</v>
      </c>
      <c r="AA250" s="565" t="s">
        <v>105</v>
      </c>
      <c r="AB250" s="508"/>
    </row>
    <row r="251" spans="1:28">
      <c r="A251" s="570">
        <v>2063</v>
      </c>
      <c r="B251" s="508"/>
      <c r="C251" s="508"/>
      <c r="D251" s="571" t="s">
        <v>76</v>
      </c>
      <c r="E251" s="508"/>
      <c r="F251" s="508"/>
      <c r="G251" s="572">
        <v>142</v>
      </c>
      <c r="H251" s="508"/>
      <c r="J251" s="563">
        <v>59.9</v>
      </c>
      <c r="K251" s="563">
        <v>0.7</v>
      </c>
      <c r="L251" s="568">
        <v>104.015</v>
      </c>
      <c r="M251" s="416">
        <v>28.9</v>
      </c>
      <c r="N251" s="417">
        <v>69.7</v>
      </c>
      <c r="P251" s="567">
        <v>35.9</v>
      </c>
      <c r="Q251" s="563">
        <v>64.8</v>
      </c>
      <c r="R251" s="563">
        <v>0.7</v>
      </c>
      <c r="S251" s="568">
        <v>103.40900000000001</v>
      </c>
      <c r="T251" s="416">
        <v>29.6</v>
      </c>
      <c r="U251" s="417">
        <v>69.7</v>
      </c>
      <c r="V251" s="399"/>
      <c r="W251" s="567">
        <v>25.4</v>
      </c>
      <c r="X251" s="569">
        <v>103.05800000000001</v>
      </c>
      <c r="Y251" s="418">
        <v>32.4</v>
      </c>
      <c r="Z251" s="419">
        <v>66.2</v>
      </c>
      <c r="AA251" s="563">
        <v>25.4</v>
      </c>
      <c r="AB251" s="508"/>
    </row>
    <row r="252" spans="1:28">
      <c r="A252" s="502"/>
      <c r="B252" s="508"/>
      <c r="C252" s="508"/>
      <c r="D252" s="502"/>
      <c r="E252" s="508"/>
      <c r="F252" s="508"/>
      <c r="G252" s="502"/>
      <c r="H252" s="508"/>
      <c r="J252" s="534"/>
      <c r="K252" s="534"/>
      <c r="L252" s="502"/>
      <c r="M252" s="399"/>
      <c r="N252" s="399"/>
      <c r="P252" s="502"/>
      <c r="Q252" s="534"/>
      <c r="R252" s="534"/>
      <c r="S252" s="502"/>
      <c r="T252" s="399"/>
      <c r="U252" s="399"/>
      <c r="V252" s="399"/>
      <c r="W252" s="502"/>
      <c r="X252" s="534"/>
      <c r="Y252" s="326"/>
      <c r="Z252" s="326"/>
      <c r="AA252" s="534"/>
      <c r="AB252" s="508"/>
    </row>
    <row r="253" spans="1:28" ht="2.9" customHeight="1">
      <c r="A253" s="502"/>
      <c r="B253" s="508"/>
      <c r="C253" s="508"/>
      <c r="D253" s="502"/>
      <c r="E253" s="508"/>
      <c r="F253" s="508"/>
      <c r="G253" s="502"/>
      <c r="H253" s="508"/>
      <c r="J253" s="534"/>
      <c r="K253" s="534"/>
      <c r="L253" s="502"/>
      <c r="M253" s="502"/>
      <c r="N253" s="502"/>
      <c r="P253" s="502"/>
      <c r="Q253" s="534"/>
      <c r="R253" s="534"/>
      <c r="S253" s="502"/>
      <c r="T253" s="502"/>
      <c r="U253" s="502"/>
      <c r="V253" s="399"/>
      <c r="W253" s="502"/>
      <c r="X253" s="534"/>
      <c r="Y253" s="534"/>
      <c r="Z253" s="534"/>
      <c r="AA253" s="534"/>
      <c r="AB253" s="508"/>
    </row>
    <row r="254" spans="1:28">
      <c r="A254" s="503"/>
      <c r="B254" s="509"/>
      <c r="C254" s="509"/>
      <c r="D254" s="503"/>
      <c r="E254" s="509"/>
      <c r="F254" s="509"/>
      <c r="G254" s="503"/>
      <c r="H254" s="509"/>
      <c r="J254" s="564"/>
      <c r="K254" s="564"/>
      <c r="L254" s="503"/>
      <c r="M254" s="400"/>
      <c r="N254" s="400"/>
      <c r="P254" s="503"/>
      <c r="Q254" s="564"/>
      <c r="R254" s="564"/>
      <c r="S254" s="503"/>
      <c r="T254" s="400"/>
      <c r="U254" s="400"/>
      <c r="V254" s="400"/>
      <c r="W254" s="503"/>
      <c r="X254" s="564"/>
      <c r="Y254" s="332"/>
      <c r="Z254" s="332"/>
      <c r="AA254" s="564"/>
      <c r="AB254" s="509"/>
    </row>
    <row r="255" spans="1:28" ht="2.65" customHeight="1">
      <c r="A255" s="511" t="s">
        <v>105</v>
      </c>
      <c r="B255" s="508"/>
      <c r="C255" s="508"/>
      <c r="D255" s="511" t="s">
        <v>105</v>
      </c>
      <c r="E255" s="508"/>
      <c r="F255" s="325" t="s">
        <v>105</v>
      </c>
      <c r="G255" s="565" t="s">
        <v>105</v>
      </c>
      <c r="H255" s="508"/>
      <c r="J255" s="420" t="s">
        <v>105</v>
      </c>
      <c r="K255" s="420" t="s">
        <v>105</v>
      </c>
      <c r="L255" s="420" t="s">
        <v>105</v>
      </c>
      <c r="M255" s="402" t="s">
        <v>105</v>
      </c>
      <c r="N255" s="402" t="s">
        <v>105</v>
      </c>
      <c r="P255" s="420" t="s">
        <v>105</v>
      </c>
      <c r="Q255" s="420" t="s">
        <v>105</v>
      </c>
      <c r="R255" s="420" t="s">
        <v>105</v>
      </c>
      <c r="S255" s="420" t="s">
        <v>105</v>
      </c>
      <c r="T255" s="402" t="s">
        <v>105</v>
      </c>
      <c r="U255" s="566" t="s">
        <v>105</v>
      </c>
      <c r="V255" s="508"/>
      <c r="W255" s="420" t="s">
        <v>105</v>
      </c>
      <c r="X255" s="420" t="s">
        <v>105</v>
      </c>
      <c r="Y255" s="402" t="s">
        <v>105</v>
      </c>
      <c r="Z255" s="402" t="s">
        <v>105</v>
      </c>
      <c r="AA255" s="565" t="s">
        <v>105</v>
      </c>
      <c r="AB255" s="508"/>
    </row>
    <row r="256" spans="1:28">
      <c r="A256" s="570">
        <v>3301</v>
      </c>
      <c r="B256" s="508"/>
      <c r="C256" s="508"/>
      <c r="D256" s="571" t="s">
        <v>95</v>
      </c>
      <c r="E256" s="508"/>
      <c r="F256" s="508"/>
      <c r="G256" s="572">
        <v>84</v>
      </c>
      <c r="H256" s="508"/>
      <c r="J256" s="563">
        <v>66.7</v>
      </c>
      <c r="K256" s="563">
        <v>9.5</v>
      </c>
      <c r="L256" s="568">
        <v>105.95099999999999</v>
      </c>
      <c r="M256" s="416">
        <v>19</v>
      </c>
      <c r="N256" s="417">
        <v>78.599999999999994</v>
      </c>
      <c r="P256" s="567">
        <v>34.5</v>
      </c>
      <c r="Q256" s="563">
        <v>79.8</v>
      </c>
      <c r="R256" s="563">
        <v>11.9</v>
      </c>
      <c r="S256" s="568">
        <v>104.578</v>
      </c>
      <c r="T256" s="416">
        <v>22.6</v>
      </c>
      <c r="U256" s="417">
        <v>76.2</v>
      </c>
      <c r="V256" s="399"/>
      <c r="W256" s="567">
        <v>31</v>
      </c>
      <c r="X256" s="569">
        <v>104.20699999999999</v>
      </c>
      <c r="Y256" s="418">
        <v>28.6</v>
      </c>
      <c r="Z256" s="419">
        <v>69</v>
      </c>
      <c r="AA256" s="563">
        <v>22.6</v>
      </c>
      <c r="AB256" s="508"/>
    </row>
    <row r="257" spans="1:28">
      <c r="A257" s="502"/>
      <c r="B257" s="508"/>
      <c r="C257" s="508"/>
      <c r="D257" s="502"/>
      <c r="E257" s="508"/>
      <c r="F257" s="508"/>
      <c r="G257" s="502"/>
      <c r="H257" s="508"/>
      <c r="J257" s="534"/>
      <c r="K257" s="534"/>
      <c r="L257" s="502"/>
      <c r="M257" s="399"/>
      <c r="N257" s="399"/>
      <c r="P257" s="502"/>
      <c r="Q257" s="534"/>
      <c r="R257" s="534"/>
      <c r="S257" s="502"/>
      <c r="T257" s="399"/>
      <c r="U257" s="399"/>
      <c r="V257" s="399"/>
      <c r="W257" s="502"/>
      <c r="X257" s="534"/>
      <c r="Y257" s="326"/>
      <c r="Z257" s="326"/>
      <c r="AA257" s="534"/>
      <c r="AB257" s="508"/>
    </row>
    <row r="258" spans="1:28" ht="2.9" customHeight="1">
      <c r="A258" s="502"/>
      <c r="B258" s="508"/>
      <c r="C258" s="508"/>
      <c r="D258" s="502"/>
      <c r="E258" s="508"/>
      <c r="F258" s="508"/>
      <c r="G258" s="502"/>
      <c r="H258" s="508"/>
      <c r="J258" s="534"/>
      <c r="K258" s="534"/>
      <c r="L258" s="502"/>
      <c r="M258" s="502"/>
      <c r="N258" s="502"/>
      <c r="P258" s="502"/>
      <c r="Q258" s="534"/>
      <c r="R258" s="534"/>
      <c r="S258" s="502"/>
      <c r="T258" s="502"/>
      <c r="U258" s="502"/>
      <c r="V258" s="399"/>
      <c r="W258" s="502"/>
      <c r="X258" s="534"/>
      <c r="Y258" s="534"/>
      <c r="Z258" s="534"/>
      <c r="AA258" s="534"/>
      <c r="AB258" s="508"/>
    </row>
    <row r="259" spans="1:28">
      <c r="A259" s="503"/>
      <c r="B259" s="509"/>
      <c r="C259" s="509"/>
      <c r="D259" s="503"/>
      <c r="E259" s="509"/>
      <c r="F259" s="509"/>
      <c r="G259" s="503"/>
      <c r="H259" s="509"/>
      <c r="J259" s="564"/>
      <c r="K259" s="564"/>
      <c r="L259" s="503"/>
      <c r="M259" s="400"/>
      <c r="N259" s="400"/>
      <c r="P259" s="503"/>
      <c r="Q259" s="564"/>
      <c r="R259" s="564"/>
      <c r="S259" s="503"/>
      <c r="T259" s="400"/>
      <c r="U259" s="400"/>
      <c r="V259" s="400"/>
      <c r="W259" s="503"/>
      <c r="X259" s="564"/>
      <c r="Y259" s="332"/>
      <c r="Z259" s="332"/>
      <c r="AA259" s="564"/>
      <c r="AB259" s="509"/>
    </row>
    <row r="260" spans="1:28" ht="2.5" customHeight="1">
      <c r="A260" s="511" t="s">
        <v>105</v>
      </c>
      <c r="B260" s="508"/>
      <c r="C260" s="508"/>
      <c r="D260" s="511" t="s">
        <v>105</v>
      </c>
      <c r="E260" s="508"/>
      <c r="F260" s="325" t="s">
        <v>105</v>
      </c>
      <c r="G260" s="565" t="s">
        <v>105</v>
      </c>
      <c r="H260" s="508"/>
      <c r="J260" s="420" t="s">
        <v>105</v>
      </c>
      <c r="K260" s="420" t="s">
        <v>105</v>
      </c>
      <c r="L260" s="420" t="s">
        <v>105</v>
      </c>
      <c r="M260" s="402" t="s">
        <v>105</v>
      </c>
      <c r="N260" s="402" t="s">
        <v>105</v>
      </c>
      <c r="P260" s="420" t="s">
        <v>105</v>
      </c>
      <c r="Q260" s="420" t="s">
        <v>105</v>
      </c>
      <c r="R260" s="420" t="s">
        <v>105</v>
      </c>
      <c r="S260" s="420" t="s">
        <v>105</v>
      </c>
      <c r="T260" s="402" t="s">
        <v>105</v>
      </c>
      <c r="U260" s="566" t="s">
        <v>105</v>
      </c>
      <c r="V260" s="508"/>
      <c r="W260" s="420" t="s">
        <v>105</v>
      </c>
      <c r="X260" s="420" t="s">
        <v>105</v>
      </c>
      <c r="Y260" s="402" t="s">
        <v>105</v>
      </c>
      <c r="Z260" s="402" t="s">
        <v>105</v>
      </c>
      <c r="AA260" s="565" t="s">
        <v>105</v>
      </c>
      <c r="AB260" s="508"/>
    </row>
    <row r="261" spans="1:28" ht="0" hidden="1" customHeight="1"/>
    <row r="262" spans="1:28" ht="5.65" customHeight="1"/>
  </sheetData>
  <mergeCells count="1064">
    <mergeCell ref="A11:C11"/>
    <mergeCell ref="D11:F11"/>
    <mergeCell ref="G11:H11"/>
    <mergeCell ref="U11:V11"/>
    <mergeCell ref="AA11:AB11"/>
    <mergeCell ref="A12:C12"/>
    <mergeCell ref="D12:E12"/>
    <mergeCell ref="G12:H12"/>
    <mergeCell ref="U12:V12"/>
    <mergeCell ref="AA12:AB12"/>
    <mergeCell ref="E3:G6"/>
    <mergeCell ref="I4:AA7"/>
    <mergeCell ref="A10:C10"/>
    <mergeCell ref="D10:E10"/>
    <mergeCell ref="G10:H10"/>
    <mergeCell ref="J10:K10"/>
    <mergeCell ref="L10:P10"/>
    <mergeCell ref="Q10:R10"/>
    <mergeCell ref="S10:W10"/>
    <mergeCell ref="X10:AB10"/>
    <mergeCell ref="AA13:AB16"/>
    <mergeCell ref="M15:N15"/>
    <mergeCell ref="T15:U15"/>
    <mergeCell ref="Y15:Z15"/>
    <mergeCell ref="A17:C17"/>
    <mergeCell ref="D17:E17"/>
    <mergeCell ref="G17:H17"/>
    <mergeCell ref="U17:V17"/>
    <mergeCell ref="AA17:AB17"/>
    <mergeCell ref="P13:P16"/>
    <mergeCell ref="Q13:Q16"/>
    <mergeCell ref="R13:R16"/>
    <mergeCell ref="S13:S16"/>
    <mergeCell ref="W13:W16"/>
    <mergeCell ref="X13:X16"/>
    <mergeCell ref="A13:C16"/>
    <mergeCell ref="D13:F16"/>
    <mergeCell ref="G13:H16"/>
    <mergeCell ref="J13:J16"/>
    <mergeCell ref="K13:K16"/>
    <mergeCell ref="L13:L16"/>
    <mergeCell ref="X19:X22"/>
    <mergeCell ref="AA19:AB22"/>
    <mergeCell ref="M21:N21"/>
    <mergeCell ref="T21:U21"/>
    <mergeCell ref="Y21:Z21"/>
    <mergeCell ref="A23:C23"/>
    <mergeCell ref="D23:E23"/>
    <mergeCell ref="G23:H23"/>
    <mergeCell ref="U23:V23"/>
    <mergeCell ref="AA23:AB23"/>
    <mergeCell ref="L19:L22"/>
    <mergeCell ref="P19:P22"/>
    <mergeCell ref="Q19:Q22"/>
    <mergeCell ref="R19:R22"/>
    <mergeCell ref="S19:S22"/>
    <mergeCell ref="W19:W22"/>
    <mergeCell ref="A18:C18"/>
    <mergeCell ref="D18:E18"/>
    <mergeCell ref="G18:H18"/>
    <mergeCell ref="U18:V18"/>
    <mergeCell ref="AA18:AB18"/>
    <mergeCell ref="A19:C22"/>
    <mergeCell ref="D19:F22"/>
    <mergeCell ref="G19:H22"/>
    <mergeCell ref="J19:J22"/>
    <mergeCell ref="K19:K22"/>
    <mergeCell ref="X25:X28"/>
    <mergeCell ref="AA25:AB28"/>
    <mergeCell ref="M27:N27"/>
    <mergeCell ref="T27:U27"/>
    <mergeCell ref="Y27:Z27"/>
    <mergeCell ref="A29:C29"/>
    <mergeCell ref="D29:E29"/>
    <mergeCell ref="G29:H29"/>
    <mergeCell ref="U29:V29"/>
    <mergeCell ref="AA29:AB29"/>
    <mergeCell ref="L25:L28"/>
    <mergeCell ref="P25:P28"/>
    <mergeCell ref="Q25:Q28"/>
    <mergeCell ref="R25:R28"/>
    <mergeCell ref="S25:S28"/>
    <mergeCell ref="W25:W28"/>
    <mergeCell ref="A24:C24"/>
    <mergeCell ref="D24:E24"/>
    <mergeCell ref="G24:H24"/>
    <mergeCell ref="U24:V24"/>
    <mergeCell ref="AA24:AB24"/>
    <mergeCell ref="A25:C28"/>
    <mergeCell ref="D25:F28"/>
    <mergeCell ref="G25:H28"/>
    <mergeCell ref="J25:J28"/>
    <mergeCell ref="K25:K28"/>
    <mergeCell ref="X31:X34"/>
    <mergeCell ref="AA31:AB34"/>
    <mergeCell ref="M33:N33"/>
    <mergeCell ref="T33:U33"/>
    <mergeCell ref="Y33:Z33"/>
    <mergeCell ref="A35:C35"/>
    <mergeCell ref="D35:E35"/>
    <mergeCell ref="G35:H35"/>
    <mergeCell ref="U35:V35"/>
    <mergeCell ref="AA35:AB35"/>
    <mergeCell ref="L31:L34"/>
    <mergeCell ref="P31:P34"/>
    <mergeCell ref="Q31:Q34"/>
    <mergeCell ref="R31:R34"/>
    <mergeCell ref="S31:S34"/>
    <mergeCell ref="W31:W34"/>
    <mergeCell ref="A30:C30"/>
    <mergeCell ref="D30:E30"/>
    <mergeCell ref="G30:H30"/>
    <mergeCell ref="U30:V30"/>
    <mergeCell ref="AA30:AB30"/>
    <mergeCell ref="A31:C34"/>
    <mergeCell ref="D31:F34"/>
    <mergeCell ref="G31:H34"/>
    <mergeCell ref="J31:J34"/>
    <mergeCell ref="K31:K34"/>
    <mergeCell ref="AA36:AB39"/>
    <mergeCell ref="M38:N38"/>
    <mergeCell ref="T38:U38"/>
    <mergeCell ref="Y38:Z38"/>
    <mergeCell ref="A40:C40"/>
    <mergeCell ref="D40:E40"/>
    <mergeCell ref="G40:H40"/>
    <mergeCell ref="U40:V40"/>
    <mergeCell ref="AA40:AB40"/>
    <mergeCell ref="P36:P39"/>
    <mergeCell ref="Q36:Q39"/>
    <mergeCell ref="R36:R39"/>
    <mergeCell ref="S36:S39"/>
    <mergeCell ref="W36:W39"/>
    <mergeCell ref="X36:X39"/>
    <mergeCell ref="A36:C39"/>
    <mergeCell ref="D36:F39"/>
    <mergeCell ref="G36:H39"/>
    <mergeCell ref="J36:J39"/>
    <mergeCell ref="K36:K39"/>
    <mergeCell ref="L36:L39"/>
    <mergeCell ref="AA41:AB44"/>
    <mergeCell ref="M43:N43"/>
    <mergeCell ref="T43:U43"/>
    <mergeCell ref="Y43:Z43"/>
    <mergeCell ref="A45:C45"/>
    <mergeCell ref="D45:E45"/>
    <mergeCell ref="G45:H45"/>
    <mergeCell ref="U45:V45"/>
    <mergeCell ref="AA45:AB45"/>
    <mergeCell ref="P41:P44"/>
    <mergeCell ref="Q41:Q44"/>
    <mergeCell ref="R41:R44"/>
    <mergeCell ref="S41:S44"/>
    <mergeCell ref="W41:W44"/>
    <mergeCell ref="X41:X44"/>
    <mergeCell ref="A41:C44"/>
    <mergeCell ref="D41:F44"/>
    <mergeCell ref="G41:H44"/>
    <mergeCell ref="J41:J44"/>
    <mergeCell ref="K41:K44"/>
    <mergeCell ref="L41:L44"/>
    <mergeCell ref="AA46:AB49"/>
    <mergeCell ref="M48:N48"/>
    <mergeCell ref="T48:U48"/>
    <mergeCell ref="Y48:Z48"/>
    <mergeCell ref="A50:C50"/>
    <mergeCell ref="D50:E50"/>
    <mergeCell ref="G50:H50"/>
    <mergeCell ref="U50:V50"/>
    <mergeCell ref="AA50:AB50"/>
    <mergeCell ref="P46:P49"/>
    <mergeCell ref="Q46:Q49"/>
    <mergeCell ref="R46:R49"/>
    <mergeCell ref="S46:S49"/>
    <mergeCell ref="W46:W49"/>
    <mergeCell ref="X46:X49"/>
    <mergeCell ref="A46:C49"/>
    <mergeCell ref="D46:F49"/>
    <mergeCell ref="G46:H49"/>
    <mergeCell ref="J46:J49"/>
    <mergeCell ref="K46:K49"/>
    <mergeCell ref="L46:L49"/>
    <mergeCell ref="AA51:AB54"/>
    <mergeCell ref="M53:N53"/>
    <mergeCell ref="T53:U53"/>
    <mergeCell ref="Y53:Z53"/>
    <mergeCell ref="A55:C55"/>
    <mergeCell ref="D55:E55"/>
    <mergeCell ref="G55:H55"/>
    <mergeCell ref="U55:V55"/>
    <mergeCell ref="AA55:AB55"/>
    <mergeCell ref="P51:P54"/>
    <mergeCell ref="Q51:Q54"/>
    <mergeCell ref="R51:R54"/>
    <mergeCell ref="S51:S54"/>
    <mergeCell ref="W51:W54"/>
    <mergeCell ref="X51:X54"/>
    <mergeCell ref="A51:C54"/>
    <mergeCell ref="D51:F54"/>
    <mergeCell ref="G51:H54"/>
    <mergeCell ref="J51:J54"/>
    <mergeCell ref="K51:K54"/>
    <mergeCell ref="L51:L54"/>
    <mergeCell ref="AA56:AB59"/>
    <mergeCell ref="M58:N58"/>
    <mergeCell ref="T58:U58"/>
    <mergeCell ref="Y58:Z58"/>
    <mergeCell ref="A60:C60"/>
    <mergeCell ref="D60:E60"/>
    <mergeCell ref="G60:H60"/>
    <mergeCell ref="U60:V60"/>
    <mergeCell ref="AA60:AB60"/>
    <mergeCell ref="P56:P59"/>
    <mergeCell ref="Q56:Q59"/>
    <mergeCell ref="R56:R59"/>
    <mergeCell ref="S56:S59"/>
    <mergeCell ref="W56:W59"/>
    <mergeCell ref="X56:X59"/>
    <mergeCell ref="A56:C59"/>
    <mergeCell ref="D56:F59"/>
    <mergeCell ref="G56:H59"/>
    <mergeCell ref="J56:J59"/>
    <mergeCell ref="K56:K59"/>
    <mergeCell ref="L56:L59"/>
    <mergeCell ref="AA61:AB64"/>
    <mergeCell ref="M63:N63"/>
    <mergeCell ref="T63:U63"/>
    <mergeCell ref="Y63:Z63"/>
    <mergeCell ref="A65:C65"/>
    <mergeCell ref="D65:E65"/>
    <mergeCell ref="G65:H65"/>
    <mergeCell ref="U65:V65"/>
    <mergeCell ref="AA65:AB65"/>
    <mergeCell ref="P61:P64"/>
    <mergeCell ref="Q61:Q64"/>
    <mergeCell ref="R61:R64"/>
    <mergeCell ref="S61:S64"/>
    <mergeCell ref="W61:W64"/>
    <mergeCell ref="X61:X64"/>
    <mergeCell ref="A61:C64"/>
    <mergeCell ref="D61:F64"/>
    <mergeCell ref="G61:H64"/>
    <mergeCell ref="J61:J64"/>
    <mergeCell ref="K61:K64"/>
    <mergeCell ref="L61:L64"/>
    <mergeCell ref="AA66:AB69"/>
    <mergeCell ref="M68:N68"/>
    <mergeCell ref="T68:U68"/>
    <mergeCell ref="Y68:Z68"/>
    <mergeCell ref="A70:C70"/>
    <mergeCell ref="D70:E70"/>
    <mergeCell ref="G70:H70"/>
    <mergeCell ref="U70:V70"/>
    <mergeCell ref="AA70:AB70"/>
    <mergeCell ref="P66:P69"/>
    <mergeCell ref="Q66:Q69"/>
    <mergeCell ref="R66:R69"/>
    <mergeCell ref="S66:S69"/>
    <mergeCell ref="W66:W69"/>
    <mergeCell ref="X66:X69"/>
    <mergeCell ref="A66:C69"/>
    <mergeCell ref="D66:F69"/>
    <mergeCell ref="G66:H69"/>
    <mergeCell ref="J66:J69"/>
    <mergeCell ref="K66:K69"/>
    <mergeCell ref="L66:L69"/>
    <mergeCell ref="AA71:AB74"/>
    <mergeCell ref="M73:N73"/>
    <mergeCell ref="T73:U73"/>
    <mergeCell ref="Y73:Z73"/>
    <mergeCell ref="A75:C75"/>
    <mergeCell ref="D75:E75"/>
    <mergeCell ref="G75:H75"/>
    <mergeCell ref="U75:V75"/>
    <mergeCell ref="AA75:AB75"/>
    <mergeCell ref="P71:P74"/>
    <mergeCell ref="Q71:Q74"/>
    <mergeCell ref="R71:R74"/>
    <mergeCell ref="S71:S74"/>
    <mergeCell ref="W71:W74"/>
    <mergeCell ref="X71:X74"/>
    <mergeCell ref="A71:C74"/>
    <mergeCell ref="D71:F74"/>
    <mergeCell ref="G71:H74"/>
    <mergeCell ref="J71:J74"/>
    <mergeCell ref="K71:K74"/>
    <mergeCell ref="L71:L74"/>
    <mergeCell ref="AA76:AB79"/>
    <mergeCell ref="M78:N78"/>
    <mergeCell ref="T78:U78"/>
    <mergeCell ref="Y78:Z78"/>
    <mergeCell ref="A80:C80"/>
    <mergeCell ref="D80:E80"/>
    <mergeCell ref="G80:H80"/>
    <mergeCell ref="U80:V80"/>
    <mergeCell ref="AA80:AB80"/>
    <mergeCell ref="P76:P79"/>
    <mergeCell ref="Q76:Q79"/>
    <mergeCell ref="R76:R79"/>
    <mergeCell ref="S76:S79"/>
    <mergeCell ref="W76:W79"/>
    <mergeCell ref="X76:X79"/>
    <mergeCell ref="A76:C79"/>
    <mergeCell ref="D76:F79"/>
    <mergeCell ref="G76:H79"/>
    <mergeCell ref="J76:J79"/>
    <mergeCell ref="K76:K79"/>
    <mergeCell ref="L76:L79"/>
    <mergeCell ref="AA81:AB84"/>
    <mergeCell ref="M83:N83"/>
    <mergeCell ref="T83:U83"/>
    <mergeCell ref="Y83:Z83"/>
    <mergeCell ref="A85:C85"/>
    <mergeCell ref="D85:E85"/>
    <mergeCell ref="G85:H85"/>
    <mergeCell ref="U85:V85"/>
    <mergeCell ref="AA85:AB85"/>
    <mergeCell ref="P81:P84"/>
    <mergeCell ref="Q81:Q84"/>
    <mergeCell ref="R81:R84"/>
    <mergeCell ref="S81:S84"/>
    <mergeCell ref="W81:W84"/>
    <mergeCell ref="X81:X84"/>
    <mergeCell ref="A81:C84"/>
    <mergeCell ref="D81:F84"/>
    <mergeCell ref="G81:H84"/>
    <mergeCell ref="J81:J84"/>
    <mergeCell ref="K81:K84"/>
    <mergeCell ref="L81:L84"/>
    <mergeCell ref="AA86:AB89"/>
    <mergeCell ref="M88:N88"/>
    <mergeCell ref="T88:U88"/>
    <mergeCell ref="Y88:Z88"/>
    <mergeCell ref="A90:C90"/>
    <mergeCell ref="D90:E90"/>
    <mergeCell ref="G90:H90"/>
    <mergeCell ref="U90:V90"/>
    <mergeCell ref="AA90:AB90"/>
    <mergeCell ref="P86:P89"/>
    <mergeCell ref="Q86:Q89"/>
    <mergeCell ref="R86:R89"/>
    <mergeCell ref="S86:S89"/>
    <mergeCell ref="W86:W89"/>
    <mergeCell ref="X86:X89"/>
    <mergeCell ref="A86:C89"/>
    <mergeCell ref="D86:F89"/>
    <mergeCell ref="G86:H89"/>
    <mergeCell ref="J86:J89"/>
    <mergeCell ref="K86:K89"/>
    <mergeCell ref="L86:L89"/>
    <mergeCell ref="AA91:AB94"/>
    <mergeCell ref="M93:N93"/>
    <mergeCell ref="T93:U93"/>
    <mergeCell ref="Y93:Z93"/>
    <mergeCell ref="A95:C95"/>
    <mergeCell ref="D95:E95"/>
    <mergeCell ref="G95:H95"/>
    <mergeCell ref="U95:V95"/>
    <mergeCell ref="AA95:AB95"/>
    <mergeCell ref="P91:P94"/>
    <mergeCell ref="Q91:Q94"/>
    <mergeCell ref="R91:R94"/>
    <mergeCell ref="S91:S94"/>
    <mergeCell ref="W91:W94"/>
    <mergeCell ref="X91:X94"/>
    <mergeCell ref="A91:C94"/>
    <mergeCell ref="D91:F94"/>
    <mergeCell ref="G91:H94"/>
    <mergeCell ref="J91:J94"/>
    <mergeCell ref="K91:K94"/>
    <mergeCell ref="L91:L94"/>
    <mergeCell ref="AA96:AB99"/>
    <mergeCell ref="M98:N98"/>
    <mergeCell ref="T98:U98"/>
    <mergeCell ref="Y98:Z98"/>
    <mergeCell ref="A100:C100"/>
    <mergeCell ref="D100:E100"/>
    <mergeCell ref="G100:H100"/>
    <mergeCell ref="U100:V100"/>
    <mergeCell ref="AA100:AB100"/>
    <mergeCell ref="P96:P99"/>
    <mergeCell ref="Q96:Q99"/>
    <mergeCell ref="R96:R99"/>
    <mergeCell ref="S96:S99"/>
    <mergeCell ref="W96:W99"/>
    <mergeCell ref="X96:X99"/>
    <mergeCell ref="A96:C99"/>
    <mergeCell ref="D96:F99"/>
    <mergeCell ref="G96:H99"/>
    <mergeCell ref="J96:J99"/>
    <mergeCell ref="K96:K99"/>
    <mergeCell ref="L96:L99"/>
    <mergeCell ref="AA101:AB104"/>
    <mergeCell ref="M103:N103"/>
    <mergeCell ref="T103:U103"/>
    <mergeCell ref="Y103:Z103"/>
    <mergeCell ref="A105:C105"/>
    <mergeCell ref="D105:E105"/>
    <mergeCell ref="G105:H105"/>
    <mergeCell ref="U105:V105"/>
    <mergeCell ref="AA105:AB105"/>
    <mergeCell ref="P101:P104"/>
    <mergeCell ref="Q101:Q104"/>
    <mergeCell ref="R101:R104"/>
    <mergeCell ref="S101:S104"/>
    <mergeCell ref="W101:W104"/>
    <mergeCell ref="X101:X104"/>
    <mergeCell ref="A101:C104"/>
    <mergeCell ref="D101:F104"/>
    <mergeCell ref="G101:H104"/>
    <mergeCell ref="J101:J104"/>
    <mergeCell ref="K101:K104"/>
    <mergeCell ref="L101:L104"/>
    <mergeCell ref="AA106:AB109"/>
    <mergeCell ref="M108:N108"/>
    <mergeCell ref="T108:U108"/>
    <mergeCell ref="Y108:Z108"/>
    <mergeCell ref="A110:C110"/>
    <mergeCell ref="D110:E110"/>
    <mergeCell ref="G110:H110"/>
    <mergeCell ref="U110:V110"/>
    <mergeCell ref="AA110:AB110"/>
    <mergeCell ref="P106:P109"/>
    <mergeCell ref="Q106:Q109"/>
    <mergeCell ref="R106:R109"/>
    <mergeCell ref="S106:S109"/>
    <mergeCell ref="W106:W109"/>
    <mergeCell ref="X106:X109"/>
    <mergeCell ref="A106:C109"/>
    <mergeCell ref="D106:F109"/>
    <mergeCell ref="G106:H109"/>
    <mergeCell ref="J106:J109"/>
    <mergeCell ref="K106:K109"/>
    <mergeCell ref="L106:L109"/>
    <mergeCell ref="AA111:AB114"/>
    <mergeCell ref="M113:N113"/>
    <mergeCell ref="T113:U113"/>
    <mergeCell ref="Y113:Z113"/>
    <mergeCell ref="A115:C115"/>
    <mergeCell ref="D115:E115"/>
    <mergeCell ref="G115:H115"/>
    <mergeCell ref="U115:V115"/>
    <mergeCell ref="AA115:AB115"/>
    <mergeCell ref="P111:P114"/>
    <mergeCell ref="Q111:Q114"/>
    <mergeCell ref="R111:R114"/>
    <mergeCell ref="S111:S114"/>
    <mergeCell ref="W111:W114"/>
    <mergeCell ref="X111:X114"/>
    <mergeCell ref="A111:C114"/>
    <mergeCell ref="D111:F114"/>
    <mergeCell ref="G111:H114"/>
    <mergeCell ref="J111:J114"/>
    <mergeCell ref="K111:K114"/>
    <mergeCell ref="L111:L114"/>
    <mergeCell ref="AA116:AB119"/>
    <mergeCell ref="M118:N118"/>
    <mergeCell ref="T118:U118"/>
    <mergeCell ref="Y118:Z118"/>
    <mergeCell ref="A120:C120"/>
    <mergeCell ref="D120:E120"/>
    <mergeCell ref="G120:H120"/>
    <mergeCell ref="U120:V120"/>
    <mergeCell ref="AA120:AB120"/>
    <mergeCell ref="P116:P119"/>
    <mergeCell ref="Q116:Q119"/>
    <mergeCell ref="R116:R119"/>
    <mergeCell ref="S116:S119"/>
    <mergeCell ref="W116:W119"/>
    <mergeCell ref="X116:X119"/>
    <mergeCell ref="A116:C119"/>
    <mergeCell ref="D116:F119"/>
    <mergeCell ref="G116:H119"/>
    <mergeCell ref="J116:J119"/>
    <mergeCell ref="K116:K119"/>
    <mergeCell ref="L116:L119"/>
    <mergeCell ref="AA121:AB124"/>
    <mergeCell ref="M123:N123"/>
    <mergeCell ref="T123:U123"/>
    <mergeCell ref="Y123:Z123"/>
    <mergeCell ref="A125:C125"/>
    <mergeCell ref="D125:E125"/>
    <mergeCell ref="G125:H125"/>
    <mergeCell ref="U125:V125"/>
    <mergeCell ref="AA125:AB125"/>
    <mergeCell ref="P121:P124"/>
    <mergeCell ref="Q121:Q124"/>
    <mergeCell ref="R121:R124"/>
    <mergeCell ref="S121:S124"/>
    <mergeCell ref="W121:W124"/>
    <mergeCell ref="X121:X124"/>
    <mergeCell ref="A121:C124"/>
    <mergeCell ref="D121:F124"/>
    <mergeCell ref="G121:H124"/>
    <mergeCell ref="J121:J124"/>
    <mergeCell ref="K121:K124"/>
    <mergeCell ref="L121:L124"/>
    <mergeCell ref="AA126:AB129"/>
    <mergeCell ref="M128:N128"/>
    <mergeCell ref="T128:U128"/>
    <mergeCell ref="Y128:Z128"/>
    <mergeCell ref="A130:C130"/>
    <mergeCell ref="D130:E130"/>
    <mergeCell ref="G130:H130"/>
    <mergeCell ref="U130:V130"/>
    <mergeCell ref="AA130:AB130"/>
    <mergeCell ref="P126:P129"/>
    <mergeCell ref="Q126:Q129"/>
    <mergeCell ref="R126:R129"/>
    <mergeCell ref="S126:S129"/>
    <mergeCell ref="W126:W129"/>
    <mergeCell ref="X126:X129"/>
    <mergeCell ref="A126:C129"/>
    <mergeCell ref="D126:F129"/>
    <mergeCell ref="G126:H129"/>
    <mergeCell ref="J126:J129"/>
    <mergeCell ref="K126:K129"/>
    <mergeCell ref="L126:L129"/>
    <mergeCell ref="AA131:AB134"/>
    <mergeCell ref="M133:N133"/>
    <mergeCell ref="T133:U133"/>
    <mergeCell ref="Y133:Z133"/>
    <mergeCell ref="A135:C135"/>
    <mergeCell ref="D135:E135"/>
    <mergeCell ref="G135:H135"/>
    <mergeCell ref="U135:V135"/>
    <mergeCell ref="AA135:AB135"/>
    <mergeCell ref="P131:P134"/>
    <mergeCell ref="Q131:Q134"/>
    <mergeCell ref="R131:R134"/>
    <mergeCell ref="S131:S134"/>
    <mergeCell ref="W131:W134"/>
    <mergeCell ref="X131:X134"/>
    <mergeCell ref="A131:C134"/>
    <mergeCell ref="D131:F134"/>
    <mergeCell ref="G131:H134"/>
    <mergeCell ref="J131:J134"/>
    <mergeCell ref="K131:K134"/>
    <mergeCell ref="L131:L134"/>
    <mergeCell ref="AA136:AB139"/>
    <mergeCell ref="M138:N138"/>
    <mergeCell ref="T138:U138"/>
    <mergeCell ref="Y138:Z138"/>
    <mergeCell ref="A140:C140"/>
    <mergeCell ref="D140:E140"/>
    <mergeCell ref="G140:H140"/>
    <mergeCell ref="U140:V140"/>
    <mergeCell ref="AA140:AB140"/>
    <mergeCell ref="P136:P139"/>
    <mergeCell ref="Q136:Q139"/>
    <mergeCell ref="R136:R139"/>
    <mergeCell ref="S136:S139"/>
    <mergeCell ref="W136:W139"/>
    <mergeCell ref="X136:X139"/>
    <mergeCell ref="A136:C139"/>
    <mergeCell ref="D136:F139"/>
    <mergeCell ref="G136:H139"/>
    <mergeCell ref="J136:J139"/>
    <mergeCell ref="K136:K139"/>
    <mergeCell ref="L136:L139"/>
    <mergeCell ref="AA141:AB144"/>
    <mergeCell ref="M143:N143"/>
    <mergeCell ref="T143:U143"/>
    <mergeCell ref="Y143:Z143"/>
    <mergeCell ref="A145:C145"/>
    <mergeCell ref="D145:E145"/>
    <mergeCell ref="G145:H145"/>
    <mergeCell ref="U145:V145"/>
    <mergeCell ref="AA145:AB145"/>
    <mergeCell ref="P141:P144"/>
    <mergeCell ref="Q141:Q144"/>
    <mergeCell ref="R141:R144"/>
    <mergeCell ref="S141:S144"/>
    <mergeCell ref="W141:W144"/>
    <mergeCell ref="X141:X144"/>
    <mergeCell ref="A141:C144"/>
    <mergeCell ref="D141:F144"/>
    <mergeCell ref="G141:H144"/>
    <mergeCell ref="J141:J144"/>
    <mergeCell ref="K141:K144"/>
    <mergeCell ref="L141:L144"/>
    <mergeCell ref="AA146:AB149"/>
    <mergeCell ref="M148:N148"/>
    <mergeCell ref="T148:U148"/>
    <mergeCell ref="Y148:Z148"/>
    <mergeCell ref="A150:C150"/>
    <mergeCell ref="D150:E150"/>
    <mergeCell ref="G150:H150"/>
    <mergeCell ref="U150:V150"/>
    <mergeCell ref="AA150:AB150"/>
    <mergeCell ref="P146:P149"/>
    <mergeCell ref="Q146:Q149"/>
    <mergeCell ref="R146:R149"/>
    <mergeCell ref="S146:S149"/>
    <mergeCell ref="W146:W149"/>
    <mergeCell ref="X146:X149"/>
    <mergeCell ref="A146:C149"/>
    <mergeCell ref="D146:F149"/>
    <mergeCell ref="G146:H149"/>
    <mergeCell ref="J146:J149"/>
    <mergeCell ref="K146:K149"/>
    <mergeCell ref="L146:L149"/>
    <mergeCell ref="AA151:AB154"/>
    <mergeCell ref="M153:N153"/>
    <mergeCell ref="T153:U153"/>
    <mergeCell ref="Y153:Z153"/>
    <mergeCell ref="A155:C155"/>
    <mergeCell ref="D155:E155"/>
    <mergeCell ref="G155:H155"/>
    <mergeCell ref="U155:V155"/>
    <mergeCell ref="AA155:AB155"/>
    <mergeCell ref="P151:P154"/>
    <mergeCell ref="Q151:Q154"/>
    <mergeCell ref="R151:R154"/>
    <mergeCell ref="S151:S154"/>
    <mergeCell ref="W151:W154"/>
    <mergeCell ref="X151:X154"/>
    <mergeCell ref="A151:C154"/>
    <mergeCell ref="D151:F154"/>
    <mergeCell ref="G151:H154"/>
    <mergeCell ref="J151:J154"/>
    <mergeCell ref="K151:K154"/>
    <mergeCell ref="L151:L154"/>
    <mergeCell ref="AA156:AB159"/>
    <mergeCell ref="M158:N158"/>
    <mergeCell ref="T158:U158"/>
    <mergeCell ref="Y158:Z158"/>
    <mergeCell ref="A160:C160"/>
    <mergeCell ref="D160:E160"/>
    <mergeCell ref="G160:H160"/>
    <mergeCell ref="U160:V160"/>
    <mergeCell ref="AA160:AB160"/>
    <mergeCell ref="P156:P159"/>
    <mergeCell ref="Q156:Q159"/>
    <mergeCell ref="R156:R159"/>
    <mergeCell ref="S156:S159"/>
    <mergeCell ref="W156:W159"/>
    <mergeCell ref="X156:X159"/>
    <mergeCell ref="A156:C159"/>
    <mergeCell ref="D156:F159"/>
    <mergeCell ref="G156:H159"/>
    <mergeCell ref="J156:J159"/>
    <mergeCell ref="K156:K159"/>
    <mergeCell ref="L156:L159"/>
    <mergeCell ref="AA161:AB164"/>
    <mergeCell ref="M163:N163"/>
    <mergeCell ref="T163:U163"/>
    <mergeCell ref="Y163:Z163"/>
    <mergeCell ref="A165:C165"/>
    <mergeCell ref="D165:E165"/>
    <mergeCell ref="G165:H165"/>
    <mergeCell ref="U165:V165"/>
    <mergeCell ref="AA165:AB165"/>
    <mergeCell ref="P161:P164"/>
    <mergeCell ref="Q161:Q164"/>
    <mergeCell ref="R161:R164"/>
    <mergeCell ref="S161:S164"/>
    <mergeCell ref="W161:W164"/>
    <mergeCell ref="X161:X164"/>
    <mergeCell ref="A161:C164"/>
    <mergeCell ref="D161:F164"/>
    <mergeCell ref="G161:H164"/>
    <mergeCell ref="J161:J164"/>
    <mergeCell ref="K161:K164"/>
    <mergeCell ref="L161:L164"/>
    <mergeCell ref="AA166:AB169"/>
    <mergeCell ref="M168:N168"/>
    <mergeCell ref="T168:U168"/>
    <mergeCell ref="Y168:Z168"/>
    <mergeCell ref="A170:C170"/>
    <mergeCell ref="D170:E170"/>
    <mergeCell ref="G170:H170"/>
    <mergeCell ref="U170:V170"/>
    <mergeCell ref="AA170:AB170"/>
    <mergeCell ref="P166:P169"/>
    <mergeCell ref="Q166:Q169"/>
    <mergeCell ref="R166:R169"/>
    <mergeCell ref="S166:S169"/>
    <mergeCell ref="W166:W169"/>
    <mergeCell ref="X166:X169"/>
    <mergeCell ref="A166:C169"/>
    <mergeCell ref="D166:F169"/>
    <mergeCell ref="G166:H169"/>
    <mergeCell ref="J166:J169"/>
    <mergeCell ref="K166:K169"/>
    <mergeCell ref="L166:L169"/>
    <mergeCell ref="AA171:AB174"/>
    <mergeCell ref="M173:N173"/>
    <mergeCell ref="T173:U173"/>
    <mergeCell ref="Y173:Z173"/>
    <mergeCell ref="A175:C175"/>
    <mergeCell ref="D175:E175"/>
    <mergeCell ref="G175:H175"/>
    <mergeCell ref="U175:V175"/>
    <mergeCell ref="AA175:AB175"/>
    <mergeCell ref="P171:P174"/>
    <mergeCell ref="Q171:Q174"/>
    <mergeCell ref="R171:R174"/>
    <mergeCell ref="S171:S174"/>
    <mergeCell ref="W171:W174"/>
    <mergeCell ref="X171:X174"/>
    <mergeCell ref="A171:C174"/>
    <mergeCell ref="D171:F174"/>
    <mergeCell ref="G171:H174"/>
    <mergeCell ref="J171:J174"/>
    <mergeCell ref="K171:K174"/>
    <mergeCell ref="L171:L174"/>
    <mergeCell ref="AA176:AB179"/>
    <mergeCell ref="M178:N178"/>
    <mergeCell ref="T178:U178"/>
    <mergeCell ref="Y178:Z178"/>
    <mergeCell ref="A180:C180"/>
    <mergeCell ref="D180:E180"/>
    <mergeCell ref="G180:H180"/>
    <mergeCell ref="U180:V180"/>
    <mergeCell ref="AA180:AB180"/>
    <mergeCell ref="P176:P179"/>
    <mergeCell ref="Q176:Q179"/>
    <mergeCell ref="R176:R179"/>
    <mergeCell ref="S176:S179"/>
    <mergeCell ref="W176:W179"/>
    <mergeCell ref="X176:X179"/>
    <mergeCell ref="A176:C179"/>
    <mergeCell ref="D176:F179"/>
    <mergeCell ref="G176:H179"/>
    <mergeCell ref="J176:J179"/>
    <mergeCell ref="K176:K179"/>
    <mergeCell ref="L176:L179"/>
    <mergeCell ref="AA181:AB184"/>
    <mergeCell ref="M183:N183"/>
    <mergeCell ref="T183:U183"/>
    <mergeCell ref="Y183:Z183"/>
    <mergeCell ref="A185:C185"/>
    <mergeCell ref="D185:E185"/>
    <mergeCell ref="G185:H185"/>
    <mergeCell ref="U185:V185"/>
    <mergeCell ref="AA185:AB185"/>
    <mergeCell ref="P181:P184"/>
    <mergeCell ref="Q181:Q184"/>
    <mergeCell ref="R181:R184"/>
    <mergeCell ref="S181:S184"/>
    <mergeCell ref="W181:W184"/>
    <mergeCell ref="X181:X184"/>
    <mergeCell ref="A181:C184"/>
    <mergeCell ref="D181:F184"/>
    <mergeCell ref="G181:H184"/>
    <mergeCell ref="J181:J184"/>
    <mergeCell ref="K181:K184"/>
    <mergeCell ref="L181:L184"/>
    <mergeCell ref="AA186:AB189"/>
    <mergeCell ref="M188:N188"/>
    <mergeCell ref="T188:U188"/>
    <mergeCell ref="Y188:Z188"/>
    <mergeCell ref="A190:C190"/>
    <mergeCell ref="D190:E190"/>
    <mergeCell ref="G190:H190"/>
    <mergeCell ref="U190:V190"/>
    <mergeCell ref="AA190:AB190"/>
    <mergeCell ref="P186:P189"/>
    <mergeCell ref="Q186:Q189"/>
    <mergeCell ref="R186:R189"/>
    <mergeCell ref="S186:S189"/>
    <mergeCell ref="W186:W189"/>
    <mergeCell ref="X186:X189"/>
    <mergeCell ref="A186:C189"/>
    <mergeCell ref="D186:F189"/>
    <mergeCell ref="G186:H189"/>
    <mergeCell ref="J186:J189"/>
    <mergeCell ref="K186:K189"/>
    <mergeCell ref="L186:L189"/>
    <mergeCell ref="AA191:AB194"/>
    <mergeCell ref="M193:N193"/>
    <mergeCell ref="T193:U193"/>
    <mergeCell ref="Y193:Z193"/>
    <mergeCell ref="A195:C195"/>
    <mergeCell ref="D195:E195"/>
    <mergeCell ref="G195:H195"/>
    <mergeCell ref="U195:V195"/>
    <mergeCell ref="AA195:AB195"/>
    <mergeCell ref="P191:P194"/>
    <mergeCell ref="Q191:Q194"/>
    <mergeCell ref="R191:R194"/>
    <mergeCell ref="S191:S194"/>
    <mergeCell ref="W191:W194"/>
    <mergeCell ref="X191:X194"/>
    <mergeCell ref="A191:C194"/>
    <mergeCell ref="D191:F194"/>
    <mergeCell ref="G191:H194"/>
    <mergeCell ref="J191:J194"/>
    <mergeCell ref="K191:K194"/>
    <mergeCell ref="L191:L194"/>
    <mergeCell ref="AA196:AB199"/>
    <mergeCell ref="M198:N198"/>
    <mergeCell ref="T198:U198"/>
    <mergeCell ref="Y198:Z198"/>
    <mergeCell ref="A200:C200"/>
    <mergeCell ref="D200:E200"/>
    <mergeCell ref="G200:H200"/>
    <mergeCell ref="U200:V200"/>
    <mergeCell ref="AA200:AB200"/>
    <mergeCell ref="P196:P199"/>
    <mergeCell ref="Q196:Q199"/>
    <mergeCell ref="R196:R199"/>
    <mergeCell ref="S196:S199"/>
    <mergeCell ref="W196:W199"/>
    <mergeCell ref="X196:X199"/>
    <mergeCell ref="A196:C199"/>
    <mergeCell ref="D196:F199"/>
    <mergeCell ref="G196:H199"/>
    <mergeCell ref="J196:J199"/>
    <mergeCell ref="K196:K199"/>
    <mergeCell ref="L196:L199"/>
    <mergeCell ref="AA201:AB204"/>
    <mergeCell ref="M203:N203"/>
    <mergeCell ref="T203:U203"/>
    <mergeCell ref="Y203:Z203"/>
    <mergeCell ref="A205:C205"/>
    <mergeCell ref="D205:E205"/>
    <mergeCell ref="G205:H205"/>
    <mergeCell ref="U205:V205"/>
    <mergeCell ref="AA205:AB205"/>
    <mergeCell ref="P201:P204"/>
    <mergeCell ref="Q201:Q204"/>
    <mergeCell ref="R201:R204"/>
    <mergeCell ref="S201:S204"/>
    <mergeCell ref="W201:W204"/>
    <mergeCell ref="X201:X204"/>
    <mergeCell ref="A201:C204"/>
    <mergeCell ref="D201:F204"/>
    <mergeCell ref="G201:H204"/>
    <mergeCell ref="J201:J204"/>
    <mergeCell ref="K201:K204"/>
    <mergeCell ref="L201:L204"/>
    <mergeCell ref="AA206:AB209"/>
    <mergeCell ref="M208:N208"/>
    <mergeCell ref="T208:U208"/>
    <mergeCell ref="Y208:Z208"/>
    <mergeCell ref="A210:C210"/>
    <mergeCell ref="D210:E210"/>
    <mergeCell ref="G210:H210"/>
    <mergeCell ref="U210:V210"/>
    <mergeCell ref="AA210:AB210"/>
    <mergeCell ref="P206:P209"/>
    <mergeCell ref="Q206:Q209"/>
    <mergeCell ref="R206:R209"/>
    <mergeCell ref="S206:S209"/>
    <mergeCell ref="W206:W209"/>
    <mergeCell ref="X206:X209"/>
    <mergeCell ref="A206:C209"/>
    <mergeCell ref="D206:F209"/>
    <mergeCell ref="G206:H209"/>
    <mergeCell ref="J206:J209"/>
    <mergeCell ref="K206:K209"/>
    <mergeCell ref="L206:L209"/>
    <mergeCell ref="AA211:AB214"/>
    <mergeCell ref="M213:N213"/>
    <mergeCell ref="T213:U213"/>
    <mergeCell ref="Y213:Z213"/>
    <mergeCell ref="A215:C215"/>
    <mergeCell ref="D215:E215"/>
    <mergeCell ref="G215:H215"/>
    <mergeCell ref="U215:V215"/>
    <mergeCell ref="AA215:AB215"/>
    <mergeCell ref="P211:P214"/>
    <mergeCell ref="Q211:Q214"/>
    <mergeCell ref="R211:R214"/>
    <mergeCell ref="S211:S214"/>
    <mergeCell ref="W211:W214"/>
    <mergeCell ref="X211:X214"/>
    <mergeCell ref="A211:C214"/>
    <mergeCell ref="D211:F214"/>
    <mergeCell ref="G211:H214"/>
    <mergeCell ref="J211:J214"/>
    <mergeCell ref="K211:K214"/>
    <mergeCell ref="L211:L214"/>
    <mergeCell ref="AA216:AB219"/>
    <mergeCell ref="M218:N218"/>
    <mergeCell ref="T218:U218"/>
    <mergeCell ref="Y218:Z218"/>
    <mergeCell ref="A220:C220"/>
    <mergeCell ref="D220:E220"/>
    <mergeCell ref="G220:H220"/>
    <mergeCell ref="U220:V220"/>
    <mergeCell ref="AA220:AB220"/>
    <mergeCell ref="P216:P219"/>
    <mergeCell ref="Q216:Q219"/>
    <mergeCell ref="R216:R219"/>
    <mergeCell ref="S216:S219"/>
    <mergeCell ref="W216:W219"/>
    <mergeCell ref="X216:X219"/>
    <mergeCell ref="A216:C219"/>
    <mergeCell ref="D216:F219"/>
    <mergeCell ref="G216:H219"/>
    <mergeCell ref="J216:J219"/>
    <mergeCell ref="K216:K219"/>
    <mergeCell ref="L216:L219"/>
    <mergeCell ref="AA221:AB224"/>
    <mergeCell ref="M223:N223"/>
    <mergeCell ref="T223:U223"/>
    <mergeCell ref="Y223:Z223"/>
    <mergeCell ref="A225:C225"/>
    <mergeCell ref="D225:E225"/>
    <mergeCell ref="G225:H225"/>
    <mergeCell ref="U225:V225"/>
    <mergeCell ref="AA225:AB225"/>
    <mergeCell ref="P221:P224"/>
    <mergeCell ref="Q221:Q224"/>
    <mergeCell ref="R221:R224"/>
    <mergeCell ref="S221:S224"/>
    <mergeCell ref="W221:W224"/>
    <mergeCell ref="X221:X224"/>
    <mergeCell ref="A221:C224"/>
    <mergeCell ref="D221:F224"/>
    <mergeCell ref="G221:H224"/>
    <mergeCell ref="J221:J224"/>
    <mergeCell ref="K221:K224"/>
    <mergeCell ref="L221:L224"/>
    <mergeCell ref="AA226:AB229"/>
    <mergeCell ref="M228:N228"/>
    <mergeCell ref="T228:U228"/>
    <mergeCell ref="Y228:Z228"/>
    <mergeCell ref="A230:C230"/>
    <mergeCell ref="D230:E230"/>
    <mergeCell ref="G230:H230"/>
    <mergeCell ref="U230:V230"/>
    <mergeCell ref="AA230:AB230"/>
    <mergeCell ref="P226:P229"/>
    <mergeCell ref="Q226:Q229"/>
    <mergeCell ref="R226:R229"/>
    <mergeCell ref="S226:S229"/>
    <mergeCell ref="W226:W229"/>
    <mergeCell ref="X226:X229"/>
    <mergeCell ref="A226:C229"/>
    <mergeCell ref="D226:F229"/>
    <mergeCell ref="G226:H229"/>
    <mergeCell ref="J226:J229"/>
    <mergeCell ref="K226:K229"/>
    <mergeCell ref="L226:L229"/>
    <mergeCell ref="AA231:AB234"/>
    <mergeCell ref="M233:N233"/>
    <mergeCell ref="T233:U233"/>
    <mergeCell ref="Y233:Z233"/>
    <mergeCell ref="A235:C235"/>
    <mergeCell ref="D235:E235"/>
    <mergeCell ref="G235:H235"/>
    <mergeCell ref="U235:V235"/>
    <mergeCell ref="AA235:AB235"/>
    <mergeCell ref="P231:P234"/>
    <mergeCell ref="Q231:Q234"/>
    <mergeCell ref="R231:R234"/>
    <mergeCell ref="S231:S234"/>
    <mergeCell ref="W231:W234"/>
    <mergeCell ref="X231:X234"/>
    <mergeCell ref="A231:C234"/>
    <mergeCell ref="D231:F234"/>
    <mergeCell ref="G231:H234"/>
    <mergeCell ref="J231:J234"/>
    <mergeCell ref="K231:K234"/>
    <mergeCell ref="L231:L234"/>
    <mergeCell ref="AA236:AB239"/>
    <mergeCell ref="M238:N238"/>
    <mergeCell ref="T238:U238"/>
    <mergeCell ref="Y238:Z238"/>
    <mergeCell ref="A240:C240"/>
    <mergeCell ref="D240:E240"/>
    <mergeCell ref="G240:H240"/>
    <mergeCell ref="U240:V240"/>
    <mergeCell ref="AA240:AB240"/>
    <mergeCell ref="P236:P239"/>
    <mergeCell ref="Q236:Q239"/>
    <mergeCell ref="R236:R239"/>
    <mergeCell ref="S236:S239"/>
    <mergeCell ref="W236:W239"/>
    <mergeCell ref="X236:X239"/>
    <mergeCell ref="A236:C239"/>
    <mergeCell ref="D236:F239"/>
    <mergeCell ref="G236:H239"/>
    <mergeCell ref="J236:J239"/>
    <mergeCell ref="K236:K239"/>
    <mergeCell ref="L236:L239"/>
    <mergeCell ref="AA241:AB244"/>
    <mergeCell ref="M243:N243"/>
    <mergeCell ref="T243:U243"/>
    <mergeCell ref="Y243:Z243"/>
    <mergeCell ref="A245:C245"/>
    <mergeCell ref="D245:E245"/>
    <mergeCell ref="G245:H245"/>
    <mergeCell ref="U245:V245"/>
    <mergeCell ref="AA245:AB245"/>
    <mergeCell ref="P241:P244"/>
    <mergeCell ref="Q241:Q244"/>
    <mergeCell ref="R241:R244"/>
    <mergeCell ref="S241:S244"/>
    <mergeCell ref="W241:W244"/>
    <mergeCell ref="X241:X244"/>
    <mergeCell ref="A241:C244"/>
    <mergeCell ref="D241:F244"/>
    <mergeCell ref="G241:H244"/>
    <mergeCell ref="J241:J244"/>
    <mergeCell ref="K241:K244"/>
    <mergeCell ref="L241:L244"/>
    <mergeCell ref="AA246:AB249"/>
    <mergeCell ref="M248:N248"/>
    <mergeCell ref="T248:U248"/>
    <mergeCell ref="Y248:Z248"/>
    <mergeCell ref="A250:C250"/>
    <mergeCell ref="D250:E250"/>
    <mergeCell ref="G250:H250"/>
    <mergeCell ref="U250:V250"/>
    <mergeCell ref="AA250:AB250"/>
    <mergeCell ref="P246:P249"/>
    <mergeCell ref="Q246:Q249"/>
    <mergeCell ref="R246:R249"/>
    <mergeCell ref="S246:S249"/>
    <mergeCell ref="W246:W249"/>
    <mergeCell ref="X246:X249"/>
    <mergeCell ref="A246:C249"/>
    <mergeCell ref="D246:F249"/>
    <mergeCell ref="G246:H249"/>
    <mergeCell ref="J246:J249"/>
    <mergeCell ref="K246:K249"/>
    <mergeCell ref="L246:L249"/>
    <mergeCell ref="AA251:AB254"/>
    <mergeCell ref="M253:N253"/>
    <mergeCell ref="T253:U253"/>
    <mergeCell ref="Y253:Z253"/>
    <mergeCell ref="A255:C255"/>
    <mergeCell ref="D255:E255"/>
    <mergeCell ref="G255:H255"/>
    <mergeCell ref="U255:V255"/>
    <mergeCell ref="AA255:AB255"/>
    <mergeCell ref="P251:P254"/>
    <mergeCell ref="Q251:Q254"/>
    <mergeCell ref="R251:R254"/>
    <mergeCell ref="S251:S254"/>
    <mergeCell ref="W251:W254"/>
    <mergeCell ref="X251:X254"/>
    <mergeCell ref="A251:C254"/>
    <mergeCell ref="D251:F254"/>
    <mergeCell ref="G251:H254"/>
    <mergeCell ref="J251:J254"/>
    <mergeCell ref="K251:K254"/>
    <mergeCell ref="L251:L254"/>
    <mergeCell ref="AA256:AB259"/>
    <mergeCell ref="M258:N258"/>
    <mergeCell ref="T258:U258"/>
    <mergeCell ref="Y258:Z258"/>
    <mergeCell ref="A260:C260"/>
    <mergeCell ref="D260:E260"/>
    <mergeCell ref="G260:H260"/>
    <mergeCell ref="U260:V260"/>
    <mergeCell ref="AA260:AB260"/>
    <mergeCell ref="P256:P259"/>
    <mergeCell ref="Q256:Q259"/>
    <mergeCell ref="R256:R259"/>
    <mergeCell ref="S256:S259"/>
    <mergeCell ref="W256:W259"/>
    <mergeCell ref="X256:X259"/>
    <mergeCell ref="A256:C259"/>
    <mergeCell ref="D256:F259"/>
    <mergeCell ref="G256:H259"/>
    <mergeCell ref="J256:J259"/>
    <mergeCell ref="K256:K259"/>
    <mergeCell ref="L256:L259"/>
  </mergeCells>
  <pageMargins left="0.23622047244094499" right="0.23622047244094499" top="0.23622047244094499" bottom="1.9579685039370101" header="0.23622047244094499" footer="0.23622047244094499"/>
  <pageSetup paperSize="9" orientation="landscape" horizontalDpi="300" verticalDpi="300"/>
  <headerFooter alignWithMargins="0">
    <oddFooter>&amp;L&amp;B&amp;"Open Sans"&amp;8%&lt;Exp&amp;B: Scaled score lower than 100 in tested subjects and performance category lower than EXS in Writing TA
&amp;B%≥Exp&amp;B: Scaled score of 100 or higher in tested subjects and performance category of EXS or GDS in Writing TA
&amp;B%High&amp;B: Sca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A9E6F-701B-4568-BD0F-8066CF644D7D}">
  <sheetPr codeName="Sheet15"/>
  <dimension ref="A1:AH298"/>
  <sheetViews>
    <sheetView showGridLines="0" workbookViewId="0">
      <pane ySplit="9" topLeftCell="A10" activePane="bottomLeft" state="frozen"/>
      <selection activeCell="AL54" sqref="AL54"/>
      <selection pane="bottomLeft" activeCell="AL54" sqref="AL54"/>
    </sheetView>
  </sheetViews>
  <sheetFormatPr defaultColWidth="9.1796875" defaultRowHeight="14.5"/>
  <cols>
    <col min="1" max="1" width="0.7265625" style="337" customWidth="1"/>
    <col min="2" max="2" width="5.26953125" style="337" customWidth="1"/>
    <col min="3" max="3" width="13" style="337" customWidth="1"/>
    <col min="4" max="4" width="1.26953125" style="337" customWidth="1"/>
    <col min="5" max="5" width="20.1796875" style="337" customWidth="1"/>
    <col min="6" max="6" width="0.54296875" style="337" customWidth="1"/>
    <col min="7" max="7" width="4.1796875" style="337" customWidth="1"/>
    <col min="8" max="8" width="1" style="337" customWidth="1"/>
    <col min="9" max="9" width="8" style="337" customWidth="1"/>
    <col min="10" max="10" width="7.54296875" style="337" customWidth="1"/>
    <col min="11" max="11" width="0.54296875" style="337" customWidth="1"/>
    <col min="12" max="12" width="9.1796875" style="337" customWidth="1"/>
    <col min="13" max="14" width="0.54296875" style="337" customWidth="1"/>
    <col min="15" max="15" width="9.1796875" style="337" customWidth="1"/>
    <col min="16" max="17" width="0.54296875" style="337" customWidth="1"/>
    <col min="18" max="18" width="9.1796875" style="337" customWidth="1"/>
    <col min="19" max="20" width="0.54296875" style="337" customWidth="1"/>
    <col min="21" max="21" width="9.1796875" style="337" customWidth="1"/>
    <col min="22" max="23" width="0.54296875" style="337" customWidth="1"/>
    <col min="24" max="24" width="9.1796875" style="337" customWidth="1"/>
    <col min="25" max="25" width="0.54296875" style="337" customWidth="1"/>
    <col min="26" max="26" width="9.1796875" style="337" customWidth="1"/>
    <col min="27" max="27" width="0" style="337" hidden="1" customWidth="1"/>
    <col min="28" max="28" width="0.54296875" style="337" customWidth="1"/>
    <col min="29" max="29" width="9.1796875" style="337" customWidth="1"/>
    <col min="30" max="30" width="0.54296875" style="337" customWidth="1"/>
    <col min="31" max="31" width="9.1796875" style="337" customWidth="1"/>
    <col min="32" max="32" width="0" style="337" hidden="1" customWidth="1"/>
    <col min="33" max="33" width="22.7265625" style="337" customWidth="1"/>
    <col min="34" max="34" width="0.54296875" style="337" customWidth="1"/>
    <col min="35" max="16384" width="9.1796875" style="337"/>
  </cols>
  <sheetData>
    <row r="1" spans="1:34" ht="2.5" customHeight="1" thickBot="1"/>
    <row r="2" spans="1:34" ht="3" customHeight="1" thickTop="1">
      <c r="A2" s="338"/>
      <c r="B2" s="338"/>
      <c r="C2" s="338"/>
      <c r="D2" s="338"/>
      <c r="E2" s="338"/>
      <c r="F2" s="338"/>
      <c r="G2" s="338"/>
      <c r="H2" s="338"/>
      <c r="I2" s="338"/>
      <c r="J2" s="338"/>
      <c r="K2" s="338"/>
      <c r="L2" s="338"/>
      <c r="M2" s="338"/>
      <c r="N2" s="338"/>
      <c r="O2" s="338"/>
      <c r="P2" s="338"/>
      <c r="Q2" s="338"/>
      <c r="R2" s="338"/>
      <c r="S2" s="338"/>
      <c r="T2" s="338"/>
      <c r="U2" s="338"/>
      <c r="V2" s="338"/>
      <c r="W2" s="338"/>
      <c r="X2" s="338"/>
      <c r="Y2" s="338"/>
      <c r="Z2" s="338"/>
      <c r="AA2" s="338"/>
      <c r="AB2" s="338"/>
      <c r="AC2" s="338"/>
      <c r="AD2" s="338"/>
      <c r="AE2" s="338"/>
      <c r="AF2" s="338"/>
      <c r="AG2" s="338"/>
      <c r="AH2" s="338"/>
    </row>
    <row r="3" spans="1:34" ht="2.15" customHeight="1">
      <c r="I3" s="380" t="s">
        <v>830</v>
      </c>
    </row>
    <row r="4" spans="1:34">
      <c r="E4" s="344" t="s">
        <v>831</v>
      </c>
    </row>
    <row r="5" spans="1:34" ht="28.15" customHeight="1"/>
    <row r="6" spans="1:34" ht="0.25" customHeight="1"/>
    <row r="7" spans="1:34" ht="2.5" customHeight="1"/>
    <row r="8" spans="1:34" ht="3.75" customHeight="1"/>
    <row r="9" spans="1:34" ht="3.4" customHeight="1">
      <c r="A9" s="339"/>
      <c r="B9" s="339"/>
      <c r="C9" s="339"/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339"/>
      <c r="O9" s="339"/>
      <c r="P9" s="339"/>
      <c r="Q9" s="339"/>
      <c r="R9" s="339"/>
      <c r="S9" s="339"/>
      <c r="T9" s="339"/>
      <c r="U9" s="339"/>
      <c r="V9" s="339"/>
      <c r="W9" s="339"/>
      <c r="X9" s="339"/>
      <c r="Y9" s="339"/>
      <c r="Z9" s="339"/>
      <c r="AA9" s="339"/>
      <c r="AB9" s="339"/>
      <c r="AC9" s="339"/>
      <c r="AD9" s="339"/>
      <c r="AE9" s="339"/>
      <c r="AF9" s="339"/>
      <c r="AG9" s="339"/>
      <c r="AH9" s="339"/>
    </row>
    <row r="10" spans="1:34" ht="1" customHeight="1"/>
    <row r="11" spans="1:34" ht="15" customHeight="1">
      <c r="A11" s="377" t="s">
        <v>832</v>
      </c>
      <c r="C11" s="377" t="s">
        <v>105</v>
      </c>
      <c r="F11" s="356" t="s">
        <v>105</v>
      </c>
      <c r="G11" s="356" t="s">
        <v>105</v>
      </c>
      <c r="J11" s="357" t="s">
        <v>252</v>
      </c>
      <c r="K11" s="357" t="s">
        <v>105</v>
      </c>
      <c r="L11" s="381" t="s">
        <v>833</v>
      </c>
      <c r="X11" s="358" t="s">
        <v>834</v>
      </c>
      <c r="Y11" s="381" t="s">
        <v>835</v>
      </c>
    </row>
    <row r="12" spans="1:34" ht="15" customHeight="1">
      <c r="A12" s="359" t="s">
        <v>836</v>
      </c>
      <c r="C12" s="359" t="s">
        <v>837</v>
      </c>
      <c r="F12" s="359" t="s">
        <v>105</v>
      </c>
      <c r="G12" s="359" t="s">
        <v>838</v>
      </c>
      <c r="J12" s="360" t="s">
        <v>584</v>
      </c>
      <c r="K12" s="360" t="s">
        <v>105</v>
      </c>
      <c r="L12" s="361" t="s">
        <v>839</v>
      </c>
      <c r="M12" s="341"/>
      <c r="N12" s="362" t="s">
        <v>105</v>
      </c>
      <c r="O12" s="361" t="s">
        <v>840</v>
      </c>
      <c r="P12" s="341"/>
      <c r="Q12" s="362" t="s">
        <v>105</v>
      </c>
      <c r="R12" s="361" t="s">
        <v>279</v>
      </c>
      <c r="S12" s="341"/>
      <c r="T12" s="362" t="s">
        <v>105</v>
      </c>
      <c r="U12" s="361" t="s">
        <v>584</v>
      </c>
      <c r="V12" s="341"/>
      <c r="W12" s="362" t="s">
        <v>105</v>
      </c>
      <c r="X12" s="363" t="s">
        <v>841</v>
      </c>
      <c r="Y12" s="362" t="s">
        <v>105</v>
      </c>
      <c r="Z12" s="361" t="s">
        <v>842</v>
      </c>
      <c r="AB12" s="362" t="s">
        <v>105</v>
      </c>
      <c r="AC12" s="361" t="s">
        <v>843</v>
      </c>
      <c r="AD12" s="362" t="s">
        <v>105</v>
      </c>
      <c r="AE12" s="361" t="s">
        <v>844</v>
      </c>
    </row>
    <row r="13" spans="1:34" ht="2.65" customHeight="1">
      <c r="A13" s="359" t="s">
        <v>105</v>
      </c>
      <c r="C13" s="359" t="s">
        <v>105</v>
      </c>
      <c r="F13" s="359" t="s">
        <v>105</v>
      </c>
      <c r="G13" s="359" t="s">
        <v>105</v>
      </c>
      <c r="J13" s="360" t="s">
        <v>105</v>
      </c>
      <c r="K13" s="360" t="s">
        <v>105</v>
      </c>
      <c r="L13" s="359" t="s">
        <v>105</v>
      </c>
      <c r="N13" s="364" t="s">
        <v>105</v>
      </c>
      <c r="O13" s="359" t="s">
        <v>105</v>
      </c>
      <c r="Q13" s="364" t="s">
        <v>105</v>
      </c>
      <c r="R13" s="359" t="s">
        <v>105</v>
      </c>
      <c r="T13" s="364" t="s">
        <v>105</v>
      </c>
      <c r="U13" s="359" t="s">
        <v>105</v>
      </c>
      <c r="W13" s="364" t="s">
        <v>105</v>
      </c>
      <c r="X13" s="364" t="s">
        <v>105</v>
      </c>
      <c r="Y13" s="364" t="s">
        <v>105</v>
      </c>
      <c r="Z13" s="364" t="s">
        <v>105</v>
      </c>
      <c r="AB13" s="364" t="s">
        <v>105</v>
      </c>
      <c r="AC13" s="364" t="s">
        <v>105</v>
      </c>
      <c r="AD13" s="364" t="s">
        <v>105</v>
      </c>
      <c r="AE13" s="364" t="s">
        <v>105</v>
      </c>
    </row>
    <row r="14" spans="1:34" ht="17.149999999999999" customHeight="1">
      <c r="A14" s="373" t="s">
        <v>259</v>
      </c>
      <c r="C14" s="373" t="s">
        <v>845</v>
      </c>
      <c r="F14" s="374" t="s">
        <v>105</v>
      </c>
      <c r="G14" s="374" t="s">
        <v>846</v>
      </c>
      <c r="J14" s="375">
        <v>313650</v>
      </c>
      <c r="K14" s="374" t="s">
        <v>105</v>
      </c>
      <c r="L14" s="376">
        <v>0.79500000000000004</v>
      </c>
      <c r="N14" s="372" t="s">
        <v>105</v>
      </c>
      <c r="O14" s="376">
        <v>0.80800000000000005</v>
      </c>
      <c r="Q14" s="372" t="s">
        <v>105</v>
      </c>
      <c r="R14" s="376">
        <v>0.81200000000000006</v>
      </c>
      <c r="T14" s="372" t="s">
        <v>105</v>
      </c>
      <c r="U14" s="376">
        <v>0.81799999999999995</v>
      </c>
      <c r="W14" s="372" t="s">
        <v>105</v>
      </c>
      <c r="X14" s="369"/>
      <c r="Y14" s="370" t="s">
        <v>105</v>
      </c>
      <c r="Z14" s="361" t="s">
        <v>259</v>
      </c>
      <c r="AB14" s="370" t="s">
        <v>105</v>
      </c>
      <c r="AC14" s="361" t="s">
        <v>259</v>
      </c>
      <c r="AD14" s="370" t="s">
        <v>105</v>
      </c>
      <c r="AE14" s="361" t="s">
        <v>259</v>
      </c>
    </row>
    <row r="15" spans="1:34" ht="13" customHeight="1">
      <c r="A15" s="340"/>
      <c r="C15" s="340"/>
      <c r="F15" s="342"/>
      <c r="G15" s="342"/>
      <c r="H15" s="345"/>
      <c r="I15" s="345"/>
      <c r="J15" s="342"/>
      <c r="K15" s="342"/>
      <c r="L15" s="343"/>
      <c r="M15" s="345"/>
      <c r="N15" s="343"/>
      <c r="O15" s="343"/>
      <c r="P15" s="345"/>
      <c r="Q15" s="343"/>
      <c r="R15" s="343"/>
      <c r="S15" s="345"/>
      <c r="T15" s="343"/>
      <c r="U15" s="343"/>
      <c r="V15" s="345"/>
      <c r="W15" s="343"/>
      <c r="X15" s="371"/>
      <c r="Y15" s="343"/>
      <c r="Z15" s="343"/>
      <c r="AB15" s="343"/>
      <c r="AC15" s="343"/>
      <c r="AD15" s="343"/>
      <c r="AE15" s="343"/>
    </row>
    <row r="16" spans="1:34" ht="0" hidden="1" customHeight="1"/>
    <row r="17" spans="1:31" ht="2.25" customHeight="1">
      <c r="A17" s="365" t="s">
        <v>105</v>
      </c>
      <c r="C17" s="365" t="s">
        <v>105</v>
      </c>
      <c r="F17" s="365" t="s">
        <v>105</v>
      </c>
      <c r="G17" s="365" t="s">
        <v>105</v>
      </c>
      <c r="J17" s="360" t="s">
        <v>105</v>
      </c>
      <c r="K17" s="360" t="s">
        <v>105</v>
      </c>
      <c r="L17" s="359" t="s">
        <v>105</v>
      </c>
      <c r="N17" s="360" t="s">
        <v>105</v>
      </c>
      <c r="O17" s="359" t="s">
        <v>105</v>
      </c>
      <c r="Q17" s="360" t="s">
        <v>105</v>
      </c>
      <c r="R17" s="359" t="s">
        <v>105</v>
      </c>
      <c r="T17" s="360" t="s">
        <v>105</v>
      </c>
      <c r="U17" s="359" t="s">
        <v>105</v>
      </c>
      <c r="W17" s="360" t="s">
        <v>105</v>
      </c>
      <c r="X17" s="360" t="s">
        <v>105</v>
      </c>
      <c r="Y17" s="360" t="s">
        <v>105</v>
      </c>
      <c r="Z17" s="360" t="s">
        <v>105</v>
      </c>
      <c r="AB17" s="360" t="s">
        <v>105</v>
      </c>
      <c r="AC17" s="360" t="s">
        <v>105</v>
      </c>
      <c r="AD17" s="360" t="s">
        <v>105</v>
      </c>
      <c r="AE17" s="360" t="s">
        <v>105</v>
      </c>
    </row>
    <row r="18" spans="1:31" ht="2.65" customHeight="1">
      <c r="A18" s="365" t="s">
        <v>105</v>
      </c>
      <c r="C18" s="365" t="s">
        <v>105</v>
      </c>
      <c r="F18" s="365" t="s">
        <v>105</v>
      </c>
      <c r="G18" s="365" t="s">
        <v>105</v>
      </c>
      <c r="J18" s="360" t="s">
        <v>105</v>
      </c>
      <c r="K18" s="360" t="s">
        <v>105</v>
      </c>
      <c r="L18" s="359" t="s">
        <v>105</v>
      </c>
      <c r="N18" s="360" t="s">
        <v>105</v>
      </c>
      <c r="O18" s="359" t="s">
        <v>105</v>
      </c>
      <c r="Q18" s="360" t="s">
        <v>105</v>
      </c>
      <c r="R18" s="359" t="s">
        <v>105</v>
      </c>
      <c r="T18" s="360" t="s">
        <v>105</v>
      </c>
      <c r="U18" s="359" t="s">
        <v>105</v>
      </c>
      <c r="W18" s="360" t="s">
        <v>105</v>
      </c>
      <c r="X18" s="360" t="s">
        <v>105</v>
      </c>
      <c r="Y18" s="360" t="s">
        <v>105</v>
      </c>
      <c r="Z18" s="360" t="s">
        <v>105</v>
      </c>
      <c r="AB18" s="360" t="s">
        <v>105</v>
      </c>
      <c r="AC18" s="360" t="s">
        <v>105</v>
      </c>
      <c r="AD18" s="360" t="s">
        <v>105</v>
      </c>
      <c r="AE18" s="360" t="s">
        <v>105</v>
      </c>
    </row>
    <row r="19" spans="1:31" ht="17.149999999999999" customHeight="1">
      <c r="A19" s="373" t="s">
        <v>259</v>
      </c>
      <c r="C19" s="373" t="s">
        <v>847</v>
      </c>
      <c r="F19" s="374" t="s">
        <v>105</v>
      </c>
      <c r="G19" s="374" t="s">
        <v>846</v>
      </c>
      <c r="J19" s="375">
        <v>3348</v>
      </c>
      <c r="K19" s="374" t="s">
        <v>105</v>
      </c>
      <c r="L19" s="376">
        <v>0.78800000000000003</v>
      </c>
      <c r="N19" s="372" t="s">
        <v>105</v>
      </c>
      <c r="O19" s="376">
        <v>0.8</v>
      </c>
      <c r="Q19" s="372" t="s">
        <v>105</v>
      </c>
      <c r="R19" s="376">
        <v>0.79900000000000004</v>
      </c>
      <c r="T19" s="372" t="s">
        <v>105</v>
      </c>
      <c r="U19" s="376">
        <v>0.82499999999999996</v>
      </c>
      <c r="W19" s="372" t="s">
        <v>105</v>
      </c>
      <c r="X19" s="369"/>
      <c r="Y19" s="370" t="s">
        <v>105</v>
      </c>
      <c r="Z19" s="361" t="s">
        <v>259</v>
      </c>
      <c r="AB19" s="370" t="s">
        <v>105</v>
      </c>
      <c r="AC19" s="361" t="s">
        <v>259</v>
      </c>
      <c r="AD19" s="370" t="s">
        <v>105</v>
      </c>
      <c r="AE19" s="361" t="s">
        <v>259</v>
      </c>
    </row>
    <row r="20" spans="1:31" ht="13" customHeight="1">
      <c r="A20" s="340"/>
      <c r="C20" s="340"/>
      <c r="F20" s="342"/>
      <c r="G20" s="342"/>
      <c r="H20" s="345"/>
      <c r="I20" s="345"/>
      <c r="J20" s="342"/>
      <c r="K20" s="342"/>
      <c r="L20" s="343"/>
      <c r="M20" s="345"/>
      <c r="N20" s="343"/>
      <c r="O20" s="343"/>
      <c r="P20" s="345"/>
      <c r="Q20" s="343"/>
      <c r="R20" s="343"/>
      <c r="S20" s="345"/>
      <c r="T20" s="343"/>
      <c r="U20" s="343"/>
      <c r="V20" s="345"/>
      <c r="W20" s="343"/>
      <c r="X20" s="371"/>
      <c r="Y20" s="343"/>
      <c r="Z20" s="343"/>
      <c r="AB20" s="343"/>
      <c r="AC20" s="343"/>
      <c r="AD20" s="343"/>
      <c r="AE20" s="343"/>
    </row>
    <row r="21" spans="1:31" ht="0" hidden="1" customHeight="1"/>
    <row r="22" spans="1:31" ht="2.25" customHeight="1">
      <c r="A22" s="365" t="s">
        <v>105</v>
      </c>
      <c r="C22" s="365" t="s">
        <v>105</v>
      </c>
      <c r="F22" s="365" t="s">
        <v>105</v>
      </c>
      <c r="G22" s="365" t="s">
        <v>105</v>
      </c>
      <c r="J22" s="360" t="s">
        <v>105</v>
      </c>
      <c r="K22" s="360" t="s">
        <v>105</v>
      </c>
      <c r="L22" s="359" t="s">
        <v>105</v>
      </c>
      <c r="N22" s="360" t="s">
        <v>105</v>
      </c>
      <c r="O22" s="359" t="s">
        <v>105</v>
      </c>
      <c r="Q22" s="360" t="s">
        <v>105</v>
      </c>
      <c r="R22" s="359" t="s">
        <v>105</v>
      </c>
      <c r="T22" s="360" t="s">
        <v>105</v>
      </c>
      <c r="U22" s="359" t="s">
        <v>105</v>
      </c>
      <c r="W22" s="360" t="s">
        <v>105</v>
      </c>
      <c r="X22" s="360" t="s">
        <v>105</v>
      </c>
      <c r="Y22" s="360" t="s">
        <v>105</v>
      </c>
      <c r="Z22" s="360" t="s">
        <v>105</v>
      </c>
      <c r="AB22" s="360" t="s">
        <v>105</v>
      </c>
      <c r="AC22" s="360" t="s">
        <v>105</v>
      </c>
      <c r="AD22" s="360" t="s">
        <v>105</v>
      </c>
      <c r="AE22" s="360" t="s">
        <v>105</v>
      </c>
    </row>
    <row r="23" spans="1:31" ht="2.65" customHeight="1">
      <c r="A23" s="365" t="s">
        <v>105</v>
      </c>
      <c r="C23" s="365" t="s">
        <v>105</v>
      </c>
      <c r="F23" s="365" t="s">
        <v>105</v>
      </c>
      <c r="G23" s="365" t="s">
        <v>105</v>
      </c>
      <c r="J23" s="360" t="s">
        <v>105</v>
      </c>
      <c r="K23" s="360" t="s">
        <v>105</v>
      </c>
      <c r="L23" s="359" t="s">
        <v>105</v>
      </c>
      <c r="N23" s="360" t="s">
        <v>105</v>
      </c>
      <c r="O23" s="359" t="s">
        <v>105</v>
      </c>
      <c r="Q23" s="360" t="s">
        <v>105</v>
      </c>
      <c r="R23" s="359" t="s">
        <v>105</v>
      </c>
      <c r="T23" s="360" t="s">
        <v>105</v>
      </c>
      <c r="U23" s="359" t="s">
        <v>105</v>
      </c>
      <c r="W23" s="360" t="s">
        <v>105</v>
      </c>
      <c r="X23" s="360" t="s">
        <v>105</v>
      </c>
      <c r="Y23" s="360" t="s">
        <v>105</v>
      </c>
      <c r="Z23" s="360" t="s">
        <v>105</v>
      </c>
      <c r="AB23" s="360" t="s">
        <v>105</v>
      </c>
      <c r="AC23" s="360" t="s">
        <v>105</v>
      </c>
      <c r="AD23" s="360" t="s">
        <v>105</v>
      </c>
      <c r="AE23" s="360" t="s">
        <v>105</v>
      </c>
    </row>
    <row r="24" spans="1:31" ht="17.149999999999999" customHeight="1">
      <c r="A24" s="373">
        <v>2024</v>
      </c>
      <c r="B24" s="373"/>
      <c r="C24" s="373" t="s">
        <v>848</v>
      </c>
      <c r="D24" s="373"/>
      <c r="E24" s="373"/>
      <c r="F24" s="373" t="s">
        <v>105</v>
      </c>
      <c r="G24" s="373" t="s">
        <v>846</v>
      </c>
      <c r="H24" s="373"/>
      <c r="I24" s="373"/>
      <c r="J24" s="379">
        <v>79</v>
      </c>
      <c r="K24" s="373" t="s">
        <v>105</v>
      </c>
      <c r="L24" s="382">
        <v>0.76800000000000002</v>
      </c>
      <c r="M24" s="378"/>
      <c r="N24" s="378" t="s">
        <v>105</v>
      </c>
      <c r="O24" s="382">
        <v>0.747</v>
      </c>
      <c r="P24" s="378"/>
      <c r="Q24" s="378" t="s">
        <v>105</v>
      </c>
      <c r="R24" s="382">
        <v>0.80700000000000005</v>
      </c>
      <c r="S24" s="378"/>
      <c r="T24" s="378" t="s">
        <v>105</v>
      </c>
      <c r="U24" s="382">
        <v>0.82299999999999995</v>
      </c>
      <c r="V24" s="378"/>
      <c r="W24" s="378" t="s">
        <v>105</v>
      </c>
      <c r="X24" s="369"/>
      <c r="Y24" s="362" t="s">
        <v>105</v>
      </c>
      <c r="Z24" s="366" t="s">
        <v>849</v>
      </c>
      <c r="AB24" s="362" t="s">
        <v>105</v>
      </c>
      <c r="AC24" s="367" t="s">
        <v>850</v>
      </c>
      <c r="AD24" s="362" t="s">
        <v>105</v>
      </c>
      <c r="AE24" s="366" t="s">
        <v>851</v>
      </c>
    </row>
    <row r="25" spans="1:31" ht="16.5" hidden="1" customHeight="1">
      <c r="A25" s="373"/>
      <c r="B25" s="373"/>
      <c r="C25" s="373"/>
      <c r="D25" s="373"/>
      <c r="E25" s="373"/>
      <c r="F25" s="373"/>
      <c r="G25" s="373"/>
      <c r="H25" s="373"/>
      <c r="I25" s="373"/>
      <c r="J25" s="379"/>
      <c r="K25" s="373"/>
      <c r="L25" s="378"/>
      <c r="M25" s="378"/>
      <c r="N25" s="378"/>
      <c r="O25" s="378"/>
      <c r="P25" s="378"/>
      <c r="Q25" s="378"/>
      <c r="R25" s="378"/>
      <c r="S25" s="378"/>
      <c r="T25" s="378"/>
      <c r="U25" s="378"/>
      <c r="V25" s="378"/>
      <c r="W25" s="378"/>
      <c r="X25" s="369"/>
      <c r="Y25" s="362"/>
      <c r="Z25" s="341"/>
      <c r="AB25" s="362"/>
      <c r="AC25" s="341"/>
      <c r="AD25" s="362"/>
      <c r="AE25" s="341"/>
    </row>
    <row r="26" spans="1:31" ht="11.25" customHeight="1">
      <c r="A26" s="373"/>
      <c r="B26" s="373"/>
      <c r="C26" s="373"/>
      <c r="D26" s="373"/>
      <c r="E26" s="373"/>
      <c r="F26" s="373"/>
      <c r="G26" s="373"/>
      <c r="H26" s="373"/>
      <c r="I26" s="373"/>
      <c r="J26" s="379"/>
      <c r="K26" s="373"/>
      <c r="L26" s="378"/>
      <c r="M26" s="378"/>
      <c r="N26" s="378"/>
      <c r="O26" s="378"/>
      <c r="P26" s="378"/>
      <c r="Q26" s="378"/>
      <c r="R26" s="378"/>
      <c r="S26" s="378"/>
      <c r="T26" s="378"/>
      <c r="U26" s="378"/>
      <c r="V26" s="378"/>
      <c r="W26" s="378"/>
      <c r="X26" s="369"/>
      <c r="Y26" s="362"/>
      <c r="Z26" s="368"/>
      <c r="AB26" s="362"/>
      <c r="AC26" s="368"/>
      <c r="AD26" s="362"/>
      <c r="AE26" s="368"/>
    </row>
    <row r="27" spans="1:31" ht="1.5" customHeight="1">
      <c r="A27" s="373"/>
      <c r="B27" s="373"/>
      <c r="C27" s="373"/>
      <c r="D27" s="373"/>
      <c r="E27" s="373"/>
      <c r="F27" s="374"/>
      <c r="G27" s="374"/>
      <c r="H27" s="374"/>
      <c r="I27" s="374"/>
      <c r="J27" s="375"/>
      <c r="K27" s="374"/>
      <c r="L27" s="372"/>
      <c r="M27" s="372"/>
      <c r="N27" s="372"/>
      <c r="O27" s="372"/>
      <c r="P27" s="372"/>
      <c r="Q27" s="372"/>
      <c r="R27" s="372"/>
      <c r="S27" s="372"/>
      <c r="T27" s="372"/>
      <c r="U27" s="372"/>
      <c r="V27" s="372"/>
      <c r="W27" s="372"/>
      <c r="X27" s="371"/>
      <c r="Y27" s="370"/>
      <c r="Z27" s="343"/>
      <c r="AB27" s="370"/>
      <c r="AC27" s="343"/>
      <c r="AD27" s="370"/>
      <c r="AE27" s="343"/>
    </row>
    <row r="28" spans="1:31" ht="0" hidden="1" customHeight="1"/>
    <row r="29" spans="1:31" ht="2.25" customHeight="1">
      <c r="A29" s="365" t="s">
        <v>105</v>
      </c>
      <c r="C29" s="365" t="s">
        <v>105</v>
      </c>
      <c r="F29" s="365" t="s">
        <v>105</v>
      </c>
      <c r="G29" s="365" t="s">
        <v>105</v>
      </c>
      <c r="J29" s="360" t="s">
        <v>105</v>
      </c>
      <c r="K29" s="360" t="s">
        <v>105</v>
      </c>
      <c r="L29" s="359" t="s">
        <v>105</v>
      </c>
      <c r="N29" s="360" t="s">
        <v>105</v>
      </c>
      <c r="O29" s="359" t="s">
        <v>105</v>
      </c>
      <c r="Q29" s="360" t="s">
        <v>105</v>
      </c>
      <c r="R29" s="359" t="s">
        <v>105</v>
      </c>
      <c r="T29" s="360" t="s">
        <v>105</v>
      </c>
      <c r="U29" s="359" t="s">
        <v>105</v>
      </c>
      <c r="W29" s="360" t="s">
        <v>105</v>
      </c>
      <c r="X29" s="360" t="s">
        <v>105</v>
      </c>
      <c r="Y29" s="360" t="s">
        <v>105</v>
      </c>
      <c r="Z29" s="360" t="s">
        <v>105</v>
      </c>
      <c r="AB29" s="360" t="s">
        <v>105</v>
      </c>
      <c r="AC29" s="360" t="s">
        <v>105</v>
      </c>
      <c r="AD29" s="360" t="s">
        <v>105</v>
      </c>
      <c r="AE29" s="360" t="s">
        <v>105</v>
      </c>
    </row>
    <row r="30" spans="1:31" ht="17.149999999999999" customHeight="1">
      <c r="A30" s="373">
        <v>2068</v>
      </c>
      <c r="C30" s="373" t="s">
        <v>852</v>
      </c>
      <c r="F30" s="374" t="s">
        <v>105</v>
      </c>
      <c r="G30" s="374" t="s">
        <v>846</v>
      </c>
      <c r="J30" s="375">
        <v>62</v>
      </c>
      <c r="K30" s="374" t="s">
        <v>105</v>
      </c>
      <c r="L30" s="376">
        <v>0.69499999999999995</v>
      </c>
      <c r="N30" s="372" t="s">
        <v>105</v>
      </c>
      <c r="O30" s="376">
        <v>0.63300000000000001</v>
      </c>
      <c r="Q30" s="372" t="s">
        <v>105</v>
      </c>
      <c r="R30" s="376">
        <v>0.75</v>
      </c>
      <c r="T30" s="372" t="s">
        <v>105</v>
      </c>
      <c r="U30" s="376">
        <v>0.67700000000000005</v>
      </c>
      <c r="W30" s="372" t="s">
        <v>105</v>
      </c>
      <c r="X30" s="369"/>
      <c r="Y30" s="370" t="s">
        <v>105</v>
      </c>
      <c r="Z30" s="366" t="s">
        <v>853</v>
      </c>
      <c r="AB30" s="370" t="s">
        <v>105</v>
      </c>
      <c r="AC30" s="367" t="s">
        <v>854</v>
      </c>
      <c r="AD30" s="370" t="s">
        <v>105</v>
      </c>
      <c r="AE30" s="366" t="s">
        <v>855</v>
      </c>
    </row>
    <row r="31" spans="1:31" ht="0.25" customHeight="1">
      <c r="A31" s="340"/>
      <c r="C31" s="340"/>
      <c r="F31" s="340"/>
      <c r="G31" s="340"/>
      <c r="J31" s="340"/>
      <c r="K31" s="340"/>
      <c r="L31" s="341"/>
      <c r="N31" s="341"/>
      <c r="O31" s="341"/>
      <c r="Q31" s="341"/>
      <c r="R31" s="341"/>
      <c r="T31" s="341"/>
      <c r="U31" s="341"/>
      <c r="W31" s="341"/>
      <c r="X31" s="369"/>
      <c r="Y31" s="341"/>
      <c r="Z31" s="341"/>
      <c r="AB31" s="341"/>
      <c r="AC31" s="341"/>
      <c r="AD31" s="341"/>
      <c r="AE31" s="341"/>
    </row>
    <row r="32" spans="1:31" ht="11.25" customHeight="1">
      <c r="A32" s="340"/>
      <c r="C32" s="340"/>
      <c r="F32" s="340"/>
      <c r="G32" s="340"/>
      <c r="J32" s="340"/>
      <c r="K32" s="340"/>
      <c r="L32" s="341"/>
      <c r="N32" s="341"/>
      <c r="O32" s="341"/>
      <c r="Q32" s="341"/>
      <c r="R32" s="341"/>
      <c r="T32" s="341"/>
      <c r="U32" s="341"/>
      <c r="W32" s="341"/>
      <c r="X32" s="369"/>
      <c r="Y32" s="341"/>
      <c r="Z32" s="368"/>
      <c r="AB32" s="341"/>
      <c r="AC32" s="368"/>
      <c r="AD32" s="341"/>
      <c r="AE32" s="368"/>
    </row>
    <row r="33" spans="1:31" ht="1.5" customHeight="1">
      <c r="A33" s="340"/>
      <c r="C33" s="340"/>
      <c r="F33" s="342"/>
      <c r="G33" s="342"/>
      <c r="H33" s="345"/>
      <c r="I33" s="345"/>
      <c r="J33" s="342"/>
      <c r="K33" s="342"/>
      <c r="L33" s="343"/>
      <c r="M33" s="345"/>
      <c r="N33" s="343"/>
      <c r="O33" s="343"/>
      <c r="P33" s="345"/>
      <c r="Q33" s="343"/>
      <c r="R33" s="343"/>
      <c r="S33" s="345"/>
      <c r="T33" s="343"/>
      <c r="U33" s="343"/>
      <c r="V33" s="345"/>
      <c r="W33" s="343"/>
      <c r="X33" s="371"/>
      <c r="Y33" s="343"/>
      <c r="Z33" s="343"/>
      <c r="AB33" s="343"/>
      <c r="AC33" s="343"/>
      <c r="AD33" s="343"/>
      <c r="AE33" s="343"/>
    </row>
    <row r="34" spans="1:31" ht="0" hidden="1" customHeight="1"/>
    <row r="35" spans="1:31" ht="2.25" customHeight="1">
      <c r="A35" s="365" t="s">
        <v>105</v>
      </c>
      <c r="C35" s="365" t="s">
        <v>105</v>
      </c>
      <c r="F35" s="365" t="s">
        <v>105</v>
      </c>
      <c r="G35" s="365" t="s">
        <v>105</v>
      </c>
      <c r="J35" s="360" t="s">
        <v>105</v>
      </c>
      <c r="K35" s="360" t="s">
        <v>105</v>
      </c>
      <c r="L35" s="359" t="s">
        <v>105</v>
      </c>
      <c r="N35" s="360" t="s">
        <v>105</v>
      </c>
      <c r="O35" s="359" t="s">
        <v>105</v>
      </c>
      <c r="Q35" s="360" t="s">
        <v>105</v>
      </c>
      <c r="R35" s="359" t="s">
        <v>105</v>
      </c>
      <c r="T35" s="360" t="s">
        <v>105</v>
      </c>
      <c r="U35" s="359" t="s">
        <v>105</v>
      </c>
      <c r="W35" s="360" t="s">
        <v>105</v>
      </c>
      <c r="X35" s="360" t="s">
        <v>105</v>
      </c>
      <c r="Y35" s="360" t="s">
        <v>105</v>
      </c>
      <c r="Z35" s="360" t="s">
        <v>105</v>
      </c>
      <c r="AB35" s="360" t="s">
        <v>105</v>
      </c>
      <c r="AC35" s="360" t="s">
        <v>105</v>
      </c>
      <c r="AD35" s="360" t="s">
        <v>105</v>
      </c>
      <c r="AE35" s="360" t="s">
        <v>105</v>
      </c>
    </row>
    <row r="36" spans="1:31" ht="17.149999999999999" customHeight="1">
      <c r="A36" s="373">
        <v>2002</v>
      </c>
      <c r="C36" s="373" t="s">
        <v>856</v>
      </c>
      <c r="F36" s="374" t="s">
        <v>105</v>
      </c>
      <c r="G36" s="374" t="s">
        <v>846</v>
      </c>
      <c r="J36" s="375">
        <v>70</v>
      </c>
      <c r="K36" s="374" t="s">
        <v>105</v>
      </c>
      <c r="L36" s="376">
        <v>0.67500000000000004</v>
      </c>
      <c r="N36" s="372" t="s">
        <v>105</v>
      </c>
      <c r="O36" s="376">
        <v>0.70899999999999996</v>
      </c>
      <c r="Q36" s="372" t="s">
        <v>105</v>
      </c>
      <c r="R36" s="376">
        <v>0.72399999999999998</v>
      </c>
      <c r="T36" s="372" t="s">
        <v>105</v>
      </c>
      <c r="U36" s="376">
        <v>0.74299999999999999</v>
      </c>
      <c r="W36" s="372" t="s">
        <v>105</v>
      </c>
      <c r="X36" s="369"/>
      <c r="Y36" s="370" t="s">
        <v>105</v>
      </c>
      <c r="Z36" s="367" t="s">
        <v>857</v>
      </c>
      <c r="AB36" s="370" t="s">
        <v>105</v>
      </c>
      <c r="AC36" s="367" t="s">
        <v>858</v>
      </c>
      <c r="AD36" s="370" t="s">
        <v>105</v>
      </c>
      <c r="AE36" s="366" t="s">
        <v>859</v>
      </c>
    </row>
    <row r="37" spans="1:31" ht="0.25" customHeight="1">
      <c r="A37" s="340"/>
      <c r="C37" s="340"/>
      <c r="F37" s="340"/>
      <c r="G37" s="340"/>
      <c r="J37" s="340"/>
      <c r="K37" s="340"/>
      <c r="L37" s="341"/>
      <c r="N37" s="341"/>
      <c r="O37" s="341"/>
      <c r="Q37" s="341"/>
      <c r="R37" s="341"/>
      <c r="T37" s="341"/>
      <c r="U37" s="341"/>
      <c r="W37" s="341"/>
      <c r="X37" s="369"/>
      <c r="Y37" s="341"/>
      <c r="Z37" s="341"/>
      <c r="AB37" s="341"/>
      <c r="AC37" s="341"/>
      <c r="AD37" s="341"/>
      <c r="AE37" s="341"/>
    </row>
    <row r="38" spans="1:31" ht="11.25" customHeight="1">
      <c r="A38" s="340"/>
      <c r="C38" s="340"/>
      <c r="F38" s="340"/>
      <c r="G38" s="340"/>
      <c r="J38" s="340"/>
      <c r="K38" s="340"/>
      <c r="L38" s="341"/>
      <c r="N38" s="341"/>
      <c r="O38" s="341"/>
      <c r="Q38" s="341"/>
      <c r="R38" s="341"/>
      <c r="T38" s="341"/>
      <c r="U38" s="341"/>
      <c r="W38" s="341"/>
      <c r="X38" s="369"/>
      <c r="Y38" s="341"/>
      <c r="Z38" s="368"/>
      <c r="AB38" s="341"/>
      <c r="AC38" s="368"/>
      <c r="AD38" s="341"/>
      <c r="AE38" s="368"/>
    </row>
    <row r="39" spans="1:31" ht="1.5" customHeight="1">
      <c r="A39" s="340"/>
      <c r="C39" s="340"/>
      <c r="F39" s="342"/>
      <c r="G39" s="342"/>
      <c r="H39" s="345"/>
      <c r="I39" s="345"/>
      <c r="J39" s="342"/>
      <c r="K39" s="342"/>
      <c r="L39" s="343"/>
      <c r="M39" s="345"/>
      <c r="N39" s="343"/>
      <c r="O39" s="343"/>
      <c r="P39" s="345"/>
      <c r="Q39" s="343"/>
      <c r="R39" s="343"/>
      <c r="S39" s="345"/>
      <c r="T39" s="343"/>
      <c r="U39" s="343"/>
      <c r="V39" s="345"/>
      <c r="W39" s="343"/>
      <c r="X39" s="371"/>
      <c r="Y39" s="343"/>
      <c r="Z39" s="343"/>
      <c r="AB39" s="343"/>
      <c r="AC39" s="343"/>
      <c r="AD39" s="343"/>
      <c r="AE39" s="343"/>
    </row>
    <row r="40" spans="1:31" ht="0" hidden="1" customHeight="1"/>
    <row r="41" spans="1:31" ht="2.25" customHeight="1">
      <c r="A41" s="365" t="s">
        <v>105</v>
      </c>
      <c r="C41" s="365" t="s">
        <v>105</v>
      </c>
      <c r="F41" s="365" t="s">
        <v>105</v>
      </c>
      <c r="G41" s="365" t="s">
        <v>105</v>
      </c>
      <c r="J41" s="360" t="s">
        <v>105</v>
      </c>
      <c r="K41" s="360" t="s">
        <v>105</v>
      </c>
      <c r="L41" s="359" t="s">
        <v>105</v>
      </c>
      <c r="N41" s="360" t="s">
        <v>105</v>
      </c>
      <c r="O41" s="359" t="s">
        <v>105</v>
      </c>
      <c r="Q41" s="360" t="s">
        <v>105</v>
      </c>
      <c r="R41" s="359" t="s">
        <v>105</v>
      </c>
      <c r="T41" s="360" t="s">
        <v>105</v>
      </c>
      <c r="U41" s="359" t="s">
        <v>105</v>
      </c>
      <c r="W41" s="360" t="s">
        <v>105</v>
      </c>
      <c r="X41" s="360" t="s">
        <v>105</v>
      </c>
      <c r="Y41" s="360" t="s">
        <v>105</v>
      </c>
      <c r="Z41" s="360" t="s">
        <v>105</v>
      </c>
      <c r="AB41" s="360" t="s">
        <v>105</v>
      </c>
      <c r="AC41" s="360" t="s">
        <v>105</v>
      </c>
      <c r="AD41" s="360" t="s">
        <v>105</v>
      </c>
      <c r="AE41" s="360" t="s">
        <v>105</v>
      </c>
    </row>
    <row r="42" spans="1:31" ht="17.149999999999999" customHeight="1">
      <c r="A42" s="373">
        <v>4023</v>
      </c>
      <c r="C42" s="373" t="s">
        <v>860</v>
      </c>
      <c r="F42" s="374" t="s">
        <v>105</v>
      </c>
      <c r="G42" s="374" t="s">
        <v>846</v>
      </c>
      <c r="J42" s="375">
        <v>31</v>
      </c>
      <c r="K42" s="374" t="s">
        <v>105</v>
      </c>
      <c r="L42" s="376">
        <v>0.68400000000000005</v>
      </c>
      <c r="N42" s="372" t="s">
        <v>105</v>
      </c>
      <c r="O42" s="376">
        <v>0.79300000000000004</v>
      </c>
      <c r="Q42" s="372" t="s">
        <v>105</v>
      </c>
      <c r="R42" s="376">
        <v>0.73299999999999998</v>
      </c>
      <c r="T42" s="372" t="s">
        <v>105</v>
      </c>
      <c r="U42" s="376">
        <v>0.77400000000000002</v>
      </c>
      <c r="W42" s="372" t="s">
        <v>105</v>
      </c>
      <c r="X42" s="369"/>
      <c r="Y42" s="370" t="s">
        <v>105</v>
      </c>
      <c r="Z42" s="367" t="s">
        <v>861</v>
      </c>
      <c r="AB42" s="370" t="s">
        <v>105</v>
      </c>
      <c r="AC42" s="366" t="s">
        <v>862</v>
      </c>
      <c r="AD42" s="370" t="s">
        <v>105</v>
      </c>
      <c r="AE42" s="367" t="s">
        <v>863</v>
      </c>
    </row>
    <row r="43" spans="1:31" ht="0.25" customHeight="1">
      <c r="A43" s="340"/>
      <c r="C43" s="340"/>
      <c r="F43" s="340"/>
      <c r="G43" s="340"/>
      <c r="J43" s="340"/>
      <c r="K43" s="340"/>
      <c r="L43" s="341"/>
      <c r="N43" s="341"/>
      <c r="O43" s="341"/>
      <c r="Q43" s="341"/>
      <c r="R43" s="341"/>
      <c r="T43" s="341"/>
      <c r="U43" s="341"/>
      <c r="W43" s="341"/>
      <c r="X43" s="369"/>
      <c r="Y43" s="341"/>
      <c r="Z43" s="341"/>
      <c r="AB43" s="341"/>
      <c r="AC43" s="341"/>
      <c r="AD43" s="341"/>
      <c r="AE43" s="341"/>
    </row>
    <row r="44" spans="1:31" ht="11.25" customHeight="1">
      <c r="A44" s="340"/>
      <c r="C44" s="340"/>
      <c r="F44" s="340"/>
      <c r="G44" s="340"/>
      <c r="J44" s="340"/>
      <c r="K44" s="340"/>
      <c r="L44" s="341"/>
      <c r="N44" s="341"/>
      <c r="O44" s="341"/>
      <c r="Q44" s="341"/>
      <c r="R44" s="341"/>
      <c r="T44" s="341"/>
      <c r="U44" s="341"/>
      <c r="W44" s="341"/>
      <c r="X44" s="369"/>
      <c r="Y44" s="341"/>
      <c r="Z44" s="368"/>
      <c r="AB44" s="341"/>
      <c r="AC44" s="368"/>
      <c r="AD44" s="341"/>
      <c r="AE44" s="368"/>
    </row>
    <row r="45" spans="1:31" ht="1.5" customHeight="1">
      <c r="A45" s="340"/>
      <c r="C45" s="340"/>
      <c r="F45" s="342"/>
      <c r="G45" s="342"/>
      <c r="H45" s="345"/>
      <c r="I45" s="345"/>
      <c r="J45" s="342"/>
      <c r="K45" s="342"/>
      <c r="L45" s="343"/>
      <c r="M45" s="345"/>
      <c r="N45" s="343"/>
      <c r="O45" s="343"/>
      <c r="P45" s="345"/>
      <c r="Q45" s="343"/>
      <c r="R45" s="343"/>
      <c r="S45" s="345"/>
      <c r="T45" s="343"/>
      <c r="U45" s="343"/>
      <c r="V45" s="345"/>
      <c r="W45" s="343"/>
      <c r="X45" s="371"/>
      <c r="Y45" s="343"/>
      <c r="Z45" s="343"/>
      <c r="AB45" s="343"/>
      <c r="AC45" s="343"/>
      <c r="AD45" s="343"/>
      <c r="AE45" s="343"/>
    </row>
    <row r="46" spans="1:31" ht="0" hidden="1" customHeight="1"/>
    <row r="47" spans="1:31" ht="2.25" customHeight="1">
      <c r="A47" s="365" t="s">
        <v>105</v>
      </c>
      <c r="C47" s="365" t="s">
        <v>105</v>
      </c>
      <c r="F47" s="365" t="s">
        <v>105</v>
      </c>
      <c r="G47" s="365" t="s">
        <v>105</v>
      </c>
      <c r="J47" s="360" t="s">
        <v>105</v>
      </c>
      <c r="K47" s="360" t="s">
        <v>105</v>
      </c>
      <c r="L47" s="359" t="s">
        <v>105</v>
      </c>
      <c r="N47" s="360" t="s">
        <v>105</v>
      </c>
      <c r="O47" s="359" t="s">
        <v>105</v>
      </c>
      <c r="Q47" s="360" t="s">
        <v>105</v>
      </c>
      <c r="R47" s="359" t="s">
        <v>105</v>
      </c>
      <c r="T47" s="360" t="s">
        <v>105</v>
      </c>
      <c r="U47" s="359" t="s">
        <v>105</v>
      </c>
      <c r="W47" s="360" t="s">
        <v>105</v>
      </c>
      <c r="X47" s="360" t="s">
        <v>105</v>
      </c>
      <c r="Y47" s="360" t="s">
        <v>105</v>
      </c>
      <c r="Z47" s="360" t="s">
        <v>105</v>
      </c>
      <c r="AB47" s="360" t="s">
        <v>105</v>
      </c>
      <c r="AC47" s="360" t="s">
        <v>105</v>
      </c>
      <c r="AD47" s="360" t="s">
        <v>105</v>
      </c>
      <c r="AE47" s="360" t="s">
        <v>105</v>
      </c>
    </row>
    <row r="48" spans="1:31" ht="17.149999999999999" customHeight="1">
      <c r="A48" s="373">
        <v>4024</v>
      </c>
      <c r="C48" s="373" t="s">
        <v>864</v>
      </c>
      <c r="F48" s="374" t="s">
        <v>105</v>
      </c>
      <c r="G48" s="374" t="s">
        <v>846</v>
      </c>
      <c r="J48" s="375">
        <v>60</v>
      </c>
      <c r="K48" s="374" t="s">
        <v>105</v>
      </c>
      <c r="L48" s="376">
        <v>0.84699999999999998</v>
      </c>
      <c r="N48" s="372" t="s">
        <v>105</v>
      </c>
      <c r="O48" s="376">
        <v>0.83299999999999996</v>
      </c>
      <c r="Q48" s="372" t="s">
        <v>105</v>
      </c>
      <c r="R48" s="376">
        <v>0.84699999999999998</v>
      </c>
      <c r="T48" s="372" t="s">
        <v>105</v>
      </c>
      <c r="U48" s="376">
        <v>0.88300000000000001</v>
      </c>
      <c r="W48" s="372" t="s">
        <v>105</v>
      </c>
      <c r="X48" s="369"/>
      <c r="Y48" s="370" t="s">
        <v>105</v>
      </c>
      <c r="Z48" s="366" t="s">
        <v>865</v>
      </c>
      <c r="AB48" s="370" t="s">
        <v>105</v>
      </c>
      <c r="AC48" s="367" t="s">
        <v>863</v>
      </c>
      <c r="AD48" s="370" t="s">
        <v>105</v>
      </c>
      <c r="AE48" s="367" t="s">
        <v>866</v>
      </c>
    </row>
    <row r="49" spans="1:31" ht="0.25" customHeight="1">
      <c r="A49" s="340"/>
      <c r="C49" s="340"/>
      <c r="F49" s="340"/>
      <c r="G49" s="340"/>
      <c r="J49" s="340"/>
      <c r="K49" s="340"/>
      <c r="L49" s="341"/>
      <c r="N49" s="341"/>
      <c r="O49" s="341"/>
      <c r="Q49" s="341"/>
      <c r="R49" s="341"/>
      <c r="T49" s="341"/>
      <c r="U49" s="341"/>
      <c r="W49" s="341"/>
      <c r="X49" s="369"/>
      <c r="Y49" s="341"/>
      <c r="Z49" s="341"/>
      <c r="AB49" s="341"/>
      <c r="AC49" s="341"/>
      <c r="AD49" s="341"/>
      <c r="AE49" s="341"/>
    </row>
    <row r="50" spans="1:31" ht="11.25" customHeight="1">
      <c r="A50" s="340"/>
      <c r="C50" s="340"/>
      <c r="F50" s="340"/>
      <c r="G50" s="340"/>
      <c r="J50" s="340"/>
      <c r="K50" s="340"/>
      <c r="L50" s="341"/>
      <c r="N50" s="341"/>
      <c r="O50" s="341"/>
      <c r="Q50" s="341"/>
      <c r="R50" s="341"/>
      <c r="T50" s="341"/>
      <c r="U50" s="341"/>
      <c r="W50" s="341"/>
      <c r="X50" s="369"/>
      <c r="Y50" s="341"/>
      <c r="Z50" s="368"/>
      <c r="AB50" s="341"/>
      <c r="AC50" s="368"/>
      <c r="AD50" s="341"/>
      <c r="AE50" s="368"/>
    </row>
    <row r="51" spans="1:31" ht="1.5" customHeight="1">
      <c r="A51" s="340"/>
      <c r="C51" s="340"/>
      <c r="F51" s="342"/>
      <c r="G51" s="342"/>
      <c r="H51" s="345"/>
      <c r="I51" s="345"/>
      <c r="J51" s="342"/>
      <c r="K51" s="342"/>
      <c r="L51" s="343"/>
      <c r="M51" s="345"/>
      <c r="N51" s="343"/>
      <c r="O51" s="343"/>
      <c r="P51" s="345"/>
      <c r="Q51" s="343"/>
      <c r="R51" s="343"/>
      <c r="S51" s="345"/>
      <c r="T51" s="343"/>
      <c r="U51" s="343"/>
      <c r="V51" s="345"/>
      <c r="W51" s="343"/>
      <c r="X51" s="371"/>
      <c r="Y51" s="343"/>
      <c r="Z51" s="343"/>
      <c r="AB51" s="343"/>
      <c r="AC51" s="343"/>
      <c r="AD51" s="343"/>
      <c r="AE51" s="343"/>
    </row>
    <row r="52" spans="1:31" ht="0" hidden="1" customHeight="1"/>
    <row r="53" spans="1:31" ht="2.25" customHeight="1">
      <c r="A53" s="365" t="s">
        <v>105</v>
      </c>
      <c r="C53" s="365" t="s">
        <v>105</v>
      </c>
      <c r="F53" s="365" t="s">
        <v>105</v>
      </c>
      <c r="G53" s="365" t="s">
        <v>105</v>
      </c>
      <c r="J53" s="360" t="s">
        <v>105</v>
      </c>
      <c r="K53" s="360" t="s">
        <v>105</v>
      </c>
      <c r="L53" s="359" t="s">
        <v>105</v>
      </c>
      <c r="N53" s="360" t="s">
        <v>105</v>
      </c>
      <c r="O53" s="359" t="s">
        <v>105</v>
      </c>
      <c r="Q53" s="360" t="s">
        <v>105</v>
      </c>
      <c r="R53" s="359" t="s">
        <v>105</v>
      </c>
      <c r="T53" s="360" t="s">
        <v>105</v>
      </c>
      <c r="U53" s="359" t="s">
        <v>105</v>
      </c>
      <c r="W53" s="360" t="s">
        <v>105</v>
      </c>
      <c r="X53" s="360" t="s">
        <v>105</v>
      </c>
      <c r="Y53" s="360" t="s">
        <v>105</v>
      </c>
      <c r="Z53" s="360" t="s">
        <v>105</v>
      </c>
      <c r="AB53" s="360" t="s">
        <v>105</v>
      </c>
      <c r="AC53" s="360" t="s">
        <v>105</v>
      </c>
      <c r="AD53" s="360" t="s">
        <v>105</v>
      </c>
      <c r="AE53" s="360" t="s">
        <v>105</v>
      </c>
    </row>
    <row r="54" spans="1:31" ht="17.149999999999999" customHeight="1">
      <c r="A54" s="373">
        <v>2006</v>
      </c>
      <c r="C54" s="373" t="s">
        <v>867</v>
      </c>
      <c r="F54" s="374" t="s">
        <v>105</v>
      </c>
      <c r="G54" s="374" t="s">
        <v>846</v>
      </c>
      <c r="J54" s="375">
        <v>106</v>
      </c>
      <c r="K54" s="374" t="s">
        <v>105</v>
      </c>
      <c r="L54" s="376">
        <v>0.74299999999999999</v>
      </c>
      <c r="N54" s="372" t="s">
        <v>105</v>
      </c>
      <c r="O54" s="376">
        <v>0.8</v>
      </c>
      <c r="Q54" s="372" t="s">
        <v>105</v>
      </c>
      <c r="R54" s="376">
        <v>0.81200000000000006</v>
      </c>
      <c r="T54" s="372" t="s">
        <v>105</v>
      </c>
      <c r="U54" s="376">
        <v>0.73599999999999999</v>
      </c>
      <c r="W54" s="372" t="s">
        <v>105</v>
      </c>
      <c r="X54" s="369"/>
      <c r="Y54" s="370" t="s">
        <v>105</v>
      </c>
      <c r="Z54" s="367" t="s">
        <v>868</v>
      </c>
      <c r="AB54" s="370" t="s">
        <v>105</v>
      </c>
      <c r="AC54" s="367" t="s">
        <v>869</v>
      </c>
      <c r="AD54" s="370" t="s">
        <v>105</v>
      </c>
      <c r="AE54" s="366" t="s">
        <v>870</v>
      </c>
    </row>
    <row r="55" spans="1:31" ht="0.25" customHeight="1">
      <c r="A55" s="340"/>
      <c r="C55" s="340"/>
      <c r="F55" s="340"/>
      <c r="G55" s="340"/>
      <c r="J55" s="340"/>
      <c r="K55" s="340"/>
      <c r="L55" s="341"/>
      <c r="N55" s="341"/>
      <c r="O55" s="341"/>
      <c r="Q55" s="341"/>
      <c r="R55" s="341"/>
      <c r="T55" s="341"/>
      <c r="U55" s="341"/>
      <c r="W55" s="341"/>
      <c r="X55" s="369"/>
      <c r="Y55" s="341"/>
      <c r="Z55" s="341"/>
      <c r="AB55" s="341"/>
      <c r="AC55" s="341"/>
      <c r="AD55" s="341"/>
      <c r="AE55" s="341"/>
    </row>
    <row r="56" spans="1:31" ht="11.25" customHeight="1">
      <c r="A56" s="340"/>
      <c r="C56" s="340"/>
      <c r="F56" s="340"/>
      <c r="G56" s="340"/>
      <c r="J56" s="340"/>
      <c r="K56" s="340"/>
      <c r="L56" s="341"/>
      <c r="N56" s="341"/>
      <c r="O56" s="341"/>
      <c r="Q56" s="341"/>
      <c r="R56" s="341"/>
      <c r="T56" s="341"/>
      <c r="U56" s="341"/>
      <c r="W56" s="341"/>
      <c r="X56" s="369"/>
      <c r="Y56" s="341"/>
      <c r="Z56" s="368"/>
      <c r="AB56" s="341"/>
      <c r="AC56" s="368"/>
      <c r="AD56" s="341"/>
      <c r="AE56" s="368"/>
    </row>
    <row r="57" spans="1:31" ht="1.5" customHeight="1">
      <c r="A57" s="340"/>
      <c r="C57" s="340"/>
      <c r="F57" s="342"/>
      <c r="G57" s="342"/>
      <c r="H57" s="345"/>
      <c r="I57" s="345"/>
      <c r="J57" s="342"/>
      <c r="K57" s="342"/>
      <c r="L57" s="343"/>
      <c r="M57" s="345"/>
      <c r="N57" s="343"/>
      <c r="O57" s="343"/>
      <c r="P57" s="345"/>
      <c r="Q57" s="343"/>
      <c r="R57" s="343"/>
      <c r="S57" s="345"/>
      <c r="T57" s="343"/>
      <c r="U57" s="343"/>
      <c r="V57" s="345"/>
      <c r="W57" s="343"/>
      <c r="X57" s="371"/>
      <c r="Y57" s="343"/>
      <c r="Z57" s="343"/>
      <c r="AB57" s="343"/>
      <c r="AC57" s="343"/>
      <c r="AD57" s="343"/>
      <c r="AE57" s="343"/>
    </row>
    <row r="58" spans="1:31" ht="0" hidden="1" customHeight="1"/>
    <row r="59" spans="1:31" ht="2.25" customHeight="1">
      <c r="A59" s="365" t="s">
        <v>105</v>
      </c>
      <c r="C59" s="365" t="s">
        <v>105</v>
      </c>
      <c r="F59" s="365" t="s">
        <v>105</v>
      </c>
      <c r="G59" s="365" t="s">
        <v>105</v>
      </c>
      <c r="J59" s="360" t="s">
        <v>105</v>
      </c>
      <c r="K59" s="360" t="s">
        <v>105</v>
      </c>
      <c r="L59" s="359" t="s">
        <v>105</v>
      </c>
      <c r="N59" s="360" t="s">
        <v>105</v>
      </c>
      <c r="O59" s="359" t="s">
        <v>105</v>
      </c>
      <c r="Q59" s="360" t="s">
        <v>105</v>
      </c>
      <c r="R59" s="359" t="s">
        <v>105</v>
      </c>
      <c r="T59" s="360" t="s">
        <v>105</v>
      </c>
      <c r="U59" s="359" t="s">
        <v>105</v>
      </c>
      <c r="W59" s="360" t="s">
        <v>105</v>
      </c>
      <c r="X59" s="360" t="s">
        <v>105</v>
      </c>
      <c r="Y59" s="360" t="s">
        <v>105</v>
      </c>
      <c r="Z59" s="360" t="s">
        <v>105</v>
      </c>
      <c r="AB59" s="360" t="s">
        <v>105</v>
      </c>
      <c r="AC59" s="360" t="s">
        <v>105</v>
      </c>
      <c r="AD59" s="360" t="s">
        <v>105</v>
      </c>
      <c r="AE59" s="360" t="s">
        <v>105</v>
      </c>
    </row>
    <row r="60" spans="1:31" ht="17.149999999999999" customHeight="1">
      <c r="A60" s="373">
        <v>2065</v>
      </c>
      <c r="C60" s="373" t="s">
        <v>871</v>
      </c>
      <c r="F60" s="374" t="s">
        <v>105</v>
      </c>
      <c r="G60" s="374" t="s">
        <v>846</v>
      </c>
      <c r="J60" s="375">
        <v>56</v>
      </c>
      <c r="K60" s="374" t="s">
        <v>105</v>
      </c>
      <c r="L60" s="376">
        <v>0.67700000000000005</v>
      </c>
      <c r="N60" s="372" t="s">
        <v>105</v>
      </c>
      <c r="O60" s="376">
        <v>0.76300000000000001</v>
      </c>
      <c r="Q60" s="372" t="s">
        <v>105</v>
      </c>
      <c r="R60" s="376">
        <v>0.79400000000000004</v>
      </c>
      <c r="T60" s="372" t="s">
        <v>105</v>
      </c>
      <c r="U60" s="376">
        <v>0.71399999999999997</v>
      </c>
      <c r="W60" s="372" t="s">
        <v>105</v>
      </c>
      <c r="X60" s="369"/>
      <c r="Y60" s="370" t="s">
        <v>105</v>
      </c>
      <c r="Z60" s="367" t="s">
        <v>872</v>
      </c>
      <c r="AB60" s="370" t="s">
        <v>105</v>
      </c>
      <c r="AC60" s="367" t="s">
        <v>873</v>
      </c>
      <c r="AD60" s="370" t="s">
        <v>105</v>
      </c>
      <c r="AE60" s="366" t="s">
        <v>874</v>
      </c>
    </row>
    <row r="61" spans="1:31" ht="0.25" customHeight="1">
      <c r="A61" s="340"/>
      <c r="C61" s="340"/>
      <c r="F61" s="340"/>
      <c r="G61" s="340"/>
      <c r="J61" s="340"/>
      <c r="K61" s="340"/>
      <c r="L61" s="341"/>
      <c r="N61" s="341"/>
      <c r="O61" s="341"/>
      <c r="Q61" s="341"/>
      <c r="R61" s="341"/>
      <c r="T61" s="341"/>
      <c r="U61" s="341"/>
      <c r="W61" s="341"/>
      <c r="X61" s="369"/>
      <c r="Y61" s="341"/>
      <c r="Z61" s="341"/>
      <c r="AB61" s="341"/>
      <c r="AC61" s="341"/>
      <c r="AD61" s="341"/>
      <c r="AE61" s="341"/>
    </row>
    <row r="62" spans="1:31" ht="11.25" customHeight="1">
      <c r="A62" s="340"/>
      <c r="C62" s="340"/>
      <c r="F62" s="340"/>
      <c r="G62" s="340"/>
      <c r="J62" s="340"/>
      <c r="K62" s="340"/>
      <c r="L62" s="341"/>
      <c r="N62" s="341"/>
      <c r="O62" s="341"/>
      <c r="Q62" s="341"/>
      <c r="R62" s="341"/>
      <c r="T62" s="341"/>
      <c r="U62" s="341"/>
      <c r="W62" s="341"/>
      <c r="X62" s="369"/>
      <c r="Y62" s="341"/>
      <c r="Z62" s="368"/>
      <c r="AB62" s="341"/>
      <c r="AC62" s="368"/>
      <c r="AD62" s="341"/>
      <c r="AE62" s="368"/>
    </row>
    <row r="63" spans="1:31" ht="1.5" customHeight="1">
      <c r="A63" s="340"/>
      <c r="C63" s="340"/>
      <c r="F63" s="342"/>
      <c r="G63" s="342"/>
      <c r="H63" s="345"/>
      <c r="I63" s="345"/>
      <c r="J63" s="342"/>
      <c r="K63" s="342"/>
      <c r="L63" s="343"/>
      <c r="M63" s="345"/>
      <c r="N63" s="343"/>
      <c r="O63" s="343"/>
      <c r="P63" s="345"/>
      <c r="Q63" s="343"/>
      <c r="R63" s="343"/>
      <c r="S63" s="345"/>
      <c r="T63" s="343"/>
      <c r="U63" s="343"/>
      <c r="V63" s="345"/>
      <c r="W63" s="343"/>
      <c r="X63" s="371"/>
      <c r="Y63" s="343"/>
      <c r="Z63" s="343"/>
      <c r="AB63" s="343"/>
      <c r="AC63" s="343"/>
      <c r="AD63" s="343"/>
      <c r="AE63" s="343"/>
    </row>
    <row r="64" spans="1:31" ht="0" hidden="1" customHeight="1"/>
    <row r="65" spans="1:31" ht="2.25" customHeight="1">
      <c r="A65" s="365" t="s">
        <v>105</v>
      </c>
      <c r="C65" s="365" t="s">
        <v>105</v>
      </c>
      <c r="F65" s="365" t="s">
        <v>105</v>
      </c>
      <c r="G65" s="365" t="s">
        <v>105</v>
      </c>
      <c r="J65" s="360" t="s">
        <v>105</v>
      </c>
      <c r="K65" s="360" t="s">
        <v>105</v>
      </c>
      <c r="L65" s="359" t="s">
        <v>105</v>
      </c>
      <c r="N65" s="360" t="s">
        <v>105</v>
      </c>
      <c r="O65" s="359" t="s">
        <v>105</v>
      </c>
      <c r="Q65" s="360" t="s">
        <v>105</v>
      </c>
      <c r="R65" s="359" t="s">
        <v>105</v>
      </c>
      <c r="T65" s="360" t="s">
        <v>105</v>
      </c>
      <c r="U65" s="359" t="s">
        <v>105</v>
      </c>
      <c r="W65" s="360" t="s">
        <v>105</v>
      </c>
      <c r="X65" s="360" t="s">
        <v>105</v>
      </c>
      <c r="Y65" s="360" t="s">
        <v>105</v>
      </c>
      <c r="Z65" s="360" t="s">
        <v>105</v>
      </c>
      <c r="AB65" s="360" t="s">
        <v>105</v>
      </c>
      <c r="AC65" s="360" t="s">
        <v>105</v>
      </c>
      <c r="AD65" s="360" t="s">
        <v>105</v>
      </c>
      <c r="AE65" s="360" t="s">
        <v>105</v>
      </c>
    </row>
    <row r="66" spans="1:31" ht="17.149999999999999" customHeight="1">
      <c r="A66" s="373">
        <v>2075</v>
      </c>
      <c r="C66" s="373" t="s">
        <v>875</v>
      </c>
      <c r="F66" s="374" t="s">
        <v>105</v>
      </c>
      <c r="G66" s="374" t="s">
        <v>846</v>
      </c>
      <c r="J66" s="375">
        <v>126</v>
      </c>
      <c r="K66" s="374" t="s">
        <v>105</v>
      </c>
      <c r="L66" s="376">
        <v>0.72599999999999998</v>
      </c>
      <c r="N66" s="372" t="s">
        <v>105</v>
      </c>
      <c r="O66" s="376">
        <v>0.78</v>
      </c>
      <c r="Q66" s="372" t="s">
        <v>105</v>
      </c>
      <c r="R66" s="376">
        <v>0.84599999999999997</v>
      </c>
      <c r="T66" s="372" t="s">
        <v>105</v>
      </c>
      <c r="U66" s="376">
        <v>0.77</v>
      </c>
      <c r="W66" s="372" t="s">
        <v>105</v>
      </c>
      <c r="X66" s="369"/>
      <c r="Y66" s="370" t="s">
        <v>105</v>
      </c>
      <c r="Z66" s="367" t="s">
        <v>876</v>
      </c>
      <c r="AB66" s="370" t="s">
        <v>105</v>
      </c>
      <c r="AC66" s="367" t="s">
        <v>877</v>
      </c>
      <c r="AD66" s="370" t="s">
        <v>105</v>
      </c>
      <c r="AE66" s="366" t="s">
        <v>870</v>
      </c>
    </row>
    <row r="67" spans="1:31" ht="0.25" customHeight="1">
      <c r="A67" s="340"/>
      <c r="C67" s="340"/>
      <c r="F67" s="340"/>
      <c r="G67" s="340"/>
      <c r="J67" s="340"/>
      <c r="K67" s="340"/>
      <c r="L67" s="341"/>
      <c r="N67" s="341"/>
      <c r="O67" s="341"/>
      <c r="Q67" s="341"/>
      <c r="R67" s="341"/>
      <c r="T67" s="341"/>
      <c r="U67" s="341"/>
      <c r="W67" s="341"/>
      <c r="X67" s="369"/>
      <c r="Y67" s="341"/>
      <c r="Z67" s="341"/>
      <c r="AB67" s="341"/>
      <c r="AC67" s="341"/>
      <c r="AD67" s="341"/>
      <c r="AE67" s="341"/>
    </row>
    <row r="68" spans="1:31" ht="11.25" customHeight="1">
      <c r="A68" s="340"/>
      <c r="C68" s="340"/>
      <c r="F68" s="340"/>
      <c r="G68" s="340"/>
      <c r="J68" s="340"/>
      <c r="K68" s="340"/>
      <c r="L68" s="341"/>
      <c r="N68" s="341"/>
      <c r="O68" s="341"/>
      <c r="Q68" s="341"/>
      <c r="R68" s="341"/>
      <c r="T68" s="341"/>
      <c r="U68" s="341"/>
      <c r="W68" s="341"/>
      <c r="X68" s="369"/>
      <c r="Y68" s="341"/>
      <c r="Z68" s="368"/>
      <c r="AB68" s="341"/>
      <c r="AC68" s="368"/>
      <c r="AD68" s="341"/>
      <c r="AE68" s="368"/>
    </row>
    <row r="69" spans="1:31" ht="1.5" customHeight="1">
      <c r="A69" s="340"/>
      <c r="C69" s="340"/>
      <c r="F69" s="342"/>
      <c r="G69" s="342"/>
      <c r="H69" s="345"/>
      <c r="I69" s="345"/>
      <c r="J69" s="342"/>
      <c r="K69" s="342"/>
      <c r="L69" s="343"/>
      <c r="M69" s="345"/>
      <c r="N69" s="343"/>
      <c r="O69" s="343"/>
      <c r="P69" s="345"/>
      <c r="Q69" s="343"/>
      <c r="R69" s="343"/>
      <c r="S69" s="345"/>
      <c r="T69" s="343"/>
      <c r="U69" s="343"/>
      <c r="V69" s="345"/>
      <c r="W69" s="343"/>
      <c r="X69" s="371"/>
      <c r="Y69" s="343"/>
      <c r="Z69" s="343"/>
      <c r="AB69" s="343"/>
      <c r="AC69" s="343"/>
      <c r="AD69" s="343"/>
      <c r="AE69" s="343"/>
    </row>
    <row r="70" spans="1:31" ht="0" hidden="1" customHeight="1"/>
    <row r="71" spans="1:31" ht="2.25" customHeight="1">
      <c r="A71" s="365" t="s">
        <v>105</v>
      </c>
      <c r="C71" s="365" t="s">
        <v>105</v>
      </c>
      <c r="F71" s="365" t="s">
        <v>105</v>
      </c>
      <c r="G71" s="365" t="s">
        <v>105</v>
      </c>
      <c r="J71" s="360" t="s">
        <v>105</v>
      </c>
      <c r="K71" s="360" t="s">
        <v>105</v>
      </c>
      <c r="L71" s="359" t="s">
        <v>105</v>
      </c>
      <c r="N71" s="360" t="s">
        <v>105</v>
      </c>
      <c r="O71" s="359" t="s">
        <v>105</v>
      </c>
      <c r="Q71" s="360" t="s">
        <v>105</v>
      </c>
      <c r="R71" s="359" t="s">
        <v>105</v>
      </c>
      <c r="T71" s="360" t="s">
        <v>105</v>
      </c>
      <c r="U71" s="359" t="s">
        <v>105</v>
      </c>
      <c r="W71" s="360" t="s">
        <v>105</v>
      </c>
      <c r="X71" s="360" t="s">
        <v>105</v>
      </c>
      <c r="Y71" s="360" t="s">
        <v>105</v>
      </c>
      <c r="Z71" s="360" t="s">
        <v>105</v>
      </c>
      <c r="AB71" s="360" t="s">
        <v>105</v>
      </c>
      <c r="AC71" s="360" t="s">
        <v>105</v>
      </c>
      <c r="AD71" s="360" t="s">
        <v>105</v>
      </c>
      <c r="AE71" s="360" t="s">
        <v>105</v>
      </c>
    </row>
    <row r="72" spans="1:31" ht="17.149999999999999" customHeight="1">
      <c r="A72" s="373">
        <v>3507</v>
      </c>
      <c r="C72" s="373" t="s">
        <v>878</v>
      </c>
      <c r="F72" s="374" t="s">
        <v>105</v>
      </c>
      <c r="G72" s="374" t="s">
        <v>846</v>
      </c>
      <c r="J72" s="375">
        <v>86</v>
      </c>
      <c r="K72" s="374" t="s">
        <v>105</v>
      </c>
      <c r="L72" s="376">
        <v>0.753</v>
      </c>
      <c r="N72" s="372" t="s">
        <v>105</v>
      </c>
      <c r="O72" s="376">
        <v>0.79100000000000004</v>
      </c>
      <c r="Q72" s="372" t="s">
        <v>105</v>
      </c>
      <c r="R72" s="376">
        <v>0.74399999999999999</v>
      </c>
      <c r="T72" s="372" t="s">
        <v>105</v>
      </c>
      <c r="U72" s="376">
        <v>0.84899999999999998</v>
      </c>
      <c r="W72" s="372" t="s">
        <v>105</v>
      </c>
      <c r="X72" s="369"/>
      <c r="Y72" s="370" t="s">
        <v>105</v>
      </c>
      <c r="Z72" s="367" t="s">
        <v>879</v>
      </c>
      <c r="AB72" s="370" t="s">
        <v>105</v>
      </c>
      <c r="AC72" s="366" t="s">
        <v>880</v>
      </c>
      <c r="AD72" s="370" t="s">
        <v>105</v>
      </c>
      <c r="AE72" s="367" t="s">
        <v>881</v>
      </c>
    </row>
    <row r="73" spans="1:31" ht="0.25" customHeight="1">
      <c r="A73" s="340"/>
      <c r="C73" s="340"/>
      <c r="F73" s="340"/>
      <c r="G73" s="340"/>
      <c r="J73" s="340"/>
      <c r="K73" s="340"/>
      <c r="L73" s="341"/>
      <c r="N73" s="341"/>
      <c r="O73" s="341"/>
      <c r="Q73" s="341"/>
      <c r="R73" s="341"/>
      <c r="T73" s="341"/>
      <c r="U73" s="341"/>
      <c r="W73" s="341"/>
      <c r="X73" s="369"/>
      <c r="Y73" s="341"/>
      <c r="Z73" s="341"/>
      <c r="AB73" s="341"/>
      <c r="AC73" s="341"/>
      <c r="AD73" s="341"/>
      <c r="AE73" s="341"/>
    </row>
    <row r="74" spans="1:31" ht="11.25" customHeight="1">
      <c r="A74" s="340"/>
      <c r="C74" s="340"/>
      <c r="F74" s="340"/>
      <c r="G74" s="340"/>
      <c r="J74" s="340"/>
      <c r="K74" s="340"/>
      <c r="L74" s="341"/>
      <c r="N74" s="341"/>
      <c r="O74" s="341"/>
      <c r="Q74" s="341"/>
      <c r="R74" s="341"/>
      <c r="T74" s="341"/>
      <c r="U74" s="341"/>
      <c r="W74" s="341"/>
      <c r="X74" s="369"/>
      <c r="Y74" s="341"/>
      <c r="Z74" s="368"/>
      <c r="AB74" s="341"/>
      <c r="AC74" s="368"/>
      <c r="AD74" s="341"/>
      <c r="AE74" s="368"/>
    </row>
    <row r="75" spans="1:31" ht="1.5" customHeight="1">
      <c r="A75" s="340"/>
      <c r="C75" s="340"/>
      <c r="F75" s="342"/>
      <c r="G75" s="342"/>
      <c r="H75" s="345"/>
      <c r="I75" s="345"/>
      <c r="J75" s="342"/>
      <c r="K75" s="342"/>
      <c r="L75" s="343"/>
      <c r="M75" s="345"/>
      <c r="N75" s="343"/>
      <c r="O75" s="343"/>
      <c r="P75" s="345"/>
      <c r="Q75" s="343"/>
      <c r="R75" s="343"/>
      <c r="S75" s="345"/>
      <c r="T75" s="343"/>
      <c r="U75" s="343"/>
      <c r="V75" s="345"/>
      <c r="W75" s="343"/>
      <c r="X75" s="371"/>
      <c r="Y75" s="343"/>
      <c r="Z75" s="343"/>
      <c r="AB75" s="343"/>
      <c r="AC75" s="343"/>
      <c r="AD75" s="343"/>
      <c r="AE75" s="343"/>
    </row>
    <row r="76" spans="1:31" ht="0" hidden="1" customHeight="1"/>
    <row r="77" spans="1:31" ht="2.25" customHeight="1">
      <c r="A77" s="365" t="s">
        <v>105</v>
      </c>
      <c r="C77" s="365" t="s">
        <v>105</v>
      </c>
      <c r="F77" s="365" t="s">
        <v>105</v>
      </c>
      <c r="G77" s="365" t="s">
        <v>105</v>
      </c>
      <c r="J77" s="360" t="s">
        <v>105</v>
      </c>
      <c r="K77" s="360" t="s">
        <v>105</v>
      </c>
      <c r="L77" s="359" t="s">
        <v>105</v>
      </c>
      <c r="N77" s="360" t="s">
        <v>105</v>
      </c>
      <c r="O77" s="359" t="s">
        <v>105</v>
      </c>
      <c r="Q77" s="360" t="s">
        <v>105</v>
      </c>
      <c r="R77" s="359" t="s">
        <v>105</v>
      </c>
      <c r="T77" s="360" t="s">
        <v>105</v>
      </c>
      <c r="U77" s="359" t="s">
        <v>105</v>
      </c>
      <c r="W77" s="360" t="s">
        <v>105</v>
      </c>
      <c r="X77" s="360" t="s">
        <v>105</v>
      </c>
      <c r="Y77" s="360" t="s">
        <v>105</v>
      </c>
      <c r="Z77" s="360" t="s">
        <v>105</v>
      </c>
      <c r="AB77" s="360" t="s">
        <v>105</v>
      </c>
      <c r="AC77" s="360" t="s">
        <v>105</v>
      </c>
      <c r="AD77" s="360" t="s">
        <v>105</v>
      </c>
      <c r="AE77" s="360" t="s">
        <v>105</v>
      </c>
    </row>
    <row r="78" spans="1:31" ht="17.149999999999999" customHeight="1">
      <c r="A78" s="373">
        <v>2072</v>
      </c>
      <c r="C78" s="373" t="s">
        <v>882</v>
      </c>
      <c r="F78" s="374" t="s">
        <v>105</v>
      </c>
      <c r="G78" s="374" t="s">
        <v>846</v>
      </c>
      <c r="J78" s="375">
        <v>54</v>
      </c>
      <c r="K78" s="374" t="s">
        <v>105</v>
      </c>
      <c r="L78" s="376">
        <v>0.79100000000000004</v>
      </c>
      <c r="N78" s="372" t="s">
        <v>105</v>
      </c>
      <c r="O78" s="376">
        <v>0.84399999999999997</v>
      </c>
      <c r="Q78" s="372" t="s">
        <v>105</v>
      </c>
      <c r="R78" s="376">
        <v>0.83899999999999997</v>
      </c>
      <c r="T78" s="372" t="s">
        <v>105</v>
      </c>
      <c r="U78" s="376">
        <v>0.90700000000000003</v>
      </c>
      <c r="W78" s="372" t="s">
        <v>105</v>
      </c>
      <c r="X78" s="369"/>
      <c r="Y78" s="370" t="s">
        <v>105</v>
      </c>
      <c r="Z78" s="367" t="s">
        <v>883</v>
      </c>
      <c r="AB78" s="370" t="s">
        <v>105</v>
      </c>
      <c r="AC78" s="366" t="s">
        <v>884</v>
      </c>
      <c r="AD78" s="370" t="s">
        <v>105</v>
      </c>
      <c r="AE78" s="367" t="s">
        <v>876</v>
      </c>
    </row>
    <row r="79" spans="1:31" ht="0.25" customHeight="1">
      <c r="A79" s="340"/>
      <c r="C79" s="340"/>
      <c r="F79" s="340"/>
      <c r="G79" s="340"/>
      <c r="J79" s="340"/>
      <c r="K79" s="340"/>
      <c r="L79" s="341"/>
      <c r="N79" s="341"/>
      <c r="O79" s="341"/>
      <c r="Q79" s="341"/>
      <c r="R79" s="341"/>
      <c r="T79" s="341"/>
      <c r="U79" s="341"/>
      <c r="W79" s="341"/>
      <c r="X79" s="369"/>
      <c r="Y79" s="341"/>
      <c r="Z79" s="341"/>
      <c r="AB79" s="341"/>
      <c r="AC79" s="341"/>
      <c r="AD79" s="341"/>
      <c r="AE79" s="341"/>
    </row>
    <row r="80" spans="1:31" ht="11.25" customHeight="1">
      <c r="A80" s="340"/>
      <c r="C80" s="340"/>
      <c r="F80" s="340"/>
      <c r="G80" s="340"/>
      <c r="J80" s="340"/>
      <c r="K80" s="340"/>
      <c r="L80" s="341"/>
      <c r="N80" s="341"/>
      <c r="O80" s="341"/>
      <c r="Q80" s="341"/>
      <c r="R80" s="341"/>
      <c r="T80" s="341"/>
      <c r="U80" s="341"/>
      <c r="W80" s="341"/>
      <c r="X80" s="369"/>
      <c r="Y80" s="341"/>
      <c r="Z80" s="368"/>
      <c r="AB80" s="341"/>
      <c r="AC80" s="368"/>
      <c r="AD80" s="341"/>
      <c r="AE80" s="368"/>
    </row>
    <row r="81" spans="1:31" ht="1.5" customHeight="1">
      <c r="A81" s="340"/>
      <c r="C81" s="340"/>
      <c r="F81" s="342"/>
      <c r="G81" s="342"/>
      <c r="H81" s="345"/>
      <c r="I81" s="345"/>
      <c r="J81" s="342"/>
      <c r="K81" s="342"/>
      <c r="L81" s="343"/>
      <c r="M81" s="345"/>
      <c r="N81" s="343"/>
      <c r="O81" s="343"/>
      <c r="P81" s="345"/>
      <c r="Q81" s="343"/>
      <c r="R81" s="343"/>
      <c r="S81" s="345"/>
      <c r="T81" s="343"/>
      <c r="U81" s="343"/>
      <c r="V81" s="345"/>
      <c r="W81" s="343"/>
      <c r="X81" s="371"/>
      <c r="Y81" s="343"/>
      <c r="Z81" s="343"/>
      <c r="AB81" s="343"/>
      <c r="AC81" s="343"/>
      <c r="AD81" s="343"/>
      <c r="AE81" s="343"/>
    </row>
    <row r="82" spans="1:31" ht="2.25" customHeight="1">
      <c r="A82" s="365" t="s">
        <v>105</v>
      </c>
      <c r="C82" s="365" t="s">
        <v>105</v>
      </c>
      <c r="F82" s="365" t="s">
        <v>105</v>
      </c>
      <c r="G82" s="365" t="s">
        <v>105</v>
      </c>
      <c r="J82" s="360" t="s">
        <v>105</v>
      </c>
      <c r="K82" s="360" t="s">
        <v>105</v>
      </c>
      <c r="L82" s="359" t="s">
        <v>105</v>
      </c>
      <c r="N82" s="360" t="s">
        <v>105</v>
      </c>
      <c r="O82" s="359" t="s">
        <v>105</v>
      </c>
      <c r="Q82" s="360" t="s">
        <v>105</v>
      </c>
      <c r="R82" s="359" t="s">
        <v>105</v>
      </c>
      <c r="T82" s="360" t="s">
        <v>105</v>
      </c>
      <c r="U82" s="359" t="s">
        <v>105</v>
      </c>
      <c r="W82" s="360" t="s">
        <v>105</v>
      </c>
      <c r="X82" s="360" t="s">
        <v>105</v>
      </c>
      <c r="Y82" s="360" t="s">
        <v>105</v>
      </c>
      <c r="Z82" s="360" t="s">
        <v>105</v>
      </c>
      <c r="AB82" s="360" t="s">
        <v>105</v>
      </c>
      <c r="AC82" s="360" t="s">
        <v>105</v>
      </c>
      <c r="AD82" s="360" t="s">
        <v>105</v>
      </c>
      <c r="AE82" s="360" t="s">
        <v>105</v>
      </c>
    </row>
    <row r="83" spans="1:31" ht="17.149999999999999" customHeight="1">
      <c r="A83" s="373">
        <v>4003</v>
      </c>
      <c r="C83" s="373" t="s">
        <v>885</v>
      </c>
      <c r="F83" s="374" t="s">
        <v>105</v>
      </c>
      <c r="G83" s="374" t="s">
        <v>846</v>
      </c>
      <c r="J83" s="375">
        <v>58</v>
      </c>
      <c r="K83" s="374" t="s">
        <v>105</v>
      </c>
      <c r="L83" s="376">
        <v>0.64400000000000002</v>
      </c>
      <c r="N83" s="372" t="s">
        <v>105</v>
      </c>
      <c r="O83" s="376">
        <v>0.622</v>
      </c>
      <c r="Q83" s="372" t="s">
        <v>105</v>
      </c>
      <c r="R83" s="376">
        <v>0.66700000000000004</v>
      </c>
      <c r="T83" s="372" t="s">
        <v>105</v>
      </c>
      <c r="U83" s="376">
        <v>0.81</v>
      </c>
      <c r="W83" s="372" t="s">
        <v>105</v>
      </c>
      <c r="X83" s="369"/>
      <c r="Y83" s="370" t="s">
        <v>105</v>
      </c>
      <c r="Z83" s="366" t="s">
        <v>886</v>
      </c>
      <c r="AB83" s="370" t="s">
        <v>105</v>
      </c>
      <c r="AC83" s="367" t="s">
        <v>887</v>
      </c>
      <c r="AD83" s="370" t="s">
        <v>105</v>
      </c>
      <c r="AE83" s="367" t="s">
        <v>888</v>
      </c>
    </row>
    <row r="84" spans="1:31" ht="0.25" customHeight="1">
      <c r="A84" s="340"/>
      <c r="C84" s="340"/>
      <c r="F84" s="340"/>
      <c r="G84" s="340"/>
      <c r="J84" s="340"/>
      <c r="K84" s="340"/>
      <c r="L84" s="341"/>
      <c r="N84" s="341"/>
      <c r="O84" s="341"/>
      <c r="Q84" s="341"/>
      <c r="R84" s="341"/>
      <c r="T84" s="341"/>
      <c r="U84" s="341"/>
      <c r="W84" s="341"/>
      <c r="X84" s="369"/>
      <c r="Y84" s="341"/>
      <c r="Z84" s="341"/>
      <c r="AB84" s="341"/>
      <c r="AC84" s="341"/>
      <c r="AD84" s="341"/>
      <c r="AE84" s="341"/>
    </row>
    <row r="85" spans="1:31" ht="11.25" customHeight="1">
      <c r="A85" s="340"/>
      <c r="C85" s="340"/>
      <c r="F85" s="340"/>
      <c r="G85" s="340"/>
      <c r="J85" s="340"/>
      <c r="K85" s="340"/>
      <c r="L85" s="341"/>
      <c r="N85" s="341"/>
      <c r="O85" s="341"/>
      <c r="Q85" s="341"/>
      <c r="R85" s="341"/>
      <c r="T85" s="341"/>
      <c r="U85" s="341"/>
      <c r="W85" s="341"/>
      <c r="X85" s="369"/>
      <c r="Y85" s="341"/>
      <c r="Z85" s="368"/>
      <c r="AB85" s="341"/>
      <c r="AC85" s="368"/>
      <c r="AD85" s="341"/>
      <c r="AE85" s="368"/>
    </row>
    <row r="86" spans="1:31" ht="1.5" customHeight="1">
      <c r="A86" s="340"/>
      <c r="C86" s="340"/>
      <c r="F86" s="342"/>
      <c r="G86" s="342"/>
      <c r="H86" s="345"/>
      <c r="I86" s="345"/>
      <c r="J86" s="342"/>
      <c r="K86" s="342"/>
      <c r="L86" s="343"/>
      <c r="M86" s="345"/>
      <c r="N86" s="343"/>
      <c r="O86" s="343"/>
      <c r="P86" s="345"/>
      <c r="Q86" s="343"/>
      <c r="R86" s="343"/>
      <c r="S86" s="345"/>
      <c r="T86" s="343"/>
      <c r="U86" s="343"/>
      <c r="V86" s="345"/>
      <c r="W86" s="343"/>
      <c r="X86" s="371"/>
      <c r="Y86" s="343"/>
      <c r="Z86" s="343"/>
      <c r="AB86" s="343"/>
      <c r="AC86" s="343"/>
      <c r="AD86" s="343"/>
      <c r="AE86" s="343"/>
    </row>
    <row r="87" spans="1:31" ht="0" hidden="1" customHeight="1"/>
    <row r="88" spans="1:31" ht="2.25" customHeight="1">
      <c r="A88" s="365" t="s">
        <v>105</v>
      </c>
      <c r="C88" s="365" t="s">
        <v>105</v>
      </c>
      <c r="F88" s="365" t="s">
        <v>105</v>
      </c>
      <c r="G88" s="365" t="s">
        <v>105</v>
      </c>
      <c r="J88" s="360" t="s">
        <v>105</v>
      </c>
      <c r="K88" s="360" t="s">
        <v>105</v>
      </c>
      <c r="L88" s="359" t="s">
        <v>105</v>
      </c>
      <c r="N88" s="360" t="s">
        <v>105</v>
      </c>
      <c r="O88" s="359" t="s">
        <v>105</v>
      </c>
      <c r="Q88" s="360" t="s">
        <v>105</v>
      </c>
      <c r="R88" s="359" t="s">
        <v>105</v>
      </c>
      <c r="T88" s="360" t="s">
        <v>105</v>
      </c>
      <c r="U88" s="359" t="s">
        <v>105</v>
      </c>
      <c r="W88" s="360" t="s">
        <v>105</v>
      </c>
      <c r="X88" s="360" t="s">
        <v>105</v>
      </c>
      <c r="Y88" s="360" t="s">
        <v>105</v>
      </c>
      <c r="Z88" s="360" t="s">
        <v>105</v>
      </c>
      <c r="AB88" s="360" t="s">
        <v>105</v>
      </c>
      <c r="AC88" s="360" t="s">
        <v>105</v>
      </c>
      <c r="AD88" s="360" t="s">
        <v>105</v>
      </c>
      <c r="AE88" s="360" t="s">
        <v>105</v>
      </c>
    </row>
    <row r="89" spans="1:31" ht="17.149999999999999" customHeight="1">
      <c r="A89" s="373">
        <v>2033</v>
      </c>
      <c r="C89" s="373" t="s">
        <v>889</v>
      </c>
      <c r="F89" s="374" t="s">
        <v>105</v>
      </c>
      <c r="G89" s="374" t="s">
        <v>846</v>
      </c>
      <c r="J89" s="375">
        <v>118</v>
      </c>
      <c r="K89" s="374" t="s">
        <v>105</v>
      </c>
      <c r="L89" s="376">
        <v>0.83799999999999997</v>
      </c>
      <c r="N89" s="372" t="s">
        <v>105</v>
      </c>
      <c r="O89" s="376">
        <v>0.88300000000000001</v>
      </c>
      <c r="Q89" s="372" t="s">
        <v>105</v>
      </c>
      <c r="R89" s="376">
        <v>0.71899999999999997</v>
      </c>
      <c r="T89" s="372" t="s">
        <v>105</v>
      </c>
      <c r="U89" s="376">
        <v>0.81399999999999995</v>
      </c>
      <c r="W89" s="372" t="s">
        <v>105</v>
      </c>
      <c r="X89" s="369"/>
      <c r="Y89" s="370" t="s">
        <v>105</v>
      </c>
      <c r="Z89" s="367" t="s">
        <v>890</v>
      </c>
      <c r="AB89" s="370" t="s">
        <v>105</v>
      </c>
      <c r="AC89" s="366" t="s">
        <v>891</v>
      </c>
      <c r="AD89" s="370" t="s">
        <v>105</v>
      </c>
      <c r="AE89" s="367" t="s">
        <v>892</v>
      </c>
    </row>
    <row r="90" spans="1:31" ht="0.25" customHeight="1">
      <c r="A90" s="340"/>
      <c r="C90" s="340"/>
      <c r="F90" s="340"/>
      <c r="G90" s="340"/>
      <c r="J90" s="340"/>
      <c r="K90" s="340"/>
      <c r="L90" s="341"/>
      <c r="N90" s="341"/>
      <c r="O90" s="341"/>
      <c r="Q90" s="341"/>
      <c r="R90" s="341"/>
      <c r="T90" s="341"/>
      <c r="U90" s="341"/>
      <c r="W90" s="341"/>
      <c r="X90" s="369"/>
      <c r="Y90" s="341"/>
      <c r="Z90" s="341"/>
      <c r="AB90" s="341"/>
      <c r="AC90" s="341"/>
      <c r="AD90" s="341"/>
      <c r="AE90" s="341"/>
    </row>
    <row r="91" spans="1:31" ht="11.25" customHeight="1">
      <c r="A91" s="340"/>
      <c r="C91" s="340"/>
      <c r="F91" s="340"/>
      <c r="G91" s="340"/>
      <c r="J91" s="340"/>
      <c r="K91" s="340"/>
      <c r="L91" s="341"/>
      <c r="N91" s="341"/>
      <c r="O91" s="341"/>
      <c r="Q91" s="341"/>
      <c r="R91" s="341"/>
      <c r="T91" s="341"/>
      <c r="U91" s="341"/>
      <c r="W91" s="341"/>
      <c r="X91" s="369"/>
      <c r="Y91" s="341"/>
      <c r="Z91" s="368"/>
      <c r="AB91" s="341"/>
      <c r="AC91" s="368"/>
      <c r="AD91" s="341"/>
      <c r="AE91" s="368"/>
    </row>
    <row r="92" spans="1:31" ht="1.5" customHeight="1">
      <c r="A92" s="340"/>
      <c r="C92" s="340"/>
      <c r="F92" s="342"/>
      <c r="G92" s="342"/>
      <c r="H92" s="345"/>
      <c r="I92" s="345"/>
      <c r="J92" s="342"/>
      <c r="K92" s="342"/>
      <c r="L92" s="343"/>
      <c r="M92" s="345"/>
      <c r="N92" s="343"/>
      <c r="O92" s="343"/>
      <c r="P92" s="345"/>
      <c r="Q92" s="343"/>
      <c r="R92" s="343"/>
      <c r="S92" s="345"/>
      <c r="T92" s="343"/>
      <c r="U92" s="343"/>
      <c r="V92" s="345"/>
      <c r="W92" s="343"/>
      <c r="X92" s="371"/>
      <c r="Y92" s="343"/>
      <c r="Z92" s="343"/>
      <c r="AB92" s="343"/>
      <c r="AC92" s="343"/>
      <c r="AD92" s="343"/>
      <c r="AE92" s="343"/>
    </row>
    <row r="93" spans="1:31" ht="0" hidden="1" customHeight="1"/>
    <row r="94" spans="1:31" ht="2.25" customHeight="1">
      <c r="A94" s="365" t="s">
        <v>105</v>
      </c>
      <c r="C94" s="365" t="s">
        <v>105</v>
      </c>
      <c r="F94" s="365" t="s">
        <v>105</v>
      </c>
      <c r="G94" s="365" t="s">
        <v>105</v>
      </c>
      <c r="J94" s="360" t="s">
        <v>105</v>
      </c>
      <c r="K94" s="360" t="s">
        <v>105</v>
      </c>
      <c r="L94" s="359" t="s">
        <v>105</v>
      </c>
      <c r="N94" s="360" t="s">
        <v>105</v>
      </c>
      <c r="O94" s="359" t="s">
        <v>105</v>
      </c>
      <c r="Q94" s="360" t="s">
        <v>105</v>
      </c>
      <c r="R94" s="359" t="s">
        <v>105</v>
      </c>
      <c r="T94" s="360" t="s">
        <v>105</v>
      </c>
      <c r="U94" s="359" t="s">
        <v>105</v>
      </c>
      <c r="W94" s="360" t="s">
        <v>105</v>
      </c>
      <c r="X94" s="360" t="s">
        <v>105</v>
      </c>
      <c r="Y94" s="360" t="s">
        <v>105</v>
      </c>
      <c r="Z94" s="360" t="s">
        <v>105</v>
      </c>
      <c r="AB94" s="360" t="s">
        <v>105</v>
      </c>
      <c r="AC94" s="360" t="s">
        <v>105</v>
      </c>
      <c r="AD94" s="360" t="s">
        <v>105</v>
      </c>
      <c r="AE94" s="360" t="s">
        <v>105</v>
      </c>
    </row>
    <row r="95" spans="1:31" ht="17.149999999999999" customHeight="1">
      <c r="A95" s="373">
        <v>2066</v>
      </c>
      <c r="C95" s="373" t="s">
        <v>893</v>
      </c>
      <c r="F95" s="374" t="s">
        <v>105</v>
      </c>
      <c r="G95" s="374" t="s">
        <v>846</v>
      </c>
      <c r="J95" s="375">
        <v>60</v>
      </c>
      <c r="K95" s="374" t="s">
        <v>105</v>
      </c>
      <c r="L95" s="376">
        <v>0.84699999999999998</v>
      </c>
      <c r="N95" s="372" t="s">
        <v>105</v>
      </c>
      <c r="O95" s="376">
        <v>0.86699999999999999</v>
      </c>
      <c r="Q95" s="372" t="s">
        <v>105</v>
      </c>
      <c r="R95" s="376">
        <v>0.86399999999999999</v>
      </c>
      <c r="T95" s="372" t="s">
        <v>105</v>
      </c>
      <c r="U95" s="376">
        <v>0.86699999999999999</v>
      </c>
      <c r="W95" s="372" t="s">
        <v>105</v>
      </c>
      <c r="X95" s="369"/>
      <c r="Y95" s="370" t="s">
        <v>105</v>
      </c>
      <c r="Z95" s="367" t="s">
        <v>894</v>
      </c>
      <c r="AB95" s="370" t="s">
        <v>105</v>
      </c>
      <c r="AC95" s="366" t="s">
        <v>895</v>
      </c>
      <c r="AD95" s="370" t="s">
        <v>105</v>
      </c>
      <c r="AE95" s="366" t="s">
        <v>896</v>
      </c>
    </row>
    <row r="96" spans="1:31" ht="0.25" customHeight="1">
      <c r="A96" s="340"/>
      <c r="C96" s="340"/>
      <c r="F96" s="340"/>
      <c r="G96" s="340"/>
      <c r="J96" s="340"/>
      <c r="K96" s="340"/>
      <c r="L96" s="341"/>
      <c r="N96" s="341"/>
      <c r="O96" s="341"/>
      <c r="Q96" s="341"/>
      <c r="R96" s="341"/>
      <c r="T96" s="341"/>
      <c r="U96" s="341"/>
      <c r="W96" s="341"/>
      <c r="X96" s="369"/>
      <c r="Y96" s="341"/>
      <c r="Z96" s="341"/>
      <c r="AB96" s="341"/>
      <c r="AC96" s="341"/>
      <c r="AD96" s="341"/>
      <c r="AE96" s="341"/>
    </row>
    <row r="97" spans="1:31" ht="11.25" customHeight="1">
      <c r="A97" s="340"/>
      <c r="C97" s="340"/>
      <c r="F97" s="340"/>
      <c r="G97" s="340"/>
      <c r="J97" s="340"/>
      <c r="K97" s="340"/>
      <c r="L97" s="341"/>
      <c r="N97" s="341"/>
      <c r="O97" s="341"/>
      <c r="Q97" s="341"/>
      <c r="R97" s="341"/>
      <c r="T97" s="341"/>
      <c r="U97" s="341"/>
      <c r="W97" s="341"/>
      <c r="X97" s="369"/>
      <c r="Y97" s="341"/>
      <c r="Z97" s="368"/>
      <c r="AB97" s="341"/>
      <c r="AC97" s="368"/>
      <c r="AD97" s="341"/>
      <c r="AE97" s="368"/>
    </row>
    <row r="98" spans="1:31" ht="1.5" customHeight="1">
      <c r="A98" s="340"/>
      <c r="C98" s="340"/>
      <c r="F98" s="342"/>
      <c r="G98" s="342"/>
      <c r="H98" s="345"/>
      <c r="I98" s="345"/>
      <c r="J98" s="342"/>
      <c r="K98" s="342"/>
      <c r="L98" s="343"/>
      <c r="M98" s="345"/>
      <c r="N98" s="343"/>
      <c r="O98" s="343"/>
      <c r="P98" s="345"/>
      <c r="Q98" s="343"/>
      <c r="R98" s="343"/>
      <c r="S98" s="345"/>
      <c r="T98" s="343"/>
      <c r="U98" s="343"/>
      <c r="V98" s="345"/>
      <c r="W98" s="343"/>
      <c r="X98" s="371"/>
      <c r="Y98" s="343"/>
      <c r="Z98" s="343"/>
      <c r="AB98" s="343"/>
      <c r="AC98" s="343"/>
      <c r="AD98" s="343"/>
      <c r="AE98" s="343"/>
    </row>
    <row r="99" spans="1:31" ht="0" hidden="1" customHeight="1"/>
    <row r="100" spans="1:31" ht="2.25" customHeight="1">
      <c r="A100" s="365" t="s">
        <v>105</v>
      </c>
      <c r="C100" s="365" t="s">
        <v>105</v>
      </c>
      <c r="F100" s="365" t="s">
        <v>105</v>
      </c>
      <c r="G100" s="365" t="s">
        <v>105</v>
      </c>
      <c r="J100" s="360" t="s">
        <v>105</v>
      </c>
      <c r="K100" s="360" t="s">
        <v>105</v>
      </c>
      <c r="L100" s="359" t="s">
        <v>105</v>
      </c>
      <c r="N100" s="360" t="s">
        <v>105</v>
      </c>
      <c r="O100" s="359" t="s">
        <v>105</v>
      </c>
      <c r="Q100" s="360" t="s">
        <v>105</v>
      </c>
      <c r="R100" s="359" t="s">
        <v>105</v>
      </c>
      <c r="T100" s="360" t="s">
        <v>105</v>
      </c>
      <c r="U100" s="359" t="s">
        <v>105</v>
      </c>
      <c r="W100" s="360" t="s">
        <v>105</v>
      </c>
      <c r="X100" s="360" t="s">
        <v>105</v>
      </c>
      <c r="Y100" s="360" t="s">
        <v>105</v>
      </c>
      <c r="Z100" s="360" t="s">
        <v>105</v>
      </c>
      <c r="AB100" s="360" t="s">
        <v>105</v>
      </c>
      <c r="AC100" s="360" t="s">
        <v>105</v>
      </c>
      <c r="AD100" s="360" t="s">
        <v>105</v>
      </c>
      <c r="AE100" s="360" t="s">
        <v>105</v>
      </c>
    </row>
    <row r="101" spans="1:31" ht="17.149999999999999" customHeight="1">
      <c r="A101" s="373">
        <v>2073</v>
      </c>
      <c r="C101" s="373" t="s">
        <v>897</v>
      </c>
      <c r="F101" s="374" t="s">
        <v>105</v>
      </c>
      <c r="G101" s="374" t="s">
        <v>846</v>
      </c>
      <c r="J101" s="375">
        <v>74</v>
      </c>
      <c r="K101" s="374" t="s">
        <v>105</v>
      </c>
      <c r="L101" s="376">
        <v>0.70399999999999996</v>
      </c>
      <c r="N101" s="372" t="s">
        <v>105</v>
      </c>
      <c r="O101" s="376">
        <v>0.83499999999999996</v>
      </c>
      <c r="Q101" s="372" t="s">
        <v>105</v>
      </c>
      <c r="R101" s="376">
        <v>0.84299999999999997</v>
      </c>
      <c r="T101" s="372" t="s">
        <v>105</v>
      </c>
      <c r="U101" s="376">
        <v>0.878</v>
      </c>
      <c r="W101" s="372" t="s">
        <v>105</v>
      </c>
      <c r="X101" s="369"/>
      <c r="Y101" s="370" t="s">
        <v>105</v>
      </c>
      <c r="Z101" s="367" t="s">
        <v>898</v>
      </c>
      <c r="AB101" s="370" t="s">
        <v>105</v>
      </c>
      <c r="AC101" s="367" t="s">
        <v>899</v>
      </c>
      <c r="AD101" s="370" t="s">
        <v>105</v>
      </c>
      <c r="AE101" s="367" t="s">
        <v>899</v>
      </c>
    </row>
    <row r="102" spans="1:31" ht="0.25" customHeight="1">
      <c r="A102" s="340"/>
      <c r="C102" s="340"/>
      <c r="F102" s="340"/>
      <c r="G102" s="340"/>
      <c r="J102" s="340"/>
      <c r="K102" s="340"/>
      <c r="L102" s="341"/>
      <c r="N102" s="341"/>
      <c r="O102" s="341"/>
      <c r="Q102" s="341"/>
      <c r="R102" s="341"/>
      <c r="T102" s="341"/>
      <c r="U102" s="341"/>
      <c r="W102" s="341"/>
      <c r="X102" s="369"/>
      <c r="Y102" s="341"/>
      <c r="Z102" s="341"/>
      <c r="AB102" s="341"/>
      <c r="AC102" s="341"/>
      <c r="AD102" s="341"/>
      <c r="AE102" s="341"/>
    </row>
    <row r="103" spans="1:31" ht="11.25" customHeight="1">
      <c r="A103" s="340"/>
      <c r="C103" s="340"/>
      <c r="F103" s="340"/>
      <c r="G103" s="340"/>
      <c r="J103" s="340"/>
      <c r="K103" s="340"/>
      <c r="L103" s="341"/>
      <c r="N103" s="341"/>
      <c r="O103" s="341"/>
      <c r="Q103" s="341"/>
      <c r="R103" s="341"/>
      <c r="T103" s="341"/>
      <c r="U103" s="341"/>
      <c r="W103" s="341"/>
      <c r="X103" s="369"/>
      <c r="Y103" s="341"/>
      <c r="Z103" s="368"/>
      <c r="AB103" s="341"/>
      <c r="AC103" s="368"/>
      <c r="AD103" s="341"/>
      <c r="AE103" s="368"/>
    </row>
    <row r="104" spans="1:31" ht="1.5" customHeight="1">
      <c r="A104" s="340"/>
      <c r="C104" s="340"/>
      <c r="F104" s="342"/>
      <c r="G104" s="342"/>
      <c r="H104" s="345"/>
      <c r="I104" s="345"/>
      <c r="J104" s="342"/>
      <c r="K104" s="342"/>
      <c r="L104" s="343"/>
      <c r="M104" s="345"/>
      <c r="N104" s="343"/>
      <c r="O104" s="343"/>
      <c r="P104" s="345"/>
      <c r="Q104" s="343"/>
      <c r="R104" s="343"/>
      <c r="S104" s="345"/>
      <c r="T104" s="343"/>
      <c r="U104" s="343"/>
      <c r="V104" s="345"/>
      <c r="W104" s="343"/>
      <c r="X104" s="371"/>
      <c r="Y104" s="343"/>
      <c r="Z104" s="343"/>
      <c r="AB104" s="343"/>
      <c r="AC104" s="343"/>
      <c r="AD104" s="343"/>
      <c r="AE104" s="343"/>
    </row>
    <row r="105" spans="1:31" ht="0" hidden="1" customHeight="1"/>
    <row r="106" spans="1:31" ht="2.25" customHeight="1">
      <c r="A106" s="365" t="s">
        <v>105</v>
      </c>
      <c r="C106" s="365" t="s">
        <v>105</v>
      </c>
      <c r="F106" s="365" t="s">
        <v>105</v>
      </c>
      <c r="G106" s="365" t="s">
        <v>105</v>
      </c>
      <c r="J106" s="360" t="s">
        <v>105</v>
      </c>
      <c r="K106" s="360" t="s">
        <v>105</v>
      </c>
      <c r="L106" s="359" t="s">
        <v>105</v>
      </c>
      <c r="N106" s="360" t="s">
        <v>105</v>
      </c>
      <c r="O106" s="359" t="s">
        <v>105</v>
      </c>
      <c r="Q106" s="360" t="s">
        <v>105</v>
      </c>
      <c r="R106" s="359" t="s">
        <v>105</v>
      </c>
      <c r="T106" s="360" t="s">
        <v>105</v>
      </c>
      <c r="U106" s="359" t="s">
        <v>105</v>
      </c>
      <c r="W106" s="360" t="s">
        <v>105</v>
      </c>
      <c r="X106" s="360" t="s">
        <v>105</v>
      </c>
      <c r="Y106" s="360" t="s">
        <v>105</v>
      </c>
      <c r="Z106" s="360" t="s">
        <v>105</v>
      </c>
      <c r="AB106" s="360" t="s">
        <v>105</v>
      </c>
      <c r="AC106" s="360" t="s">
        <v>105</v>
      </c>
      <c r="AD106" s="360" t="s">
        <v>105</v>
      </c>
      <c r="AE106" s="360" t="s">
        <v>105</v>
      </c>
    </row>
    <row r="107" spans="1:31" ht="17.149999999999999" customHeight="1">
      <c r="A107" s="373">
        <v>2026</v>
      </c>
      <c r="C107" s="373" t="s">
        <v>900</v>
      </c>
      <c r="F107" s="374" t="s">
        <v>105</v>
      </c>
      <c r="G107" s="374" t="s">
        <v>846</v>
      </c>
      <c r="J107" s="375">
        <v>91</v>
      </c>
      <c r="K107" s="374" t="s">
        <v>105</v>
      </c>
      <c r="L107" s="376">
        <v>0.72399999999999998</v>
      </c>
      <c r="N107" s="372" t="s">
        <v>105</v>
      </c>
      <c r="O107" s="376">
        <v>0.75</v>
      </c>
      <c r="Q107" s="372" t="s">
        <v>105</v>
      </c>
      <c r="R107" s="376">
        <v>0.85599999999999998</v>
      </c>
      <c r="T107" s="372" t="s">
        <v>105</v>
      </c>
      <c r="U107" s="376">
        <v>0.85699999999999998</v>
      </c>
      <c r="W107" s="372" t="s">
        <v>105</v>
      </c>
      <c r="X107" s="369"/>
      <c r="Y107" s="370" t="s">
        <v>105</v>
      </c>
      <c r="Z107" s="367" t="s">
        <v>901</v>
      </c>
      <c r="AB107" s="370" t="s">
        <v>105</v>
      </c>
      <c r="AC107" s="367" t="s">
        <v>902</v>
      </c>
      <c r="AD107" s="370" t="s">
        <v>105</v>
      </c>
      <c r="AE107" s="366" t="s">
        <v>903</v>
      </c>
    </row>
    <row r="108" spans="1:31" ht="0.25" customHeight="1">
      <c r="A108" s="340"/>
      <c r="C108" s="340"/>
      <c r="F108" s="340"/>
      <c r="G108" s="340"/>
      <c r="J108" s="340"/>
      <c r="K108" s="340"/>
      <c r="L108" s="341"/>
      <c r="N108" s="341"/>
      <c r="O108" s="341"/>
      <c r="Q108" s="341"/>
      <c r="R108" s="341"/>
      <c r="T108" s="341"/>
      <c r="U108" s="341"/>
      <c r="W108" s="341"/>
      <c r="X108" s="369"/>
      <c r="Y108" s="341"/>
      <c r="Z108" s="341"/>
      <c r="AB108" s="341"/>
      <c r="AC108" s="341"/>
      <c r="AD108" s="341"/>
      <c r="AE108" s="341"/>
    </row>
    <row r="109" spans="1:31" ht="11.25" customHeight="1">
      <c r="A109" s="340"/>
      <c r="C109" s="340"/>
      <c r="F109" s="340"/>
      <c r="G109" s="340"/>
      <c r="J109" s="340"/>
      <c r="K109" s="340"/>
      <c r="L109" s="341"/>
      <c r="N109" s="341"/>
      <c r="O109" s="341"/>
      <c r="Q109" s="341"/>
      <c r="R109" s="341"/>
      <c r="T109" s="341"/>
      <c r="U109" s="341"/>
      <c r="W109" s="341"/>
      <c r="X109" s="369"/>
      <c r="Y109" s="341"/>
      <c r="Z109" s="368"/>
      <c r="AB109" s="341"/>
      <c r="AC109" s="368"/>
      <c r="AD109" s="341"/>
      <c r="AE109" s="368"/>
    </row>
    <row r="110" spans="1:31" ht="1.5" customHeight="1">
      <c r="A110" s="340"/>
      <c r="C110" s="340"/>
      <c r="F110" s="342"/>
      <c r="G110" s="342"/>
      <c r="H110" s="345"/>
      <c r="I110" s="345"/>
      <c r="J110" s="342"/>
      <c r="K110" s="342"/>
      <c r="L110" s="343"/>
      <c r="M110" s="345"/>
      <c r="N110" s="343"/>
      <c r="O110" s="343"/>
      <c r="P110" s="345"/>
      <c r="Q110" s="343"/>
      <c r="R110" s="343"/>
      <c r="S110" s="345"/>
      <c r="T110" s="343"/>
      <c r="U110" s="343"/>
      <c r="V110" s="345"/>
      <c r="W110" s="343"/>
      <c r="X110" s="371"/>
      <c r="Y110" s="343"/>
      <c r="Z110" s="343"/>
      <c r="AB110" s="343"/>
      <c r="AC110" s="343"/>
      <c r="AD110" s="343"/>
      <c r="AE110" s="343"/>
    </row>
    <row r="111" spans="1:31" ht="0" hidden="1" customHeight="1"/>
    <row r="112" spans="1:31" ht="2.25" customHeight="1">
      <c r="A112" s="365" t="s">
        <v>105</v>
      </c>
      <c r="C112" s="365" t="s">
        <v>105</v>
      </c>
      <c r="F112" s="365" t="s">
        <v>105</v>
      </c>
      <c r="G112" s="365" t="s">
        <v>105</v>
      </c>
      <c r="J112" s="360" t="s">
        <v>105</v>
      </c>
      <c r="K112" s="360" t="s">
        <v>105</v>
      </c>
      <c r="L112" s="359" t="s">
        <v>105</v>
      </c>
      <c r="N112" s="360" t="s">
        <v>105</v>
      </c>
      <c r="O112" s="359" t="s">
        <v>105</v>
      </c>
      <c r="Q112" s="360" t="s">
        <v>105</v>
      </c>
      <c r="R112" s="359" t="s">
        <v>105</v>
      </c>
      <c r="T112" s="360" t="s">
        <v>105</v>
      </c>
      <c r="U112" s="359" t="s">
        <v>105</v>
      </c>
      <c r="W112" s="360" t="s">
        <v>105</v>
      </c>
      <c r="X112" s="360" t="s">
        <v>105</v>
      </c>
      <c r="Y112" s="360" t="s">
        <v>105</v>
      </c>
      <c r="Z112" s="360" t="s">
        <v>105</v>
      </c>
      <c r="AB112" s="360" t="s">
        <v>105</v>
      </c>
      <c r="AC112" s="360" t="s">
        <v>105</v>
      </c>
      <c r="AD112" s="360" t="s">
        <v>105</v>
      </c>
      <c r="AE112" s="360" t="s">
        <v>105</v>
      </c>
    </row>
    <row r="113" spans="1:31" ht="17.149999999999999" customHeight="1">
      <c r="A113" s="373">
        <v>2069</v>
      </c>
      <c r="C113" s="373" t="s">
        <v>904</v>
      </c>
      <c r="F113" s="374" t="s">
        <v>105</v>
      </c>
      <c r="G113" s="374" t="s">
        <v>846</v>
      </c>
      <c r="J113" s="375">
        <v>66</v>
      </c>
      <c r="K113" s="374" t="s">
        <v>105</v>
      </c>
      <c r="L113" s="376">
        <v>0.79200000000000004</v>
      </c>
      <c r="N113" s="372" t="s">
        <v>105</v>
      </c>
      <c r="O113" s="376">
        <v>0.82799999999999996</v>
      </c>
      <c r="Q113" s="372" t="s">
        <v>105</v>
      </c>
      <c r="R113" s="376">
        <v>0.78400000000000003</v>
      </c>
      <c r="T113" s="372" t="s">
        <v>105</v>
      </c>
      <c r="U113" s="376">
        <v>0.75800000000000001</v>
      </c>
      <c r="W113" s="372" t="s">
        <v>105</v>
      </c>
      <c r="X113" s="369"/>
      <c r="Y113" s="370" t="s">
        <v>105</v>
      </c>
      <c r="Z113" s="367" t="s">
        <v>905</v>
      </c>
      <c r="AB113" s="370" t="s">
        <v>105</v>
      </c>
      <c r="AC113" s="366" t="s">
        <v>906</v>
      </c>
      <c r="AD113" s="370" t="s">
        <v>105</v>
      </c>
      <c r="AE113" s="366" t="s">
        <v>907</v>
      </c>
    </row>
    <row r="114" spans="1:31" ht="0.25" customHeight="1">
      <c r="A114" s="340"/>
      <c r="C114" s="340"/>
      <c r="F114" s="340"/>
      <c r="G114" s="340"/>
      <c r="J114" s="340"/>
      <c r="K114" s="340"/>
      <c r="L114" s="341"/>
      <c r="N114" s="341"/>
      <c r="O114" s="341"/>
      <c r="Q114" s="341"/>
      <c r="R114" s="341"/>
      <c r="T114" s="341"/>
      <c r="U114" s="341"/>
      <c r="W114" s="341"/>
      <c r="X114" s="369"/>
      <c r="Y114" s="341"/>
      <c r="Z114" s="341"/>
      <c r="AB114" s="341"/>
      <c r="AC114" s="341"/>
      <c r="AD114" s="341"/>
      <c r="AE114" s="341"/>
    </row>
    <row r="115" spans="1:31" ht="11.25" customHeight="1">
      <c r="A115" s="340"/>
      <c r="C115" s="340"/>
      <c r="F115" s="340"/>
      <c r="G115" s="340"/>
      <c r="J115" s="340"/>
      <c r="K115" s="340"/>
      <c r="L115" s="341"/>
      <c r="N115" s="341"/>
      <c r="O115" s="341"/>
      <c r="Q115" s="341"/>
      <c r="R115" s="341"/>
      <c r="T115" s="341"/>
      <c r="U115" s="341"/>
      <c r="W115" s="341"/>
      <c r="X115" s="369"/>
      <c r="Y115" s="341"/>
      <c r="Z115" s="368"/>
      <c r="AB115" s="341"/>
      <c r="AC115" s="368"/>
      <c r="AD115" s="341"/>
      <c r="AE115" s="368"/>
    </row>
    <row r="116" spans="1:31" ht="1.5" customHeight="1">
      <c r="A116" s="340"/>
      <c r="C116" s="340"/>
      <c r="F116" s="342"/>
      <c r="G116" s="342"/>
      <c r="H116" s="345"/>
      <c r="I116" s="345"/>
      <c r="J116" s="342"/>
      <c r="K116" s="342"/>
      <c r="L116" s="343"/>
      <c r="M116" s="345"/>
      <c r="N116" s="343"/>
      <c r="O116" s="343"/>
      <c r="P116" s="345"/>
      <c r="Q116" s="343"/>
      <c r="R116" s="343"/>
      <c r="S116" s="345"/>
      <c r="T116" s="343"/>
      <c r="U116" s="343"/>
      <c r="V116" s="345"/>
      <c r="W116" s="343"/>
      <c r="X116" s="371"/>
      <c r="Y116" s="343"/>
      <c r="Z116" s="343"/>
      <c r="AB116" s="343"/>
      <c r="AC116" s="343"/>
      <c r="AD116" s="343"/>
      <c r="AE116" s="343"/>
    </row>
    <row r="117" spans="1:31" ht="0" hidden="1" customHeight="1"/>
    <row r="118" spans="1:31" ht="2.25" customHeight="1">
      <c r="A118" s="365" t="s">
        <v>105</v>
      </c>
      <c r="C118" s="365" t="s">
        <v>105</v>
      </c>
      <c r="F118" s="365" t="s">
        <v>105</v>
      </c>
      <c r="G118" s="365" t="s">
        <v>105</v>
      </c>
      <c r="J118" s="360" t="s">
        <v>105</v>
      </c>
      <c r="K118" s="360" t="s">
        <v>105</v>
      </c>
      <c r="L118" s="359" t="s">
        <v>105</v>
      </c>
      <c r="N118" s="360" t="s">
        <v>105</v>
      </c>
      <c r="O118" s="359" t="s">
        <v>105</v>
      </c>
      <c r="Q118" s="360" t="s">
        <v>105</v>
      </c>
      <c r="R118" s="359" t="s">
        <v>105</v>
      </c>
      <c r="T118" s="360" t="s">
        <v>105</v>
      </c>
      <c r="U118" s="359" t="s">
        <v>105</v>
      </c>
      <c r="W118" s="360" t="s">
        <v>105</v>
      </c>
      <c r="X118" s="360" t="s">
        <v>105</v>
      </c>
      <c r="Y118" s="360" t="s">
        <v>105</v>
      </c>
      <c r="Z118" s="360" t="s">
        <v>105</v>
      </c>
      <c r="AB118" s="360" t="s">
        <v>105</v>
      </c>
      <c r="AC118" s="360" t="s">
        <v>105</v>
      </c>
      <c r="AD118" s="360" t="s">
        <v>105</v>
      </c>
      <c r="AE118" s="360" t="s">
        <v>105</v>
      </c>
    </row>
    <row r="119" spans="1:31" ht="17.149999999999999" customHeight="1">
      <c r="A119" s="373">
        <v>2052</v>
      </c>
      <c r="C119" s="373" t="s">
        <v>908</v>
      </c>
      <c r="F119" s="374" t="s">
        <v>105</v>
      </c>
      <c r="G119" s="374" t="s">
        <v>846</v>
      </c>
      <c r="J119" s="375">
        <v>48</v>
      </c>
      <c r="K119" s="374" t="s">
        <v>105</v>
      </c>
      <c r="L119" s="376">
        <v>0.80400000000000005</v>
      </c>
      <c r="N119" s="372" t="s">
        <v>105</v>
      </c>
      <c r="O119" s="376">
        <v>0.80400000000000005</v>
      </c>
      <c r="Q119" s="372" t="s">
        <v>105</v>
      </c>
      <c r="R119" s="376">
        <v>0.81499999999999995</v>
      </c>
      <c r="T119" s="372" t="s">
        <v>105</v>
      </c>
      <c r="U119" s="376">
        <v>0.75</v>
      </c>
      <c r="W119" s="372" t="s">
        <v>105</v>
      </c>
      <c r="X119" s="369"/>
      <c r="Y119" s="370" t="s">
        <v>105</v>
      </c>
      <c r="Z119" s="366" t="s">
        <v>909</v>
      </c>
      <c r="AB119" s="370" t="s">
        <v>105</v>
      </c>
      <c r="AC119" s="367" t="s">
        <v>910</v>
      </c>
      <c r="AD119" s="370" t="s">
        <v>105</v>
      </c>
      <c r="AE119" s="366" t="s">
        <v>911</v>
      </c>
    </row>
    <row r="120" spans="1:31" ht="0.25" customHeight="1">
      <c r="A120" s="340"/>
      <c r="C120" s="340"/>
      <c r="F120" s="340"/>
      <c r="G120" s="340"/>
      <c r="J120" s="340"/>
      <c r="K120" s="340"/>
      <c r="L120" s="341"/>
      <c r="N120" s="341"/>
      <c r="O120" s="341"/>
      <c r="Q120" s="341"/>
      <c r="R120" s="341"/>
      <c r="T120" s="341"/>
      <c r="U120" s="341"/>
      <c r="W120" s="341"/>
      <c r="X120" s="369"/>
      <c r="Y120" s="341"/>
      <c r="Z120" s="341"/>
      <c r="AB120" s="341"/>
      <c r="AC120" s="341"/>
      <c r="AD120" s="341"/>
      <c r="AE120" s="341"/>
    </row>
    <row r="121" spans="1:31" ht="11.25" customHeight="1">
      <c r="A121" s="340"/>
      <c r="C121" s="340"/>
      <c r="F121" s="340"/>
      <c r="G121" s="340"/>
      <c r="J121" s="340"/>
      <c r="K121" s="340"/>
      <c r="L121" s="341"/>
      <c r="N121" s="341"/>
      <c r="O121" s="341"/>
      <c r="Q121" s="341"/>
      <c r="R121" s="341"/>
      <c r="T121" s="341"/>
      <c r="U121" s="341"/>
      <c r="W121" s="341"/>
      <c r="X121" s="369"/>
      <c r="Y121" s="341"/>
      <c r="Z121" s="368"/>
      <c r="AB121" s="341"/>
      <c r="AC121" s="368"/>
      <c r="AD121" s="341"/>
      <c r="AE121" s="368"/>
    </row>
    <row r="122" spans="1:31" ht="1.5" customHeight="1">
      <c r="A122" s="340"/>
      <c r="C122" s="340"/>
      <c r="F122" s="342"/>
      <c r="G122" s="342"/>
      <c r="H122" s="345"/>
      <c r="I122" s="345"/>
      <c r="J122" s="342"/>
      <c r="K122" s="342"/>
      <c r="L122" s="343"/>
      <c r="M122" s="345"/>
      <c r="N122" s="343"/>
      <c r="O122" s="343"/>
      <c r="P122" s="345"/>
      <c r="Q122" s="343"/>
      <c r="R122" s="343"/>
      <c r="S122" s="345"/>
      <c r="T122" s="343"/>
      <c r="U122" s="343"/>
      <c r="V122" s="345"/>
      <c r="W122" s="343"/>
      <c r="X122" s="371"/>
      <c r="Y122" s="343"/>
      <c r="Z122" s="343"/>
      <c r="AB122" s="343"/>
      <c r="AC122" s="343"/>
      <c r="AD122" s="343"/>
      <c r="AE122" s="343"/>
    </row>
    <row r="123" spans="1:31" ht="0" hidden="1" customHeight="1"/>
    <row r="124" spans="1:31" ht="2.25" customHeight="1">
      <c r="A124" s="365" t="s">
        <v>105</v>
      </c>
      <c r="C124" s="365" t="s">
        <v>105</v>
      </c>
      <c r="F124" s="365" t="s">
        <v>105</v>
      </c>
      <c r="G124" s="365" t="s">
        <v>105</v>
      </c>
      <c r="J124" s="360" t="s">
        <v>105</v>
      </c>
      <c r="K124" s="360" t="s">
        <v>105</v>
      </c>
      <c r="L124" s="359" t="s">
        <v>105</v>
      </c>
      <c r="N124" s="360" t="s">
        <v>105</v>
      </c>
      <c r="O124" s="359" t="s">
        <v>105</v>
      </c>
      <c r="Q124" s="360" t="s">
        <v>105</v>
      </c>
      <c r="R124" s="359" t="s">
        <v>105</v>
      </c>
      <c r="T124" s="360" t="s">
        <v>105</v>
      </c>
      <c r="U124" s="359" t="s">
        <v>105</v>
      </c>
      <c r="W124" s="360" t="s">
        <v>105</v>
      </c>
      <c r="X124" s="360" t="s">
        <v>105</v>
      </c>
      <c r="Y124" s="360" t="s">
        <v>105</v>
      </c>
      <c r="Z124" s="360" t="s">
        <v>105</v>
      </c>
      <c r="AB124" s="360" t="s">
        <v>105</v>
      </c>
      <c r="AC124" s="360" t="s">
        <v>105</v>
      </c>
      <c r="AD124" s="360" t="s">
        <v>105</v>
      </c>
      <c r="AE124" s="360" t="s">
        <v>105</v>
      </c>
    </row>
    <row r="125" spans="1:31" ht="17.149999999999999" customHeight="1">
      <c r="A125" s="373">
        <v>2009</v>
      </c>
      <c r="C125" s="373" t="s">
        <v>912</v>
      </c>
      <c r="F125" s="374" t="s">
        <v>105</v>
      </c>
      <c r="G125" s="374" t="s">
        <v>846</v>
      </c>
      <c r="J125" s="375">
        <v>148</v>
      </c>
      <c r="K125" s="374" t="s">
        <v>105</v>
      </c>
      <c r="L125" s="376">
        <v>0.92500000000000004</v>
      </c>
      <c r="N125" s="372" t="s">
        <v>105</v>
      </c>
      <c r="O125" s="376">
        <v>0.90500000000000003</v>
      </c>
      <c r="Q125" s="372" t="s">
        <v>105</v>
      </c>
      <c r="R125" s="376">
        <v>0.94699999999999995</v>
      </c>
      <c r="T125" s="372" t="s">
        <v>105</v>
      </c>
      <c r="U125" s="376">
        <v>0.89900000000000002</v>
      </c>
      <c r="W125" s="372" t="s">
        <v>105</v>
      </c>
      <c r="X125" s="369"/>
      <c r="Y125" s="370" t="s">
        <v>105</v>
      </c>
      <c r="Z125" s="366" t="s">
        <v>913</v>
      </c>
      <c r="AB125" s="370" t="s">
        <v>105</v>
      </c>
      <c r="AC125" s="367" t="s">
        <v>914</v>
      </c>
      <c r="AD125" s="370" t="s">
        <v>105</v>
      </c>
      <c r="AE125" s="366" t="s">
        <v>853</v>
      </c>
    </row>
    <row r="126" spans="1:31" ht="0.25" customHeight="1">
      <c r="A126" s="340"/>
      <c r="C126" s="340"/>
      <c r="F126" s="340"/>
      <c r="G126" s="340"/>
      <c r="J126" s="340"/>
      <c r="K126" s="340"/>
      <c r="L126" s="341"/>
      <c r="N126" s="341"/>
      <c r="O126" s="341"/>
      <c r="Q126" s="341"/>
      <c r="R126" s="341"/>
      <c r="T126" s="341"/>
      <c r="U126" s="341"/>
      <c r="W126" s="341"/>
      <c r="X126" s="369"/>
      <c r="Y126" s="341"/>
      <c r="Z126" s="341"/>
      <c r="AB126" s="341"/>
      <c r="AC126" s="341"/>
      <c r="AD126" s="341"/>
      <c r="AE126" s="341"/>
    </row>
    <row r="127" spans="1:31" ht="11.25" customHeight="1">
      <c r="A127" s="340"/>
      <c r="C127" s="340"/>
      <c r="F127" s="340"/>
      <c r="G127" s="340"/>
      <c r="J127" s="340"/>
      <c r="K127" s="340"/>
      <c r="L127" s="341"/>
      <c r="N127" s="341"/>
      <c r="O127" s="341"/>
      <c r="Q127" s="341"/>
      <c r="R127" s="341"/>
      <c r="T127" s="341"/>
      <c r="U127" s="341"/>
      <c r="W127" s="341"/>
      <c r="X127" s="369"/>
      <c r="Y127" s="341"/>
      <c r="Z127" s="368"/>
      <c r="AB127" s="341"/>
      <c r="AC127" s="368"/>
      <c r="AD127" s="341"/>
      <c r="AE127" s="368"/>
    </row>
    <row r="128" spans="1:31" ht="1.5" customHeight="1">
      <c r="A128" s="340"/>
      <c r="C128" s="340"/>
      <c r="F128" s="342"/>
      <c r="G128" s="342"/>
      <c r="H128" s="345"/>
      <c r="I128" s="345"/>
      <c r="J128" s="342"/>
      <c r="K128" s="342"/>
      <c r="L128" s="343"/>
      <c r="M128" s="345"/>
      <c r="N128" s="343"/>
      <c r="O128" s="343"/>
      <c r="P128" s="345"/>
      <c r="Q128" s="343"/>
      <c r="R128" s="343"/>
      <c r="S128" s="345"/>
      <c r="T128" s="343"/>
      <c r="U128" s="343"/>
      <c r="V128" s="345"/>
      <c r="W128" s="343"/>
      <c r="X128" s="371"/>
      <c r="Y128" s="343"/>
      <c r="Z128" s="343"/>
      <c r="AB128" s="343"/>
      <c r="AC128" s="343"/>
      <c r="AD128" s="343"/>
      <c r="AE128" s="343"/>
    </row>
    <row r="129" spans="1:31" ht="0" hidden="1" customHeight="1"/>
    <row r="130" spans="1:31" ht="2.25" customHeight="1">
      <c r="A130" s="365" t="s">
        <v>105</v>
      </c>
      <c r="C130" s="365" t="s">
        <v>105</v>
      </c>
      <c r="F130" s="365" t="s">
        <v>105</v>
      </c>
      <c r="G130" s="365" t="s">
        <v>105</v>
      </c>
      <c r="J130" s="360" t="s">
        <v>105</v>
      </c>
      <c r="K130" s="360" t="s">
        <v>105</v>
      </c>
      <c r="L130" s="359" t="s">
        <v>105</v>
      </c>
      <c r="N130" s="360" t="s">
        <v>105</v>
      </c>
      <c r="O130" s="359" t="s">
        <v>105</v>
      </c>
      <c r="Q130" s="360" t="s">
        <v>105</v>
      </c>
      <c r="R130" s="359" t="s">
        <v>105</v>
      </c>
      <c r="T130" s="360" t="s">
        <v>105</v>
      </c>
      <c r="U130" s="359" t="s">
        <v>105</v>
      </c>
      <c r="W130" s="360" t="s">
        <v>105</v>
      </c>
      <c r="X130" s="360" t="s">
        <v>105</v>
      </c>
      <c r="Y130" s="360" t="s">
        <v>105</v>
      </c>
      <c r="Z130" s="360" t="s">
        <v>105</v>
      </c>
      <c r="AB130" s="360" t="s">
        <v>105</v>
      </c>
      <c r="AC130" s="360" t="s">
        <v>105</v>
      </c>
      <c r="AD130" s="360" t="s">
        <v>105</v>
      </c>
      <c r="AE130" s="360" t="s">
        <v>105</v>
      </c>
    </row>
    <row r="131" spans="1:31" ht="17.149999999999999" customHeight="1">
      <c r="A131" s="373">
        <v>2010</v>
      </c>
      <c r="C131" s="373" t="s">
        <v>915</v>
      </c>
      <c r="F131" s="374" t="s">
        <v>105</v>
      </c>
      <c r="G131" s="374" t="s">
        <v>846</v>
      </c>
      <c r="J131" s="375">
        <v>92</v>
      </c>
      <c r="K131" s="374" t="s">
        <v>105</v>
      </c>
      <c r="L131" s="376">
        <v>0.81200000000000006</v>
      </c>
      <c r="N131" s="372" t="s">
        <v>105</v>
      </c>
      <c r="O131" s="376">
        <v>0.79800000000000004</v>
      </c>
      <c r="Q131" s="372" t="s">
        <v>105</v>
      </c>
      <c r="R131" s="376">
        <v>0.68100000000000005</v>
      </c>
      <c r="T131" s="372" t="s">
        <v>105</v>
      </c>
      <c r="U131" s="376">
        <v>0.80400000000000005</v>
      </c>
      <c r="W131" s="372" t="s">
        <v>105</v>
      </c>
      <c r="X131" s="369"/>
      <c r="Y131" s="370" t="s">
        <v>105</v>
      </c>
      <c r="Z131" s="366" t="s">
        <v>865</v>
      </c>
      <c r="AB131" s="370" t="s">
        <v>105</v>
      </c>
      <c r="AC131" s="366" t="s">
        <v>916</v>
      </c>
      <c r="AD131" s="370" t="s">
        <v>105</v>
      </c>
      <c r="AE131" s="367" t="s">
        <v>861</v>
      </c>
    </row>
    <row r="132" spans="1:31" ht="0.25" customHeight="1">
      <c r="A132" s="340"/>
      <c r="C132" s="340"/>
      <c r="F132" s="340"/>
      <c r="G132" s="340"/>
      <c r="J132" s="340"/>
      <c r="K132" s="340"/>
      <c r="L132" s="341"/>
      <c r="N132" s="341"/>
      <c r="O132" s="341"/>
      <c r="Q132" s="341"/>
      <c r="R132" s="341"/>
      <c r="T132" s="341"/>
      <c r="U132" s="341"/>
      <c r="W132" s="341"/>
      <c r="X132" s="369"/>
      <c r="Y132" s="341"/>
      <c r="Z132" s="341"/>
      <c r="AB132" s="341"/>
      <c r="AC132" s="341"/>
      <c r="AD132" s="341"/>
      <c r="AE132" s="341"/>
    </row>
    <row r="133" spans="1:31" ht="11.25" customHeight="1">
      <c r="A133" s="340"/>
      <c r="C133" s="340"/>
      <c r="F133" s="340"/>
      <c r="G133" s="340"/>
      <c r="J133" s="340"/>
      <c r="K133" s="340"/>
      <c r="L133" s="341"/>
      <c r="N133" s="341"/>
      <c r="O133" s="341"/>
      <c r="Q133" s="341"/>
      <c r="R133" s="341"/>
      <c r="T133" s="341"/>
      <c r="U133" s="341"/>
      <c r="W133" s="341"/>
      <c r="X133" s="369"/>
      <c r="Y133" s="341"/>
      <c r="Z133" s="368"/>
      <c r="AB133" s="341"/>
      <c r="AC133" s="368"/>
      <c r="AD133" s="341"/>
      <c r="AE133" s="368"/>
    </row>
    <row r="134" spans="1:31" ht="1.5" customHeight="1">
      <c r="A134" s="340"/>
      <c r="C134" s="340"/>
      <c r="F134" s="342"/>
      <c r="G134" s="342"/>
      <c r="H134" s="345"/>
      <c r="I134" s="345"/>
      <c r="J134" s="342"/>
      <c r="K134" s="342"/>
      <c r="L134" s="343"/>
      <c r="M134" s="345"/>
      <c r="N134" s="343"/>
      <c r="O134" s="343"/>
      <c r="P134" s="345"/>
      <c r="Q134" s="343"/>
      <c r="R134" s="343"/>
      <c r="S134" s="345"/>
      <c r="T134" s="343"/>
      <c r="U134" s="343"/>
      <c r="V134" s="345"/>
      <c r="W134" s="343"/>
      <c r="X134" s="371"/>
      <c r="Y134" s="343"/>
      <c r="Z134" s="343"/>
      <c r="AB134" s="343"/>
      <c r="AC134" s="343"/>
      <c r="AD134" s="343"/>
      <c r="AE134" s="343"/>
    </row>
    <row r="135" spans="1:31" ht="0" hidden="1" customHeight="1"/>
    <row r="136" spans="1:31" ht="2.25" customHeight="1">
      <c r="A136" s="365" t="s">
        <v>105</v>
      </c>
      <c r="C136" s="365" t="s">
        <v>105</v>
      </c>
      <c r="F136" s="365" t="s">
        <v>105</v>
      </c>
      <c r="G136" s="365" t="s">
        <v>105</v>
      </c>
      <c r="J136" s="360" t="s">
        <v>105</v>
      </c>
      <c r="K136" s="360" t="s">
        <v>105</v>
      </c>
      <c r="L136" s="359" t="s">
        <v>105</v>
      </c>
      <c r="N136" s="360" t="s">
        <v>105</v>
      </c>
      <c r="O136" s="359" t="s">
        <v>105</v>
      </c>
      <c r="Q136" s="360" t="s">
        <v>105</v>
      </c>
      <c r="R136" s="359" t="s">
        <v>105</v>
      </c>
      <c r="T136" s="360" t="s">
        <v>105</v>
      </c>
      <c r="U136" s="359" t="s">
        <v>105</v>
      </c>
      <c r="W136" s="360" t="s">
        <v>105</v>
      </c>
      <c r="X136" s="360" t="s">
        <v>105</v>
      </c>
      <c r="Y136" s="360" t="s">
        <v>105</v>
      </c>
      <c r="Z136" s="360" t="s">
        <v>105</v>
      </c>
      <c r="AB136" s="360" t="s">
        <v>105</v>
      </c>
      <c r="AC136" s="360" t="s">
        <v>105</v>
      </c>
      <c r="AD136" s="360" t="s">
        <v>105</v>
      </c>
      <c r="AE136" s="360" t="s">
        <v>105</v>
      </c>
    </row>
    <row r="137" spans="1:31" ht="17.149999999999999" customHeight="1">
      <c r="A137" s="373">
        <v>2043</v>
      </c>
      <c r="C137" s="373" t="s">
        <v>917</v>
      </c>
      <c r="F137" s="374" t="s">
        <v>105</v>
      </c>
      <c r="G137" s="374" t="s">
        <v>846</v>
      </c>
      <c r="J137" s="375">
        <v>53</v>
      </c>
      <c r="K137" s="374" t="s">
        <v>105</v>
      </c>
      <c r="L137" s="376">
        <v>0.81499999999999995</v>
      </c>
      <c r="N137" s="372" t="s">
        <v>105</v>
      </c>
      <c r="O137" s="376">
        <v>0.79200000000000004</v>
      </c>
      <c r="Q137" s="372" t="s">
        <v>105</v>
      </c>
      <c r="R137" s="376">
        <v>0.88500000000000001</v>
      </c>
      <c r="T137" s="372" t="s">
        <v>105</v>
      </c>
      <c r="U137" s="376">
        <v>0.84899999999999998</v>
      </c>
      <c r="W137" s="372" t="s">
        <v>105</v>
      </c>
      <c r="X137" s="369"/>
      <c r="Y137" s="370" t="s">
        <v>105</v>
      </c>
      <c r="Z137" s="366" t="s">
        <v>918</v>
      </c>
      <c r="AB137" s="370" t="s">
        <v>105</v>
      </c>
      <c r="AC137" s="367" t="s">
        <v>919</v>
      </c>
      <c r="AD137" s="370" t="s">
        <v>105</v>
      </c>
      <c r="AE137" s="366" t="s">
        <v>920</v>
      </c>
    </row>
    <row r="138" spans="1:31" ht="0.25" customHeight="1">
      <c r="A138" s="340"/>
      <c r="C138" s="340"/>
      <c r="F138" s="340"/>
      <c r="G138" s="340"/>
      <c r="J138" s="340"/>
      <c r="K138" s="340"/>
      <c r="L138" s="341"/>
      <c r="N138" s="341"/>
      <c r="O138" s="341"/>
      <c r="Q138" s="341"/>
      <c r="R138" s="341"/>
      <c r="T138" s="341"/>
      <c r="U138" s="341"/>
      <c r="W138" s="341"/>
      <c r="X138" s="369"/>
      <c r="Y138" s="341"/>
      <c r="Z138" s="341"/>
      <c r="AB138" s="341"/>
      <c r="AC138" s="341"/>
      <c r="AD138" s="341"/>
      <c r="AE138" s="341"/>
    </row>
    <row r="139" spans="1:31" ht="11.25" customHeight="1">
      <c r="A139" s="340"/>
      <c r="C139" s="340"/>
      <c r="F139" s="340"/>
      <c r="G139" s="340"/>
      <c r="J139" s="340"/>
      <c r="K139" s="340"/>
      <c r="L139" s="341"/>
      <c r="N139" s="341"/>
      <c r="O139" s="341"/>
      <c r="Q139" s="341"/>
      <c r="R139" s="341"/>
      <c r="T139" s="341"/>
      <c r="U139" s="341"/>
      <c r="W139" s="341"/>
      <c r="X139" s="369"/>
      <c r="Y139" s="341"/>
      <c r="Z139" s="368"/>
      <c r="AB139" s="341"/>
      <c r="AC139" s="368"/>
      <c r="AD139" s="341"/>
      <c r="AE139" s="368"/>
    </row>
    <row r="140" spans="1:31" ht="1.5" customHeight="1">
      <c r="A140" s="340"/>
      <c r="C140" s="340"/>
      <c r="F140" s="342"/>
      <c r="G140" s="342"/>
      <c r="H140" s="345"/>
      <c r="I140" s="345"/>
      <c r="J140" s="342"/>
      <c r="K140" s="342"/>
      <c r="L140" s="343"/>
      <c r="M140" s="345"/>
      <c r="N140" s="343"/>
      <c r="O140" s="343"/>
      <c r="P140" s="345"/>
      <c r="Q140" s="343"/>
      <c r="R140" s="343"/>
      <c r="S140" s="345"/>
      <c r="T140" s="343"/>
      <c r="U140" s="343"/>
      <c r="V140" s="345"/>
      <c r="W140" s="343"/>
      <c r="X140" s="371"/>
      <c r="Y140" s="343"/>
      <c r="Z140" s="343"/>
      <c r="AB140" s="343"/>
      <c r="AC140" s="343"/>
      <c r="AD140" s="343"/>
      <c r="AE140" s="343"/>
    </row>
    <row r="141" spans="1:31" ht="0" hidden="1" customHeight="1"/>
    <row r="142" spans="1:31" ht="2.25" customHeight="1">
      <c r="A142" s="365" t="s">
        <v>105</v>
      </c>
      <c r="C142" s="365" t="s">
        <v>105</v>
      </c>
      <c r="F142" s="365" t="s">
        <v>105</v>
      </c>
      <c r="G142" s="365" t="s">
        <v>105</v>
      </c>
      <c r="J142" s="360" t="s">
        <v>105</v>
      </c>
      <c r="K142" s="360" t="s">
        <v>105</v>
      </c>
      <c r="L142" s="359" t="s">
        <v>105</v>
      </c>
      <c r="N142" s="360" t="s">
        <v>105</v>
      </c>
      <c r="O142" s="359" t="s">
        <v>105</v>
      </c>
      <c r="Q142" s="360" t="s">
        <v>105</v>
      </c>
      <c r="R142" s="359" t="s">
        <v>105</v>
      </c>
      <c r="T142" s="360" t="s">
        <v>105</v>
      </c>
      <c r="U142" s="359" t="s">
        <v>105</v>
      </c>
      <c r="W142" s="360" t="s">
        <v>105</v>
      </c>
      <c r="X142" s="360" t="s">
        <v>105</v>
      </c>
      <c r="Y142" s="360" t="s">
        <v>105</v>
      </c>
      <c r="Z142" s="360" t="s">
        <v>105</v>
      </c>
      <c r="AB142" s="360" t="s">
        <v>105</v>
      </c>
      <c r="AC142" s="360" t="s">
        <v>105</v>
      </c>
      <c r="AD142" s="360" t="s">
        <v>105</v>
      </c>
      <c r="AE142" s="360" t="s">
        <v>105</v>
      </c>
    </row>
    <row r="143" spans="1:31" ht="17.149999999999999" customHeight="1">
      <c r="A143" s="373">
        <v>2071</v>
      </c>
      <c r="C143" s="373" t="s">
        <v>921</v>
      </c>
      <c r="F143" s="374" t="s">
        <v>105</v>
      </c>
      <c r="G143" s="374" t="s">
        <v>846</v>
      </c>
      <c r="J143" s="375">
        <v>91</v>
      </c>
      <c r="K143" s="374" t="s">
        <v>105</v>
      </c>
      <c r="L143" s="376">
        <v>0.76900000000000002</v>
      </c>
      <c r="N143" s="372" t="s">
        <v>105</v>
      </c>
      <c r="O143" s="376">
        <v>0.86699999999999999</v>
      </c>
      <c r="Q143" s="372" t="s">
        <v>105</v>
      </c>
      <c r="R143" s="376">
        <v>0.84</v>
      </c>
      <c r="T143" s="372" t="s">
        <v>105</v>
      </c>
      <c r="U143" s="376">
        <v>0.82399999999999995</v>
      </c>
      <c r="W143" s="372" t="s">
        <v>105</v>
      </c>
      <c r="X143" s="369"/>
      <c r="Y143" s="370" t="s">
        <v>105</v>
      </c>
      <c r="Z143" s="367" t="s">
        <v>922</v>
      </c>
      <c r="AB143" s="370" t="s">
        <v>105</v>
      </c>
      <c r="AC143" s="366" t="s">
        <v>865</v>
      </c>
      <c r="AD143" s="370" t="s">
        <v>105</v>
      </c>
      <c r="AE143" s="366" t="s">
        <v>923</v>
      </c>
    </row>
    <row r="144" spans="1:31" ht="0.25" customHeight="1">
      <c r="A144" s="340"/>
      <c r="C144" s="340"/>
      <c r="F144" s="340"/>
      <c r="G144" s="340"/>
      <c r="J144" s="340"/>
      <c r="K144" s="340"/>
      <c r="L144" s="341"/>
      <c r="N144" s="341"/>
      <c r="O144" s="341"/>
      <c r="Q144" s="341"/>
      <c r="R144" s="341"/>
      <c r="T144" s="341"/>
      <c r="U144" s="341"/>
      <c r="W144" s="341"/>
      <c r="X144" s="369"/>
      <c r="Y144" s="341"/>
      <c r="Z144" s="341"/>
      <c r="AB144" s="341"/>
      <c r="AC144" s="341"/>
      <c r="AD144" s="341"/>
      <c r="AE144" s="341"/>
    </row>
    <row r="145" spans="1:31" ht="11.25" customHeight="1">
      <c r="A145" s="340"/>
      <c r="C145" s="340"/>
      <c r="F145" s="340"/>
      <c r="G145" s="340"/>
      <c r="J145" s="340"/>
      <c r="K145" s="340"/>
      <c r="L145" s="341"/>
      <c r="N145" s="341"/>
      <c r="O145" s="341"/>
      <c r="Q145" s="341"/>
      <c r="R145" s="341"/>
      <c r="T145" s="341"/>
      <c r="U145" s="341"/>
      <c r="W145" s="341"/>
      <c r="X145" s="369"/>
      <c r="Y145" s="341"/>
      <c r="Z145" s="368"/>
      <c r="AB145" s="341"/>
      <c r="AC145" s="368"/>
      <c r="AD145" s="341"/>
      <c r="AE145" s="368"/>
    </row>
    <row r="146" spans="1:31" ht="1.5" customHeight="1">
      <c r="A146" s="340"/>
      <c r="C146" s="340"/>
      <c r="F146" s="342"/>
      <c r="G146" s="342"/>
      <c r="H146" s="345"/>
      <c r="I146" s="345"/>
      <c r="J146" s="342"/>
      <c r="K146" s="342"/>
      <c r="L146" s="343"/>
      <c r="M146" s="345"/>
      <c r="N146" s="343"/>
      <c r="O146" s="343"/>
      <c r="P146" s="345"/>
      <c r="Q146" s="343"/>
      <c r="R146" s="343"/>
      <c r="S146" s="345"/>
      <c r="T146" s="343"/>
      <c r="U146" s="343"/>
      <c r="V146" s="345"/>
      <c r="W146" s="343"/>
      <c r="X146" s="371"/>
      <c r="Y146" s="343"/>
      <c r="Z146" s="343"/>
      <c r="AB146" s="343"/>
      <c r="AC146" s="343"/>
      <c r="AD146" s="343"/>
      <c r="AE146" s="343"/>
    </row>
    <row r="147" spans="1:31" ht="0" hidden="1" customHeight="1"/>
    <row r="148" spans="1:31" ht="2.25" customHeight="1">
      <c r="A148" s="365" t="s">
        <v>105</v>
      </c>
      <c r="C148" s="365" t="s">
        <v>105</v>
      </c>
      <c r="F148" s="365" t="s">
        <v>105</v>
      </c>
      <c r="G148" s="365" t="s">
        <v>105</v>
      </c>
      <c r="J148" s="360" t="s">
        <v>105</v>
      </c>
      <c r="K148" s="360" t="s">
        <v>105</v>
      </c>
      <c r="L148" s="359" t="s">
        <v>105</v>
      </c>
      <c r="N148" s="360" t="s">
        <v>105</v>
      </c>
      <c r="O148" s="359" t="s">
        <v>105</v>
      </c>
      <c r="Q148" s="360" t="s">
        <v>105</v>
      </c>
      <c r="R148" s="359" t="s">
        <v>105</v>
      </c>
      <c r="T148" s="360" t="s">
        <v>105</v>
      </c>
      <c r="U148" s="359" t="s">
        <v>105</v>
      </c>
      <c r="W148" s="360" t="s">
        <v>105</v>
      </c>
      <c r="X148" s="360" t="s">
        <v>105</v>
      </c>
      <c r="Y148" s="360" t="s">
        <v>105</v>
      </c>
      <c r="Z148" s="360" t="s">
        <v>105</v>
      </c>
      <c r="AB148" s="360" t="s">
        <v>105</v>
      </c>
      <c r="AC148" s="360" t="s">
        <v>105</v>
      </c>
      <c r="AD148" s="360" t="s">
        <v>105</v>
      </c>
      <c r="AE148" s="360" t="s">
        <v>105</v>
      </c>
    </row>
    <row r="149" spans="1:31" ht="17.149999999999999" customHeight="1">
      <c r="A149" s="373">
        <v>2013</v>
      </c>
      <c r="C149" s="373" t="s">
        <v>924</v>
      </c>
      <c r="F149" s="374" t="s">
        <v>105</v>
      </c>
      <c r="G149" s="374" t="s">
        <v>846</v>
      </c>
      <c r="J149" s="375">
        <v>108</v>
      </c>
      <c r="K149" s="374" t="s">
        <v>105</v>
      </c>
      <c r="L149" s="376">
        <v>0.79600000000000004</v>
      </c>
      <c r="N149" s="372" t="s">
        <v>105</v>
      </c>
      <c r="O149" s="376">
        <v>0.81799999999999995</v>
      </c>
      <c r="Q149" s="372" t="s">
        <v>105</v>
      </c>
      <c r="R149" s="376">
        <v>0.79</v>
      </c>
      <c r="T149" s="372" t="s">
        <v>105</v>
      </c>
      <c r="U149" s="376">
        <v>0.83299999999999996</v>
      </c>
      <c r="W149" s="372" t="s">
        <v>105</v>
      </c>
      <c r="X149" s="369"/>
      <c r="Y149" s="370" t="s">
        <v>105</v>
      </c>
      <c r="Z149" s="367" t="s">
        <v>866</v>
      </c>
      <c r="AB149" s="370" t="s">
        <v>105</v>
      </c>
      <c r="AC149" s="366" t="s">
        <v>925</v>
      </c>
      <c r="AD149" s="370" t="s">
        <v>105</v>
      </c>
      <c r="AE149" s="367" t="s">
        <v>926</v>
      </c>
    </row>
    <row r="150" spans="1:31" ht="0.25" customHeight="1">
      <c r="A150" s="340"/>
      <c r="C150" s="340"/>
      <c r="F150" s="340"/>
      <c r="G150" s="340"/>
      <c r="J150" s="340"/>
      <c r="K150" s="340"/>
      <c r="L150" s="341"/>
      <c r="N150" s="341"/>
      <c r="O150" s="341"/>
      <c r="Q150" s="341"/>
      <c r="R150" s="341"/>
      <c r="T150" s="341"/>
      <c r="U150" s="341"/>
      <c r="W150" s="341"/>
      <c r="X150" s="369"/>
      <c r="Y150" s="341"/>
      <c r="Z150" s="341"/>
      <c r="AB150" s="341"/>
      <c r="AC150" s="341"/>
      <c r="AD150" s="341"/>
      <c r="AE150" s="341"/>
    </row>
    <row r="151" spans="1:31" ht="11.25" customHeight="1">
      <c r="A151" s="340"/>
      <c r="C151" s="340"/>
      <c r="F151" s="340"/>
      <c r="G151" s="340"/>
      <c r="J151" s="340"/>
      <c r="K151" s="340"/>
      <c r="L151" s="341"/>
      <c r="N151" s="341"/>
      <c r="O151" s="341"/>
      <c r="Q151" s="341"/>
      <c r="R151" s="341"/>
      <c r="T151" s="341"/>
      <c r="U151" s="341"/>
      <c r="W151" s="341"/>
      <c r="X151" s="369"/>
      <c r="Y151" s="341"/>
      <c r="Z151" s="368"/>
      <c r="AB151" s="341"/>
      <c r="AC151" s="368"/>
      <c r="AD151" s="341"/>
      <c r="AE151" s="368"/>
    </row>
    <row r="152" spans="1:31" ht="1.5" customHeight="1">
      <c r="A152" s="340"/>
      <c r="C152" s="340"/>
      <c r="F152" s="342"/>
      <c r="G152" s="342"/>
      <c r="H152" s="345"/>
      <c r="I152" s="345"/>
      <c r="J152" s="342"/>
      <c r="K152" s="342"/>
      <c r="L152" s="343"/>
      <c r="M152" s="345"/>
      <c r="N152" s="343"/>
      <c r="O152" s="343"/>
      <c r="P152" s="345"/>
      <c r="Q152" s="343"/>
      <c r="R152" s="343"/>
      <c r="S152" s="345"/>
      <c r="T152" s="343"/>
      <c r="U152" s="343"/>
      <c r="V152" s="345"/>
      <c r="W152" s="343"/>
      <c r="X152" s="371"/>
      <c r="Y152" s="343"/>
      <c r="Z152" s="343"/>
      <c r="AB152" s="343"/>
      <c r="AC152" s="343"/>
      <c r="AD152" s="343"/>
      <c r="AE152" s="343"/>
    </row>
    <row r="153" spans="1:31" ht="0" hidden="1" customHeight="1"/>
    <row r="154" spans="1:31" ht="2.25" customHeight="1">
      <c r="A154" s="365" t="s">
        <v>105</v>
      </c>
      <c r="C154" s="365" t="s">
        <v>105</v>
      </c>
      <c r="F154" s="365" t="s">
        <v>105</v>
      </c>
      <c r="G154" s="365" t="s">
        <v>105</v>
      </c>
      <c r="J154" s="360" t="s">
        <v>105</v>
      </c>
      <c r="K154" s="360" t="s">
        <v>105</v>
      </c>
      <c r="L154" s="359" t="s">
        <v>105</v>
      </c>
      <c r="N154" s="360" t="s">
        <v>105</v>
      </c>
      <c r="O154" s="359" t="s">
        <v>105</v>
      </c>
      <c r="Q154" s="360" t="s">
        <v>105</v>
      </c>
      <c r="R154" s="359" t="s">
        <v>105</v>
      </c>
      <c r="T154" s="360" t="s">
        <v>105</v>
      </c>
      <c r="U154" s="359" t="s">
        <v>105</v>
      </c>
      <c r="W154" s="360" t="s">
        <v>105</v>
      </c>
      <c r="X154" s="360" t="s">
        <v>105</v>
      </c>
      <c r="Y154" s="360" t="s">
        <v>105</v>
      </c>
      <c r="Z154" s="360" t="s">
        <v>105</v>
      </c>
      <c r="AB154" s="360" t="s">
        <v>105</v>
      </c>
      <c r="AC154" s="360" t="s">
        <v>105</v>
      </c>
      <c r="AD154" s="360" t="s">
        <v>105</v>
      </c>
      <c r="AE154" s="360" t="s">
        <v>105</v>
      </c>
    </row>
    <row r="155" spans="1:31" ht="17.149999999999999" customHeight="1">
      <c r="A155" s="373">
        <v>2064</v>
      </c>
      <c r="C155" s="373" t="s">
        <v>927</v>
      </c>
      <c r="F155" s="374" t="s">
        <v>105</v>
      </c>
      <c r="G155" s="374" t="s">
        <v>846</v>
      </c>
      <c r="J155" s="375">
        <v>40</v>
      </c>
      <c r="K155" s="374" t="s">
        <v>105</v>
      </c>
      <c r="L155" s="376">
        <v>0.83299999999999996</v>
      </c>
      <c r="N155" s="372" t="s">
        <v>105</v>
      </c>
      <c r="O155" s="376">
        <v>0.81399999999999995</v>
      </c>
      <c r="Q155" s="372" t="s">
        <v>105</v>
      </c>
      <c r="R155" s="376">
        <v>0.83</v>
      </c>
      <c r="T155" s="372" t="s">
        <v>105</v>
      </c>
      <c r="U155" s="376">
        <v>0.92500000000000004</v>
      </c>
      <c r="W155" s="372" t="s">
        <v>105</v>
      </c>
      <c r="X155" s="369"/>
      <c r="Y155" s="370" t="s">
        <v>105</v>
      </c>
      <c r="Z155" s="366" t="s">
        <v>928</v>
      </c>
      <c r="AB155" s="370" t="s">
        <v>105</v>
      </c>
      <c r="AC155" s="367" t="s">
        <v>926</v>
      </c>
      <c r="AD155" s="370" t="s">
        <v>105</v>
      </c>
      <c r="AE155" s="367" t="s">
        <v>892</v>
      </c>
    </row>
    <row r="156" spans="1:31" ht="0.25" customHeight="1">
      <c r="A156" s="340"/>
      <c r="C156" s="340"/>
      <c r="F156" s="340"/>
      <c r="G156" s="340"/>
      <c r="J156" s="340"/>
      <c r="K156" s="340"/>
      <c r="L156" s="341"/>
      <c r="N156" s="341"/>
      <c r="O156" s="341"/>
      <c r="Q156" s="341"/>
      <c r="R156" s="341"/>
      <c r="T156" s="341"/>
      <c r="U156" s="341"/>
      <c r="W156" s="341"/>
      <c r="X156" s="369"/>
      <c r="Y156" s="341"/>
      <c r="Z156" s="341"/>
      <c r="AB156" s="341"/>
      <c r="AC156" s="341"/>
      <c r="AD156" s="341"/>
      <c r="AE156" s="341"/>
    </row>
    <row r="157" spans="1:31" ht="11.25" customHeight="1">
      <c r="A157" s="340"/>
      <c r="C157" s="340"/>
      <c r="F157" s="340"/>
      <c r="G157" s="340"/>
      <c r="J157" s="340"/>
      <c r="K157" s="340"/>
      <c r="L157" s="341"/>
      <c r="N157" s="341"/>
      <c r="O157" s="341"/>
      <c r="Q157" s="341"/>
      <c r="R157" s="341"/>
      <c r="T157" s="341"/>
      <c r="U157" s="341"/>
      <c r="W157" s="341"/>
      <c r="X157" s="369"/>
      <c r="Y157" s="341"/>
      <c r="Z157" s="368"/>
      <c r="AB157" s="341"/>
      <c r="AC157" s="368"/>
      <c r="AD157" s="341"/>
      <c r="AE157" s="368"/>
    </row>
    <row r="158" spans="1:31" ht="1.5" customHeight="1">
      <c r="A158" s="340"/>
      <c r="C158" s="340"/>
      <c r="F158" s="342"/>
      <c r="G158" s="342"/>
      <c r="H158" s="345"/>
      <c r="I158" s="345"/>
      <c r="J158" s="342"/>
      <c r="K158" s="342"/>
      <c r="L158" s="343"/>
      <c r="M158" s="345"/>
      <c r="N158" s="343"/>
      <c r="O158" s="343"/>
      <c r="P158" s="345"/>
      <c r="Q158" s="343"/>
      <c r="R158" s="343"/>
      <c r="S158" s="345"/>
      <c r="T158" s="343"/>
      <c r="U158" s="343"/>
      <c r="V158" s="345"/>
      <c r="W158" s="343"/>
      <c r="X158" s="371"/>
      <c r="Y158" s="343"/>
      <c r="Z158" s="343"/>
      <c r="AB158" s="343"/>
      <c r="AC158" s="343"/>
      <c r="AD158" s="343"/>
      <c r="AE158" s="343"/>
    </row>
    <row r="159" spans="1:31" ht="0" hidden="1" customHeight="1"/>
    <row r="160" spans="1:31" ht="2.25" customHeight="1">
      <c r="A160" s="365" t="s">
        <v>105</v>
      </c>
      <c r="C160" s="365" t="s">
        <v>105</v>
      </c>
      <c r="F160" s="365" t="s">
        <v>105</v>
      </c>
      <c r="G160" s="365" t="s">
        <v>105</v>
      </c>
      <c r="J160" s="360" t="s">
        <v>105</v>
      </c>
      <c r="K160" s="360" t="s">
        <v>105</v>
      </c>
      <c r="L160" s="359" t="s">
        <v>105</v>
      </c>
      <c r="N160" s="360" t="s">
        <v>105</v>
      </c>
      <c r="O160" s="359" t="s">
        <v>105</v>
      </c>
      <c r="Q160" s="360" t="s">
        <v>105</v>
      </c>
      <c r="R160" s="359" t="s">
        <v>105</v>
      </c>
      <c r="T160" s="360" t="s">
        <v>105</v>
      </c>
      <c r="U160" s="359" t="s">
        <v>105</v>
      </c>
      <c r="W160" s="360" t="s">
        <v>105</v>
      </c>
      <c r="X160" s="360" t="s">
        <v>105</v>
      </c>
      <c r="Y160" s="360" t="s">
        <v>105</v>
      </c>
      <c r="Z160" s="360" t="s">
        <v>105</v>
      </c>
      <c r="AB160" s="360" t="s">
        <v>105</v>
      </c>
      <c r="AC160" s="360" t="s">
        <v>105</v>
      </c>
      <c r="AD160" s="360" t="s">
        <v>105</v>
      </c>
      <c r="AE160" s="360" t="s">
        <v>105</v>
      </c>
    </row>
    <row r="161" spans="1:31" ht="17.149999999999999" customHeight="1">
      <c r="A161" s="373">
        <v>7008</v>
      </c>
      <c r="C161" s="373" t="s">
        <v>929</v>
      </c>
      <c r="F161" s="374" t="s">
        <v>105</v>
      </c>
      <c r="G161" s="374" t="s">
        <v>846</v>
      </c>
      <c r="J161" s="375">
        <v>8</v>
      </c>
      <c r="K161" s="374" t="s">
        <v>105</v>
      </c>
      <c r="L161" s="376">
        <v>0.66700000000000004</v>
      </c>
      <c r="N161" s="372" t="s">
        <v>105</v>
      </c>
      <c r="O161" s="376">
        <v>0</v>
      </c>
      <c r="Q161" s="372" t="s">
        <v>105</v>
      </c>
      <c r="R161" s="376">
        <v>0</v>
      </c>
      <c r="T161" s="372" t="s">
        <v>105</v>
      </c>
      <c r="U161" s="376">
        <v>0</v>
      </c>
      <c r="W161" s="372" t="s">
        <v>105</v>
      </c>
      <c r="X161" s="369"/>
      <c r="Y161" s="370" t="s">
        <v>105</v>
      </c>
      <c r="Z161" s="366" t="s">
        <v>930</v>
      </c>
      <c r="AB161" s="370" t="s">
        <v>105</v>
      </c>
      <c r="AC161" s="367" t="s">
        <v>931</v>
      </c>
      <c r="AD161" s="370" t="s">
        <v>105</v>
      </c>
      <c r="AE161" s="366" t="s">
        <v>865</v>
      </c>
    </row>
    <row r="162" spans="1:31" ht="0.25" customHeight="1">
      <c r="A162" s="340"/>
      <c r="C162" s="340"/>
      <c r="F162" s="340"/>
      <c r="G162" s="340"/>
      <c r="J162" s="340"/>
      <c r="K162" s="340"/>
      <c r="L162" s="341"/>
      <c r="N162" s="341"/>
      <c r="O162" s="341"/>
      <c r="Q162" s="341"/>
      <c r="R162" s="341"/>
      <c r="T162" s="341"/>
      <c r="U162" s="341"/>
      <c r="W162" s="341"/>
      <c r="X162" s="369"/>
      <c r="Y162" s="341"/>
      <c r="Z162" s="341"/>
      <c r="AB162" s="341"/>
      <c r="AC162" s="341"/>
      <c r="AD162" s="341"/>
      <c r="AE162" s="341"/>
    </row>
    <row r="163" spans="1:31" ht="11.25" customHeight="1">
      <c r="A163" s="340"/>
      <c r="C163" s="340"/>
      <c r="F163" s="340"/>
      <c r="G163" s="340"/>
      <c r="J163" s="340"/>
      <c r="K163" s="340"/>
      <c r="L163" s="341"/>
      <c r="N163" s="341"/>
      <c r="O163" s="341"/>
      <c r="Q163" s="341"/>
      <c r="R163" s="341"/>
      <c r="T163" s="341"/>
      <c r="U163" s="341"/>
      <c r="W163" s="341"/>
      <c r="X163" s="369"/>
      <c r="Y163" s="341"/>
      <c r="Z163" s="368"/>
      <c r="AB163" s="341"/>
      <c r="AC163" s="368"/>
      <c r="AD163" s="341"/>
      <c r="AE163" s="368"/>
    </row>
    <row r="164" spans="1:31" ht="1.5" customHeight="1">
      <c r="A164" s="340"/>
      <c r="C164" s="340"/>
      <c r="F164" s="342"/>
      <c r="G164" s="342"/>
      <c r="H164" s="345"/>
      <c r="I164" s="345"/>
      <c r="J164" s="342"/>
      <c r="K164" s="342"/>
      <c r="L164" s="343"/>
      <c r="M164" s="345"/>
      <c r="N164" s="343"/>
      <c r="O164" s="343"/>
      <c r="P164" s="345"/>
      <c r="Q164" s="343"/>
      <c r="R164" s="343"/>
      <c r="S164" s="345"/>
      <c r="T164" s="343"/>
      <c r="U164" s="343"/>
      <c r="V164" s="345"/>
      <c r="W164" s="343"/>
      <c r="X164" s="371"/>
      <c r="Y164" s="343"/>
      <c r="Z164" s="343"/>
      <c r="AB164" s="343"/>
      <c r="AC164" s="343"/>
      <c r="AD164" s="343"/>
      <c r="AE164" s="343"/>
    </row>
    <row r="165" spans="1:31" ht="0" hidden="1" customHeight="1"/>
    <row r="166" spans="1:31" ht="2.25" customHeight="1">
      <c r="A166" s="365" t="s">
        <v>105</v>
      </c>
      <c r="C166" s="365" t="s">
        <v>105</v>
      </c>
      <c r="F166" s="365" t="s">
        <v>105</v>
      </c>
      <c r="G166" s="365" t="s">
        <v>105</v>
      </c>
      <c r="J166" s="360" t="s">
        <v>105</v>
      </c>
      <c r="K166" s="360" t="s">
        <v>105</v>
      </c>
      <c r="L166" s="359" t="s">
        <v>105</v>
      </c>
      <c r="N166" s="360" t="s">
        <v>105</v>
      </c>
      <c r="O166" s="359" t="s">
        <v>105</v>
      </c>
      <c r="Q166" s="360" t="s">
        <v>105</v>
      </c>
      <c r="R166" s="359" t="s">
        <v>105</v>
      </c>
      <c r="T166" s="360" t="s">
        <v>105</v>
      </c>
      <c r="U166" s="359" t="s">
        <v>105</v>
      </c>
      <c r="W166" s="360" t="s">
        <v>105</v>
      </c>
      <c r="X166" s="360" t="s">
        <v>105</v>
      </c>
      <c r="Y166" s="360" t="s">
        <v>105</v>
      </c>
      <c r="Z166" s="360" t="s">
        <v>105</v>
      </c>
      <c r="AB166" s="360" t="s">
        <v>105</v>
      </c>
      <c r="AC166" s="360" t="s">
        <v>105</v>
      </c>
      <c r="AD166" s="360" t="s">
        <v>105</v>
      </c>
      <c r="AE166" s="360" t="s">
        <v>105</v>
      </c>
    </row>
    <row r="167" spans="1:31" ht="17.149999999999999" customHeight="1">
      <c r="A167" s="373">
        <v>2070</v>
      </c>
      <c r="C167" s="373" t="s">
        <v>932</v>
      </c>
      <c r="F167" s="374" t="s">
        <v>105</v>
      </c>
      <c r="G167" s="374" t="s">
        <v>846</v>
      </c>
      <c r="J167" s="375">
        <v>61</v>
      </c>
      <c r="K167" s="374" t="s">
        <v>105</v>
      </c>
      <c r="L167" s="376">
        <v>0.89</v>
      </c>
      <c r="N167" s="372" t="s">
        <v>105</v>
      </c>
      <c r="O167" s="376">
        <v>0.83099999999999996</v>
      </c>
      <c r="Q167" s="372" t="s">
        <v>105</v>
      </c>
      <c r="R167" s="376">
        <v>0.85899999999999999</v>
      </c>
      <c r="T167" s="372" t="s">
        <v>105</v>
      </c>
      <c r="U167" s="376">
        <v>0.88500000000000001</v>
      </c>
      <c r="W167" s="372" t="s">
        <v>105</v>
      </c>
      <c r="X167" s="369"/>
      <c r="Y167" s="370" t="s">
        <v>105</v>
      </c>
      <c r="Z167" s="366" t="s">
        <v>933</v>
      </c>
      <c r="AB167" s="370" t="s">
        <v>105</v>
      </c>
      <c r="AC167" s="367" t="s">
        <v>934</v>
      </c>
      <c r="AD167" s="370" t="s">
        <v>105</v>
      </c>
      <c r="AE167" s="361" t="s">
        <v>935</v>
      </c>
    </row>
    <row r="168" spans="1:31" ht="0.25" customHeight="1">
      <c r="A168" s="340"/>
      <c r="C168" s="340"/>
      <c r="F168" s="340"/>
      <c r="G168" s="340"/>
      <c r="J168" s="340"/>
      <c r="K168" s="340"/>
      <c r="L168" s="341"/>
      <c r="N168" s="341"/>
      <c r="O168" s="341"/>
      <c r="Q168" s="341"/>
      <c r="R168" s="341"/>
      <c r="T168" s="341"/>
      <c r="U168" s="341"/>
      <c r="W168" s="341"/>
      <c r="X168" s="369"/>
      <c r="Y168" s="341"/>
      <c r="Z168" s="341"/>
      <c r="AB168" s="341"/>
      <c r="AC168" s="341"/>
      <c r="AD168" s="341"/>
      <c r="AE168" s="341"/>
    </row>
    <row r="169" spans="1:31" ht="11.25" customHeight="1">
      <c r="A169" s="340"/>
      <c r="C169" s="340"/>
      <c r="F169" s="340"/>
      <c r="G169" s="340"/>
      <c r="J169" s="340"/>
      <c r="K169" s="340"/>
      <c r="L169" s="341"/>
      <c r="N169" s="341"/>
      <c r="O169" s="341"/>
      <c r="Q169" s="341"/>
      <c r="R169" s="341"/>
      <c r="T169" s="341"/>
      <c r="U169" s="341"/>
      <c r="W169" s="341"/>
      <c r="X169" s="369"/>
      <c r="Y169" s="341"/>
      <c r="Z169" s="368"/>
      <c r="AB169" s="341"/>
      <c r="AC169" s="368"/>
      <c r="AD169" s="341"/>
      <c r="AE169" s="368"/>
    </row>
    <row r="170" spans="1:31" ht="1.5" customHeight="1">
      <c r="A170" s="340"/>
      <c r="C170" s="340"/>
      <c r="F170" s="342"/>
      <c r="G170" s="342"/>
      <c r="H170" s="345"/>
      <c r="I170" s="345"/>
      <c r="J170" s="342"/>
      <c r="K170" s="342"/>
      <c r="L170" s="343"/>
      <c r="M170" s="345"/>
      <c r="N170" s="343"/>
      <c r="O170" s="343"/>
      <c r="P170" s="345"/>
      <c r="Q170" s="343"/>
      <c r="R170" s="343"/>
      <c r="S170" s="345"/>
      <c r="T170" s="343"/>
      <c r="U170" s="343"/>
      <c r="V170" s="345"/>
      <c r="W170" s="343"/>
      <c r="X170" s="371"/>
      <c r="Y170" s="343"/>
      <c r="Z170" s="343"/>
      <c r="AB170" s="343"/>
      <c r="AC170" s="343"/>
      <c r="AD170" s="343"/>
      <c r="AE170" s="343"/>
    </row>
    <row r="171" spans="1:31" ht="0" hidden="1" customHeight="1"/>
    <row r="172" spans="1:31" ht="2.25" customHeight="1">
      <c r="A172" s="365" t="s">
        <v>105</v>
      </c>
      <c r="C172" s="365" t="s">
        <v>105</v>
      </c>
      <c r="F172" s="365" t="s">
        <v>105</v>
      </c>
      <c r="G172" s="365" t="s">
        <v>105</v>
      </c>
      <c r="J172" s="360" t="s">
        <v>105</v>
      </c>
      <c r="K172" s="360" t="s">
        <v>105</v>
      </c>
      <c r="L172" s="359" t="s">
        <v>105</v>
      </c>
      <c r="N172" s="360" t="s">
        <v>105</v>
      </c>
      <c r="O172" s="359" t="s">
        <v>105</v>
      </c>
      <c r="Q172" s="360" t="s">
        <v>105</v>
      </c>
      <c r="R172" s="359" t="s">
        <v>105</v>
      </c>
      <c r="T172" s="360" t="s">
        <v>105</v>
      </c>
      <c r="U172" s="359" t="s">
        <v>105</v>
      </c>
      <c r="W172" s="360" t="s">
        <v>105</v>
      </c>
      <c r="X172" s="360" t="s">
        <v>105</v>
      </c>
      <c r="Y172" s="360" t="s">
        <v>105</v>
      </c>
      <c r="Z172" s="360" t="s">
        <v>105</v>
      </c>
      <c r="AB172" s="360" t="s">
        <v>105</v>
      </c>
      <c r="AC172" s="360" t="s">
        <v>105</v>
      </c>
      <c r="AD172" s="360" t="s">
        <v>105</v>
      </c>
      <c r="AE172" s="360" t="s">
        <v>105</v>
      </c>
    </row>
    <row r="173" spans="1:31" ht="17.149999999999999" customHeight="1">
      <c r="A173" s="373">
        <v>2015</v>
      </c>
      <c r="C173" s="373" t="s">
        <v>936</v>
      </c>
      <c r="F173" s="374" t="s">
        <v>105</v>
      </c>
      <c r="G173" s="374" t="s">
        <v>846</v>
      </c>
      <c r="J173" s="375">
        <v>115</v>
      </c>
      <c r="K173" s="374" t="s">
        <v>105</v>
      </c>
      <c r="L173" s="376">
        <v>0.72</v>
      </c>
      <c r="N173" s="372" t="s">
        <v>105</v>
      </c>
      <c r="O173" s="376">
        <v>0.70199999999999996</v>
      </c>
      <c r="Q173" s="372" t="s">
        <v>105</v>
      </c>
      <c r="R173" s="376">
        <v>0.65100000000000002</v>
      </c>
      <c r="T173" s="372" t="s">
        <v>105</v>
      </c>
      <c r="U173" s="376">
        <v>0.78300000000000003</v>
      </c>
      <c r="W173" s="372" t="s">
        <v>105</v>
      </c>
      <c r="X173" s="369"/>
      <c r="Y173" s="370" t="s">
        <v>105</v>
      </c>
      <c r="Z173" s="366" t="s">
        <v>937</v>
      </c>
      <c r="AB173" s="370" t="s">
        <v>105</v>
      </c>
      <c r="AC173" s="366" t="s">
        <v>938</v>
      </c>
      <c r="AD173" s="370" t="s">
        <v>105</v>
      </c>
      <c r="AE173" s="367" t="s">
        <v>939</v>
      </c>
    </row>
    <row r="174" spans="1:31" ht="0.25" customHeight="1">
      <c r="A174" s="340"/>
      <c r="C174" s="340"/>
      <c r="F174" s="340"/>
      <c r="G174" s="340"/>
      <c r="J174" s="340"/>
      <c r="K174" s="340"/>
      <c r="L174" s="341"/>
      <c r="N174" s="341"/>
      <c r="O174" s="341"/>
      <c r="Q174" s="341"/>
      <c r="R174" s="341"/>
      <c r="T174" s="341"/>
      <c r="U174" s="341"/>
      <c r="W174" s="341"/>
      <c r="X174" s="369"/>
      <c r="Y174" s="341"/>
      <c r="Z174" s="341"/>
      <c r="AB174" s="341"/>
      <c r="AC174" s="341"/>
      <c r="AD174" s="341"/>
      <c r="AE174" s="341"/>
    </row>
    <row r="175" spans="1:31" ht="11.25" customHeight="1">
      <c r="A175" s="340"/>
      <c r="C175" s="340"/>
      <c r="F175" s="340"/>
      <c r="G175" s="340"/>
      <c r="J175" s="340"/>
      <c r="K175" s="340"/>
      <c r="L175" s="341"/>
      <c r="N175" s="341"/>
      <c r="O175" s="341"/>
      <c r="Q175" s="341"/>
      <c r="R175" s="341"/>
      <c r="T175" s="341"/>
      <c r="U175" s="341"/>
      <c r="W175" s="341"/>
      <c r="X175" s="369"/>
      <c r="Y175" s="341"/>
      <c r="Z175" s="368"/>
      <c r="AB175" s="341"/>
      <c r="AC175" s="368"/>
      <c r="AD175" s="341"/>
      <c r="AE175" s="368"/>
    </row>
    <row r="176" spans="1:31" ht="1.5" customHeight="1">
      <c r="A176" s="340"/>
      <c r="C176" s="340"/>
      <c r="F176" s="342"/>
      <c r="G176" s="342"/>
      <c r="H176" s="345"/>
      <c r="I176" s="345"/>
      <c r="J176" s="342"/>
      <c r="K176" s="342"/>
      <c r="L176" s="343"/>
      <c r="M176" s="345"/>
      <c r="N176" s="343"/>
      <c r="O176" s="343"/>
      <c r="P176" s="345"/>
      <c r="Q176" s="343"/>
      <c r="R176" s="343"/>
      <c r="S176" s="345"/>
      <c r="T176" s="343"/>
      <c r="U176" s="343"/>
      <c r="V176" s="345"/>
      <c r="W176" s="343"/>
      <c r="X176" s="371"/>
      <c r="Y176" s="343"/>
      <c r="Z176" s="343"/>
      <c r="AB176" s="343"/>
      <c r="AC176" s="343"/>
      <c r="AD176" s="343"/>
      <c r="AE176" s="343"/>
    </row>
    <row r="177" spans="1:31" ht="0" hidden="1" customHeight="1"/>
    <row r="178" spans="1:31" ht="2.25" customHeight="1">
      <c r="A178" s="365" t="s">
        <v>105</v>
      </c>
      <c r="C178" s="365" t="s">
        <v>105</v>
      </c>
      <c r="F178" s="365" t="s">
        <v>105</v>
      </c>
      <c r="G178" s="365" t="s">
        <v>105</v>
      </c>
      <c r="J178" s="360" t="s">
        <v>105</v>
      </c>
      <c r="K178" s="360" t="s">
        <v>105</v>
      </c>
      <c r="L178" s="359" t="s">
        <v>105</v>
      </c>
      <c r="N178" s="360" t="s">
        <v>105</v>
      </c>
      <c r="O178" s="359" t="s">
        <v>105</v>
      </c>
      <c r="Q178" s="360" t="s">
        <v>105</v>
      </c>
      <c r="R178" s="359" t="s">
        <v>105</v>
      </c>
      <c r="T178" s="360" t="s">
        <v>105</v>
      </c>
      <c r="U178" s="359" t="s">
        <v>105</v>
      </c>
      <c r="W178" s="360" t="s">
        <v>105</v>
      </c>
      <c r="X178" s="360" t="s">
        <v>105</v>
      </c>
      <c r="Y178" s="360" t="s">
        <v>105</v>
      </c>
      <c r="Z178" s="360" t="s">
        <v>105</v>
      </c>
      <c r="AB178" s="360" t="s">
        <v>105</v>
      </c>
      <c r="AC178" s="360" t="s">
        <v>105</v>
      </c>
      <c r="AD178" s="360" t="s">
        <v>105</v>
      </c>
      <c r="AE178" s="360" t="s">
        <v>105</v>
      </c>
    </row>
    <row r="179" spans="1:31" ht="17.149999999999999" customHeight="1">
      <c r="A179" s="373">
        <v>7001</v>
      </c>
      <c r="C179" s="373" t="s">
        <v>940</v>
      </c>
      <c r="F179" s="374" t="s">
        <v>105</v>
      </c>
      <c r="G179" s="374" t="s">
        <v>846</v>
      </c>
      <c r="J179" s="375">
        <v>15</v>
      </c>
      <c r="K179" s="374" t="s">
        <v>105</v>
      </c>
      <c r="L179" s="376">
        <v>0</v>
      </c>
      <c r="N179" s="372" t="s">
        <v>105</v>
      </c>
      <c r="O179" s="376">
        <v>0</v>
      </c>
      <c r="Q179" s="372" t="s">
        <v>105</v>
      </c>
      <c r="R179" s="376">
        <v>0</v>
      </c>
      <c r="T179" s="372" t="s">
        <v>105</v>
      </c>
      <c r="U179" s="376">
        <v>0.2</v>
      </c>
      <c r="W179" s="372" t="s">
        <v>105</v>
      </c>
      <c r="X179" s="369"/>
      <c r="Y179" s="370" t="s">
        <v>105</v>
      </c>
      <c r="Z179" s="366" t="s">
        <v>909</v>
      </c>
      <c r="AB179" s="370" t="s">
        <v>105</v>
      </c>
      <c r="AC179" s="367" t="s">
        <v>931</v>
      </c>
      <c r="AD179" s="370" t="s">
        <v>105</v>
      </c>
      <c r="AE179" s="367" t="s">
        <v>941</v>
      </c>
    </row>
    <row r="180" spans="1:31" ht="0.25" customHeight="1">
      <c r="A180" s="340"/>
      <c r="C180" s="340"/>
      <c r="F180" s="340"/>
      <c r="G180" s="340"/>
      <c r="J180" s="340"/>
      <c r="K180" s="340"/>
      <c r="L180" s="341"/>
      <c r="N180" s="341"/>
      <c r="O180" s="341"/>
      <c r="Q180" s="341"/>
      <c r="R180" s="341"/>
      <c r="T180" s="341"/>
      <c r="U180" s="341"/>
      <c r="W180" s="341"/>
      <c r="X180" s="369"/>
      <c r="Y180" s="341"/>
      <c r="Z180" s="341"/>
      <c r="AB180" s="341"/>
      <c r="AC180" s="341"/>
      <c r="AD180" s="341"/>
      <c r="AE180" s="341"/>
    </row>
    <row r="181" spans="1:31" ht="11.25" customHeight="1">
      <c r="A181" s="340"/>
      <c r="C181" s="340"/>
      <c r="F181" s="340"/>
      <c r="G181" s="340"/>
      <c r="J181" s="340"/>
      <c r="K181" s="340"/>
      <c r="L181" s="341"/>
      <c r="N181" s="341"/>
      <c r="O181" s="341"/>
      <c r="Q181" s="341"/>
      <c r="R181" s="341"/>
      <c r="T181" s="341"/>
      <c r="U181" s="341"/>
      <c r="W181" s="341"/>
      <c r="X181" s="369"/>
      <c r="Y181" s="341"/>
      <c r="Z181" s="368"/>
      <c r="AB181" s="341"/>
      <c r="AC181" s="368"/>
      <c r="AD181" s="341"/>
      <c r="AE181" s="368"/>
    </row>
    <row r="182" spans="1:31" ht="1.5" customHeight="1">
      <c r="A182" s="340"/>
      <c r="C182" s="340"/>
      <c r="F182" s="342"/>
      <c r="G182" s="342"/>
      <c r="H182" s="345"/>
      <c r="I182" s="345"/>
      <c r="J182" s="342"/>
      <c r="K182" s="342"/>
      <c r="L182" s="343"/>
      <c r="M182" s="345"/>
      <c r="N182" s="343"/>
      <c r="O182" s="343"/>
      <c r="P182" s="345"/>
      <c r="Q182" s="343"/>
      <c r="R182" s="343"/>
      <c r="S182" s="345"/>
      <c r="T182" s="343"/>
      <c r="U182" s="343"/>
      <c r="V182" s="345"/>
      <c r="W182" s="343"/>
      <c r="X182" s="371"/>
      <c r="Y182" s="343"/>
      <c r="Z182" s="343"/>
      <c r="AB182" s="343"/>
      <c r="AC182" s="343"/>
      <c r="AD182" s="343"/>
      <c r="AE182" s="343"/>
    </row>
    <row r="183" spans="1:31" ht="0" hidden="1" customHeight="1"/>
    <row r="184" spans="1:31" ht="2.25" customHeight="1">
      <c r="A184" s="365" t="s">
        <v>105</v>
      </c>
      <c r="C184" s="365" t="s">
        <v>105</v>
      </c>
      <c r="F184" s="365" t="s">
        <v>105</v>
      </c>
      <c r="G184" s="365" t="s">
        <v>105</v>
      </c>
      <c r="J184" s="360" t="s">
        <v>105</v>
      </c>
      <c r="K184" s="360" t="s">
        <v>105</v>
      </c>
      <c r="L184" s="359" t="s">
        <v>105</v>
      </c>
      <c r="N184" s="360" t="s">
        <v>105</v>
      </c>
      <c r="O184" s="359" t="s">
        <v>105</v>
      </c>
      <c r="Q184" s="360" t="s">
        <v>105</v>
      </c>
      <c r="R184" s="359" t="s">
        <v>105</v>
      </c>
      <c r="T184" s="360" t="s">
        <v>105</v>
      </c>
      <c r="U184" s="359" t="s">
        <v>105</v>
      </c>
      <c r="W184" s="360" t="s">
        <v>105</v>
      </c>
      <c r="X184" s="360" t="s">
        <v>105</v>
      </c>
      <c r="Y184" s="360" t="s">
        <v>105</v>
      </c>
      <c r="Z184" s="360" t="s">
        <v>105</v>
      </c>
      <c r="AB184" s="360" t="s">
        <v>105</v>
      </c>
      <c r="AC184" s="360" t="s">
        <v>105</v>
      </c>
      <c r="AD184" s="360" t="s">
        <v>105</v>
      </c>
      <c r="AE184" s="360" t="s">
        <v>105</v>
      </c>
    </row>
    <row r="185" spans="1:31" ht="17.149999999999999" customHeight="1">
      <c r="A185" s="373">
        <v>2019</v>
      </c>
      <c r="C185" s="373" t="s">
        <v>942</v>
      </c>
      <c r="F185" s="374" t="s">
        <v>105</v>
      </c>
      <c r="G185" s="374" t="s">
        <v>846</v>
      </c>
      <c r="J185" s="375">
        <v>30</v>
      </c>
      <c r="K185" s="374" t="s">
        <v>105</v>
      </c>
      <c r="L185" s="376">
        <v>0.9</v>
      </c>
      <c r="N185" s="372" t="s">
        <v>105</v>
      </c>
      <c r="O185" s="376">
        <v>0.9</v>
      </c>
      <c r="Q185" s="372" t="s">
        <v>105</v>
      </c>
      <c r="R185" s="376">
        <v>0.9</v>
      </c>
      <c r="T185" s="372" t="s">
        <v>105</v>
      </c>
      <c r="U185" s="376">
        <v>0.93300000000000005</v>
      </c>
      <c r="W185" s="372" t="s">
        <v>105</v>
      </c>
      <c r="X185" s="369"/>
      <c r="Y185" s="370" t="s">
        <v>105</v>
      </c>
      <c r="Z185" s="366" t="s">
        <v>909</v>
      </c>
      <c r="AB185" s="370" t="s">
        <v>105</v>
      </c>
      <c r="AC185" s="367" t="s">
        <v>931</v>
      </c>
      <c r="AD185" s="370" t="s">
        <v>105</v>
      </c>
      <c r="AE185" s="367" t="s">
        <v>943</v>
      </c>
    </row>
    <row r="186" spans="1:31" ht="0.25" customHeight="1">
      <c r="A186" s="340"/>
      <c r="C186" s="340"/>
      <c r="F186" s="340"/>
      <c r="G186" s="340"/>
      <c r="J186" s="340"/>
      <c r="K186" s="340"/>
      <c r="L186" s="341"/>
      <c r="N186" s="341"/>
      <c r="O186" s="341"/>
      <c r="Q186" s="341"/>
      <c r="R186" s="341"/>
      <c r="T186" s="341"/>
      <c r="U186" s="341"/>
      <c r="W186" s="341"/>
      <c r="X186" s="369"/>
      <c r="Y186" s="341"/>
      <c r="Z186" s="341"/>
      <c r="AB186" s="341"/>
      <c r="AC186" s="341"/>
      <c r="AD186" s="341"/>
      <c r="AE186" s="341"/>
    </row>
    <row r="187" spans="1:31" ht="11.25" customHeight="1">
      <c r="A187" s="340"/>
      <c r="C187" s="340"/>
      <c r="F187" s="340"/>
      <c r="G187" s="340"/>
      <c r="J187" s="340"/>
      <c r="K187" s="340"/>
      <c r="L187" s="341"/>
      <c r="N187" s="341"/>
      <c r="O187" s="341"/>
      <c r="Q187" s="341"/>
      <c r="R187" s="341"/>
      <c r="T187" s="341"/>
      <c r="U187" s="341"/>
      <c r="W187" s="341"/>
      <c r="X187" s="369"/>
      <c r="Y187" s="341"/>
      <c r="Z187" s="368"/>
      <c r="AB187" s="341"/>
      <c r="AC187" s="368"/>
      <c r="AD187" s="341"/>
      <c r="AE187" s="368"/>
    </row>
    <row r="188" spans="1:31" ht="1.5" customHeight="1">
      <c r="A188" s="340"/>
      <c r="C188" s="340"/>
      <c r="F188" s="342"/>
      <c r="G188" s="342"/>
      <c r="H188" s="345"/>
      <c r="I188" s="345"/>
      <c r="J188" s="342"/>
      <c r="K188" s="342"/>
      <c r="L188" s="343"/>
      <c r="M188" s="345"/>
      <c r="N188" s="343"/>
      <c r="O188" s="343"/>
      <c r="P188" s="345"/>
      <c r="Q188" s="343"/>
      <c r="R188" s="343"/>
      <c r="S188" s="345"/>
      <c r="T188" s="343"/>
      <c r="U188" s="343"/>
      <c r="V188" s="345"/>
      <c r="W188" s="343"/>
      <c r="X188" s="371"/>
      <c r="Y188" s="343"/>
      <c r="Z188" s="343"/>
      <c r="AB188" s="343"/>
      <c r="AC188" s="343"/>
      <c r="AD188" s="343"/>
      <c r="AE188" s="343"/>
    </row>
    <row r="189" spans="1:31" ht="0" hidden="1" customHeight="1"/>
    <row r="190" spans="1:31" ht="2.25" customHeight="1">
      <c r="A190" s="365" t="s">
        <v>105</v>
      </c>
      <c r="C190" s="365" t="s">
        <v>105</v>
      </c>
      <c r="F190" s="365" t="s">
        <v>105</v>
      </c>
      <c r="G190" s="365" t="s">
        <v>105</v>
      </c>
      <c r="J190" s="360" t="s">
        <v>105</v>
      </c>
      <c r="K190" s="360" t="s">
        <v>105</v>
      </c>
      <c r="L190" s="359" t="s">
        <v>105</v>
      </c>
      <c r="N190" s="360" t="s">
        <v>105</v>
      </c>
      <c r="O190" s="359" t="s">
        <v>105</v>
      </c>
      <c r="Q190" s="360" t="s">
        <v>105</v>
      </c>
      <c r="R190" s="359" t="s">
        <v>105</v>
      </c>
      <c r="T190" s="360" t="s">
        <v>105</v>
      </c>
      <c r="U190" s="359" t="s">
        <v>105</v>
      </c>
      <c r="W190" s="360" t="s">
        <v>105</v>
      </c>
      <c r="X190" s="360" t="s">
        <v>105</v>
      </c>
      <c r="Y190" s="360" t="s">
        <v>105</v>
      </c>
      <c r="Z190" s="360" t="s">
        <v>105</v>
      </c>
      <c r="AB190" s="360" t="s">
        <v>105</v>
      </c>
      <c r="AC190" s="360" t="s">
        <v>105</v>
      </c>
      <c r="AD190" s="360" t="s">
        <v>105</v>
      </c>
      <c r="AE190" s="360" t="s">
        <v>105</v>
      </c>
    </row>
    <row r="191" spans="1:31" ht="17.149999999999999" customHeight="1">
      <c r="A191" s="373">
        <v>2067</v>
      </c>
      <c r="C191" s="373" t="s">
        <v>944</v>
      </c>
      <c r="F191" s="374" t="s">
        <v>105</v>
      </c>
      <c r="G191" s="374" t="s">
        <v>846</v>
      </c>
      <c r="J191" s="375">
        <v>139</v>
      </c>
      <c r="K191" s="374" t="s">
        <v>105</v>
      </c>
      <c r="L191" s="376">
        <v>0.84399999999999997</v>
      </c>
      <c r="N191" s="372" t="s">
        <v>105</v>
      </c>
      <c r="O191" s="376">
        <v>0.80400000000000005</v>
      </c>
      <c r="Q191" s="372" t="s">
        <v>105</v>
      </c>
      <c r="R191" s="376">
        <v>0.79100000000000004</v>
      </c>
      <c r="T191" s="372" t="s">
        <v>105</v>
      </c>
      <c r="U191" s="376">
        <v>0.83499999999999996</v>
      </c>
      <c r="W191" s="372" t="s">
        <v>105</v>
      </c>
      <c r="X191" s="369"/>
      <c r="Y191" s="370" t="s">
        <v>105</v>
      </c>
      <c r="Z191" s="366" t="s">
        <v>907</v>
      </c>
      <c r="AB191" s="370" t="s">
        <v>105</v>
      </c>
      <c r="AC191" s="366" t="s">
        <v>909</v>
      </c>
      <c r="AD191" s="370" t="s">
        <v>105</v>
      </c>
      <c r="AE191" s="367" t="s">
        <v>945</v>
      </c>
    </row>
    <row r="192" spans="1:31" ht="0.25" customHeight="1">
      <c r="A192" s="340"/>
      <c r="C192" s="340"/>
      <c r="F192" s="340"/>
      <c r="G192" s="340"/>
      <c r="J192" s="340"/>
      <c r="K192" s="340"/>
      <c r="L192" s="341"/>
      <c r="N192" s="341"/>
      <c r="O192" s="341"/>
      <c r="Q192" s="341"/>
      <c r="R192" s="341"/>
      <c r="T192" s="341"/>
      <c r="U192" s="341"/>
      <c r="W192" s="341"/>
      <c r="X192" s="369"/>
      <c r="Y192" s="341"/>
      <c r="Z192" s="341"/>
      <c r="AB192" s="341"/>
      <c r="AC192" s="341"/>
      <c r="AD192" s="341"/>
      <c r="AE192" s="341"/>
    </row>
    <row r="193" spans="1:31" ht="11.25" customHeight="1">
      <c r="A193" s="340"/>
      <c r="C193" s="340"/>
      <c r="F193" s="340"/>
      <c r="G193" s="340"/>
      <c r="J193" s="340"/>
      <c r="K193" s="340"/>
      <c r="L193" s="341"/>
      <c r="N193" s="341"/>
      <c r="O193" s="341"/>
      <c r="Q193" s="341"/>
      <c r="R193" s="341"/>
      <c r="T193" s="341"/>
      <c r="U193" s="341"/>
      <c r="W193" s="341"/>
      <c r="X193" s="369"/>
      <c r="Y193" s="341"/>
      <c r="Z193" s="368"/>
      <c r="AB193" s="341"/>
      <c r="AC193" s="368"/>
      <c r="AD193" s="341"/>
      <c r="AE193" s="368"/>
    </row>
    <row r="194" spans="1:31" ht="1.5" customHeight="1">
      <c r="A194" s="340"/>
      <c r="C194" s="340"/>
      <c r="F194" s="342"/>
      <c r="G194" s="342"/>
      <c r="H194" s="345"/>
      <c r="I194" s="345"/>
      <c r="J194" s="342"/>
      <c r="K194" s="342"/>
      <c r="L194" s="343"/>
      <c r="M194" s="345"/>
      <c r="N194" s="343"/>
      <c r="O194" s="343"/>
      <c r="P194" s="345"/>
      <c r="Q194" s="343"/>
      <c r="R194" s="343"/>
      <c r="S194" s="345"/>
      <c r="T194" s="343"/>
      <c r="U194" s="343"/>
      <c r="V194" s="345"/>
      <c r="W194" s="343"/>
      <c r="X194" s="371"/>
      <c r="Y194" s="343"/>
      <c r="Z194" s="343"/>
      <c r="AB194" s="343"/>
      <c r="AC194" s="343"/>
      <c r="AD194" s="343"/>
      <c r="AE194" s="343"/>
    </row>
    <row r="195" spans="1:31" ht="2.25" customHeight="1">
      <c r="A195" s="365" t="s">
        <v>105</v>
      </c>
      <c r="C195" s="365" t="s">
        <v>105</v>
      </c>
      <c r="F195" s="365" t="s">
        <v>105</v>
      </c>
      <c r="G195" s="365" t="s">
        <v>105</v>
      </c>
      <c r="J195" s="360" t="s">
        <v>105</v>
      </c>
      <c r="K195" s="360" t="s">
        <v>105</v>
      </c>
      <c r="L195" s="359" t="s">
        <v>105</v>
      </c>
      <c r="N195" s="360" t="s">
        <v>105</v>
      </c>
      <c r="O195" s="359" t="s">
        <v>105</v>
      </c>
      <c r="Q195" s="360" t="s">
        <v>105</v>
      </c>
      <c r="R195" s="359" t="s">
        <v>105</v>
      </c>
      <c r="T195" s="360" t="s">
        <v>105</v>
      </c>
      <c r="U195" s="359" t="s">
        <v>105</v>
      </c>
      <c r="W195" s="360" t="s">
        <v>105</v>
      </c>
      <c r="X195" s="360" t="s">
        <v>105</v>
      </c>
      <c r="Y195" s="360" t="s">
        <v>105</v>
      </c>
      <c r="Z195" s="360" t="s">
        <v>105</v>
      </c>
      <c r="AB195" s="360" t="s">
        <v>105</v>
      </c>
      <c r="AC195" s="360" t="s">
        <v>105</v>
      </c>
      <c r="AD195" s="360" t="s">
        <v>105</v>
      </c>
      <c r="AE195" s="360" t="s">
        <v>105</v>
      </c>
    </row>
    <row r="196" spans="1:31" ht="17.149999999999999" customHeight="1">
      <c r="A196" s="373">
        <v>2061</v>
      </c>
      <c r="C196" s="373" t="s">
        <v>946</v>
      </c>
      <c r="F196" s="374" t="s">
        <v>105</v>
      </c>
      <c r="G196" s="374" t="s">
        <v>846</v>
      </c>
      <c r="J196" s="375">
        <v>87</v>
      </c>
      <c r="K196" s="374" t="s">
        <v>105</v>
      </c>
      <c r="L196" s="376">
        <v>0.73799999999999999</v>
      </c>
      <c r="N196" s="372" t="s">
        <v>105</v>
      </c>
      <c r="O196" s="376">
        <v>0.86499999999999999</v>
      </c>
      <c r="Q196" s="372" t="s">
        <v>105</v>
      </c>
      <c r="R196" s="376">
        <v>0.69799999999999995</v>
      </c>
      <c r="T196" s="372" t="s">
        <v>105</v>
      </c>
      <c r="U196" s="376">
        <v>0.82799999999999996</v>
      </c>
      <c r="W196" s="372" t="s">
        <v>105</v>
      </c>
      <c r="X196" s="369"/>
      <c r="Y196" s="370" t="s">
        <v>105</v>
      </c>
      <c r="Z196" s="367" t="s">
        <v>947</v>
      </c>
      <c r="AB196" s="370" t="s">
        <v>105</v>
      </c>
      <c r="AC196" s="366" t="s">
        <v>948</v>
      </c>
      <c r="AD196" s="370" t="s">
        <v>105</v>
      </c>
      <c r="AE196" s="367" t="s">
        <v>949</v>
      </c>
    </row>
    <row r="197" spans="1:31" ht="0.25" customHeight="1">
      <c r="A197" s="340"/>
      <c r="C197" s="340"/>
      <c r="F197" s="340"/>
      <c r="G197" s="340"/>
      <c r="J197" s="340"/>
      <c r="K197" s="340"/>
      <c r="L197" s="341"/>
      <c r="N197" s="341"/>
      <c r="O197" s="341"/>
      <c r="Q197" s="341"/>
      <c r="R197" s="341"/>
      <c r="T197" s="341"/>
      <c r="U197" s="341"/>
      <c r="W197" s="341"/>
      <c r="X197" s="369"/>
      <c r="Y197" s="341"/>
      <c r="Z197" s="341"/>
      <c r="AB197" s="341"/>
      <c r="AC197" s="341"/>
      <c r="AD197" s="341"/>
      <c r="AE197" s="341"/>
    </row>
    <row r="198" spans="1:31" ht="11.25" customHeight="1">
      <c r="A198" s="340"/>
      <c r="C198" s="340"/>
      <c r="F198" s="340"/>
      <c r="G198" s="340"/>
      <c r="J198" s="340"/>
      <c r="K198" s="340"/>
      <c r="L198" s="341"/>
      <c r="N198" s="341"/>
      <c r="O198" s="341"/>
      <c r="Q198" s="341"/>
      <c r="R198" s="341"/>
      <c r="T198" s="341"/>
      <c r="U198" s="341"/>
      <c r="W198" s="341"/>
      <c r="X198" s="369"/>
      <c r="Y198" s="341"/>
      <c r="Z198" s="368"/>
      <c r="AB198" s="341"/>
      <c r="AC198" s="368"/>
      <c r="AD198" s="341"/>
      <c r="AE198" s="368"/>
    </row>
    <row r="199" spans="1:31" ht="1.5" customHeight="1">
      <c r="A199" s="340"/>
      <c r="C199" s="340"/>
      <c r="F199" s="342"/>
      <c r="G199" s="342"/>
      <c r="H199" s="345"/>
      <c r="I199" s="345"/>
      <c r="J199" s="342"/>
      <c r="K199" s="342"/>
      <c r="L199" s="343"/>
      <c r="M199" s="345"/>
      <c r="N199" s="343"/>
      <c r="O199" s="343"/>
      <c r="P199" s="345"/>
      <c r="Q199" s="343"/>
      <c r="R199" s="343"/>
      <c r="S199" s="345"/>
      <c r="T199" s="343"/>
      <c r="U199" s="343"/>
      <c r="V199" s="345"/>
      <c r="W199" s="343"/>
      <c r="X199" s="371"/>
      <c r="Y199" s="343"/>
      <c r="Z199" s="343"/>
      <c r="AB199" s="343"/>
      <c r="AC199" s="343"/>
      <c r="AD199" s="343"/>
      <c r="AE199" s="343"/>
    </row>
    <row r="200" spans="1:31" ht="0" hidden="1" customHeight="1"/>
    <row r="201" spans="1:31" ht="2.25" customHeight="1">
      <c r="A201" s="365" t="s">
        <v>105</v>
      </c>
      <c r="C201" s="365" t="s">
        <v>105</v>
      </c>
      <c r="F201" s="365" t="s">
        <v>105</v>
      </c>
      <c r="G201" s="365" t="s">
        <v>105</v>
      </c>
      <c r="J201" s="360" t="s">
        <v>105</v>
      </c>
      <c r="K201" s="360" t="s">
        <v>105</v>
      </c>
      <c r="L201" s="359" t="s">
        <v>105</v>
      </c>
      <c r="N201" s="360" t="s">
        <v>105</v>
      </c>
      <c r="O201" s="359" t="s">
        <v>105</v>
      </c>
      <c r="Q201" s="360" t="s">
        <v>105</v>
      </c>
      <c r="R201" s="359" t="s">
        <v>105</v>
      </c>
      <c r="T201" s="360" t="s">
        <v>105</v>
      </c>
      <c r="U201" s="359" t="s">
        <v>105</v>
      </c>
      <c r="W201" s="360" t="s">
        <v>105</v>
      </c>
      <c r="X201" s="360" t="s">
        <v>105</v>
      </c>
      <c r="Y201" s="360" t="s">
        <v>105</v>
      </c>
      <c r="Z201" s="360" t="s">
        <v>105</v>
      </c>
      <c r="AB201" s="360" t="s">
        <v>105</v>
      </c>
      <c r="AC201" s="360" t="s">
        <v>105</v>
      </c>
      <c r="AD201" s="360" t="s">
        <v>105</v>
      </c>
      <c r="AE201" s="360" t="s">
        <v>105</v>
      </c>
    </row>
    <row r="202" spans="1:31" ht="17.149999999999999" customHeight="1">
      <c r="A202" s="373">
        <v>2047</v>
      </c>
      <c r="C202" s="373" t="s">
        <v>950</v>
      </c>
      <c r="F202" s="374" t="s">
        <v>105</v>
      </c>
      <c r="G202" s="374" t="s">
        <v>846</v>
      </c>
      <c r="J202" s="375">
        <v>108</v>
      </c>
      <c r="K202" s="374" t="s">
        <v>105</v>
      </c>
      <c r="L202" s="376">
        <v>0.94699999999999995</v>
      </c>
      <c r="N202" s="372" t="s">
        <v>105</v>
      </c>
      <c r="O202" s="376">
        <v>0.85</v>
      </c>
      <c r="Q202" s="372" t="s">
        <v>105</v>
      </c>
      <c r="R202" s="376">
        <v>0.95099999999999996</v>
      </c>
      <c r="T202" s="372" t="s">
        <v>105</v>
      </c>
      <c r="U202" s="376">
        <v>0.92600000000000005</v>
      </c>
      <c r="W202" s="372" t="s">
        <v>105</v>
      </c>
      <c r="X202" s="369"/>
      <c r="Y202" s="370" t="s">
        <v>105</v>
      </c>
      <c r="Z202" s="366" t="s">
        <v>951</v>
      </c>
      <c r="AB202" s="370" t="s">
        <v>105</v>
      </c>
      <c r="AC202" s="367" t="s">
        <v>952</v>
      </c>
      <c r="AD202" s="370" t="s">
        <v>105</v>
      </c>
      <c r="AE202" s="366" t="s">
        <v>953</v>
      </c>
    </row>
    <row r="203" spans="1:31" ht="0.25" customHeight="1">
      <c r="A203" s="340"/>
      <c r="C203" s="340"/>
      <c r="F203" s="340"/>
      <c r="G203" s="340"/>
      <c r="J203" s="340"/>
      <c r="K203" s="340"/>
      <c r="L203" s="341"/>
      <c r="N203" s="341"/>
      <c r="O203" s="341"/>
      <c r="Q203" s="341"/>
      <c r="R203" s="341"/>
      <c r="T203" s="341"/>
      <c r="U203" s="341"/>
      <c r="W203" s="341"/>
      <c r="X203" s="369"/>
      <c r="Y203" s="341"/>
      <c r="Z203" s="341"/>
      <c r="AB203" s="341"/>
      <c r="AC203" s="341"/>
      <c r="AD203" s="341"/>
      <c r="AE203" s="341"/>
    </row>
    <row r="204" spans="1:31" ht="11.25" customHeight="1">
      <c r="A204" s="340"/>
      <c r="C204" s="340"/>
      <c r="F204" s="340"/>
      <c r="G204" s="340"/>
      <c r="J204" s="340"/>
      <c r="K204" s="340"/>
      <c r="L204" s="341"/>
      <c r="N204" s="341"/>
      <c r="O204" s="341"/>
      <c r="Q204" s="341"/>
      <c r="R204" s="341"/>
      <c r="T204" s="341"/>
      <c r="U204" s="341"/>
      <c r="W204" s="341"/>
      <c r="X204" s="369"/>
      <c r="Y204" s="341"/>
      <c r="Z204" s="368"/>
      <c r="AB204" s="341"/>
      <c r="AC204" s="368"/>
      <c r="AD204" s="341"/>
      <c r="AE204" s="368"/>
    </row>
    <row r="205" spans="1:31" ht="1.5" customHeight="1">
      <c r="A205" s="340"/>
      <c r="C205" s="340"/>
      <c r="F205" s="342"/>
      <c r="G205" s="342"/>
      <c r="H205" s="345"/>
      <c r="I205" s="345"/>
      <c r="J205" s="342"/>
      <c r="K205" s="342"/>
      <c r="L205" s="343"/>
      <c r="M205" s="345"/>
      <c r="N205" s="343"/>
      <c r="O205" s="343"/>
      <c r="P205" s="345"/>
      <c r="Q205" s="343"/>
      <c r="R205" s="343"/>
      <c r="S205" s="345"/>
      <c r="T205" s="343"/>
      <c r="U205" s="343"/>
      <c r="V205" s="345"/>
      <c r="W205" s="343"/>
      <c r="X205" s="371"/>
      <c r="Y205" s="343"/>
      <c r="Z205" s="343"/>
      <c r="AB205" s="343"/>
      <c r="AC205" s="343"/>
      <c r="AD205" s="343"/>
      <c r="AE205" s="343"/>
    </row>
    <row r="206" spans="1:31" ht="0" hidden="1" customHeight="1"/>
    <row r="207" spans="1:31" ht="2.25" customHeight="1">
      <c r="A207" s="365" t="s">
        <v>105</v>
      </c>
      <c r="C207" s="365" t="s">
        <v>105</v>
      </c>
      <c r="F207" s="365" t="s">
        <v>105</v>
      </c>
      <c r="G207" s="365" t="s">
        <v>105</v>
      </c>
      <c r="J207" s="360" t="s">
        <v>105</v>
      </c>
      <c r="K207" s="360" t="s">
        <v>105</v>
      </c>
      <c r="L207" s="359" t="s">
        <v>105</v>
      </c>
      <c r="N207" s="360" t="s">
        <v>105</v>
      </c>
      <c r="O207" s="359" t="s">
        <v>105</v>
      </c>
      <c r="Q207" s="360" t="s">
        <v>105</v>
      </c>
      <c r="R207" s="359" t="s">
        <v>105</v>
      </c>
      <c r="T207" s="360" t="s">
        <v>105</v>
      </c>
      <c r="U207" s="359" t="s">
        <v>105</v>
      </c>
      <c r="W207" s="360" t="s">
        <v>105</v>
      </c>
      <c r="X207" s="360" t="s">
        <v>105</v>
      </c>
      <c r="Y207" s="360" t="s">
        <v>105</v>
      </c>
      <c r="Z207" s="360" t="s">
        <v>105</v>
      </c>
      <c r="AB207" s="360" t="s">
        <v>105</v>
      </c>
      <c r="AC207" s="360" t="s">
        <v>105</v>
      </c>
      <c r="AD207" s="360" t="s">
        <v>105</v>
      </c>
      <c r="AE207" s="360" t="s">
        <v>105</v>
      </c>
    </row>
    <row r="208" spans="1:31" ht="17.149999999999999" customHeight="1">
      <c r="A208" s="373">
        <v>2074</v>
      </c>
      <c r="C208" s="373" t="s">
        <v>954</v>
      </c>
      <c r="F208" s="374" t="s">
        <v>105</v>
      </c>
      <c r="G208" s="374" t="s">
        <v>846</v>
      </c>
      <c r="J208" s="375">
        <v>59</v>
      </c>
      <c r="K208" s="374" t="s">
        <v>105</v>
      </c>
      <c r="L208" s="376">
        <v>0.77</v>
      </c>
      <c r="N208" s="372" t="s">
        <v>105</v>
      </c>
      <c r="O208" s="376">
        <v>0.79100000000000004</v>
      </c>
      <c r="Q208" s="372" t="s">
        <v>105</v>
      </c>
      <c r="R208" s="376">
        <v>0.75900000000000001</v>
      </c>
      <c r="T208" s="372" t="s">
        <v>105</v>
      </c>
      <c r="U208" s="376">
        <v>0.83099999999999996</v>
      </c>
      <c r="W208" s="372" t="s">
        <v>105</v>
      </c>
      <c r="X208" s="369"/>
      <c r="Y208" s="370" t="s">
        <v>105</v>
      </c>
      <c r="Z208" s="367" t="s">
        <v>899</v>
      </c>
      <c r="AB208" s="370" t="s">
        <v>105</v>
      </c>
      <c r="AC208" s="366" t="s">
        <v>928</v>
      </c>
      <c r="AD208" s="370" t="s">
        <v>105</v>
      </c>
      <c r="AE208" s="367" t="s">
        <v>887</v>
      </c>
    </row>
    <row r="209" spans="1:31" ht="0.25" customHeight="1">
      <c r="A209" s="340"/>
      <c r="C209" s="340"/>
      <c r="F209" s="340"/>
      <c r="G209" s="340"/>
      <c r="J209" s="340"/>
      <c r="K209" s="340"/>
      <c r="L209" s="341"/>
      <c r="N209" s="341"/>
      <c r="O209" s="341"/>
      <c r="Q209" s="341"/>
      <c r="R209" s="341"/>
      <c r="T209" s="341"/>
      <c r="U209" s="341"/>
      <c r="W209" s="341"/>
      <c r="X209" s="369"/>
      <c r="Y209" s="341"/>
      <c r="Z209" s="341"/>
      <c r="AB209" s="341"/>
      <c r="AC209" s="341"/>
      <c r="AD209" s="341"/>
      <c r="AE209" s="341"/>
    </row>
    <row r="210" spans="1:31" ht="11.25" customHeight="1">
      <c r="A210" s="340"/>
      <c r="C210" s="340"/>
      <c r="F210" s="340"/>
      <c r="G210" s="340"/>
      <c r="J210" s="340"/>
      <c r="K210" s="340"/>
      <c r="L210" s="341"/>
      <c r="N210" s="341"/>
      <c r="O210" s="341"/>
      <c r="Q210" s="341"/>
      <c r="R210" s="341"/>
      <c r="T210" s="341"/>
      <c r="U210" s="341"/>
      <c r="W210" s="341"/>
      <c r="X210" s="369"/>
      <c r="Y210" s="341"/>
      <c r="Z210" s="368"/>
      <c r="AB210" s="341"/>
      <c r="AC210" s="368"/>
      <c r="AD210" s="341"/>
      <c r="AE210" s="368"/>
    </row>
    <row r="211" spans="1:31" ht="1.5" customHeight="1">
      <c r="A211" s="340"/>
      <c r="C211" s="340"/>
      <c r="F211" s="342"/>
      <c r="G211" s="342"/>
      <c r="H211" s="345"/>
      <c r="I211" s="345"/>
      <c r="J211" s="342"/>
      <c r="K211" s="342"/>
      <c r="L211" s="343"/>
      <c r="M211" s="345"/>
      <c r="N211" s="343"/>
      <c r="O211" s="343"/>
      <c r="P211" s="345"/>
      <c r="Q211" s="343"/>
      <c r="R211" s="343"/>
      <c r="S211" s="345"/>
      <c r="T211" s="343"/>
      <c r="U211" s="343"/>
      <c r="V211" s="345"/>
      <c r="W211" s="343"/>
      <c r="X211" s="371"/>
      <c r="Y211" s="343"/>
      <c r="Z211" s="343"/>
      <c r="AB211" s="343"/>
      <c r="AC211" s="343"/>
      <c r="AD211" s="343"/>
      <c r="AE211" s="343"/>
    </row>
    <row r="212" spans="1:31" ht="0" hidden="1" customHeight="1"/>
    <row r="213" spans="1:31" ht="2.25" customHeight="1">
      <c r="A213" s="365" t="s">
        <v>105</v>
      </c>
      <c r="C213" s="365" t="s">
        <v>105</v>
      </c>
      <c r="F213" s="365" t="s">
        <v>105</v>
      </c>
      <c r="G213" s="365" t="s">
        <v>105</v>
      </c>
      <c r="J213" s="360" t="s">
        <v>105</v>
      </c>
      <c r="K213" s="360" t="s">
        <v>105</v>
      </c>
      <c r="L213" s="359" t="s">
        <v>105</v>
      </c>
      <c r="N213" s="360" t="s">
        <v>105</v>
      </c>
      <c r="O213" s="359" t="s">
        <v>105</v>
      </c>
      <c r="Q213" s="360" t="s">
        <v>105</v>
      </c>
      <c r="R213" s="359" t="s">
        <v>105</v>
      </c>
      <c r="T213" s="360" t="s">
        <v>105</v>
      </c>
      <c r="U213" s="359" t="s">
        <v>105</v>
      </c>
      <c r="W213" s="360" t="s">
        <v>105</v>
      </c>
      <c r="X213" s="360" t="s">
        <v>105</v>
      </c>
      <c r="Y213" s="360" t="s">
        <v>105</v>
      </c>
      <c r="Z213" s="360" t="s">
        <v>105</v>
      </c>
      <c r="AB213" s="360" t="s">
        <v>105</v>
      </c>
      <c r="AC213" s="360" t="s">
        <v>105</v>
      </c>
      <c r="AD213" s="360" t="s">
        <v>105</v>
      </c>
      <c r="AE213" s="360" t="s">
        <v>105</v>
      </c>
    </row>
    <row r="214" spans="1:31" ht="17.149999999999999" customHeight="1">
      <c r="A214" s="373">
        <v>3500</v>
      </c>
      <c r="C214" s="373" t="s">
        <v>955</v>
      </c>
      <c r="F214" s="374" t="s">
        <v>105</v>
      </c>
      <c r="G214" s="374" t="s">
        <v>846</v>
      </c>
      <c r="J214" s="375">
        <v>18</v>
      </c>
      <c r="K214" s="374" t="s">
        <v>105</v>
      </c>
      <c r="L214" s="376">
        <v>0.77100000000000002</v>
      </c>
      <c r="N214" s="372" t="s">
        <v>105</v>
      </c>
      <c r="O214" s="376">
        <v>0.75600000000000001</v>
      </c>
      <c r="Q214" s="372" t="s">
        <v>105</v>
      </c>
      <c r="R214" s="376">
        <v>0.92300000000000004</v>
      </c>
      <c r="T214" s="372" t="s">
        <v>105</v>
      </c>
      <c r="U214" s="376">
        <v>0.94399999999999995</v>
      </c>
      <c r="W214" s="372" t="s">
        <v>105</v>
      </c>
      <c r="X214" s="369"/>
      <c r="Y214" s="370" t="s">
        <v>105</v>
      </c>
      <c r="Z214" s="366" t="s">
        <v>925</v>
      </c>
      <c r="AB214" s="370" t="s">
        <v>105</v>
      </c>
      <c r="AC214" s="367" t="s">
        <v>956</v>
      </c>
      <c r="AD214" s="370" t="s">
        <v>105</v>
      </c>
      <c r="AE214" s="366" t="s">
        <v>957</v>
      </c>
    </row>
    <row r="215" spans="1:31" ht="0.25" customHeight="1">
      <c r="A215" s="340"/>
      <c r="C215" s="340"/>
      <c r="F215" s="340"/>
      <c r="G215" s="340"/>
      <c r="J215" s="340"/>
      <c r="K215" s="340"/>
      <c r="L215" s="341"/>
      <c r="N215" s="341"/>
      <c r="O215" s="341"/>
      <c r="Q215" s="341"/>
      <c r="R215" s="341"/>
      <c r="T215" s="341"/>
      <c r="U215" s="341"/>
      <c r="W215" s="341"/>
      <c r="X215" s="369"/>
      <c r="Y215" s="341"/>
      <c r="Z215" s="341"/>
      <c r="AB215" s="341"/>
      <c r="AC215" s="341"/>
      <c r="AD215" s="341"/>
      <c r="AE215" s="341"/>
    </row>
    <row r="216" spans="1:31" ht="11.25" customHeight="1">
      <c r="A216" s="340"/>
      <c r="C216" s="340"/>
      <c r="F216" s="340"/>
      <c r="G216" s="340"/>
      <c r="J216" s="340"/>
      <c r="K216" s="340"/>
      <c r="L216" s="341"/>
      <c r="N216" s="341"/>
      <c r="O216" s="341"/>
      <c r="Q216" s="341"/>
      <c r="R216" s="341"/>
      <c r="T216" s="341"/>
      <c r="U216" s="341"/>
      <c r="W216" s="341"/>
      <c r="X216" s="369"/>
      <c r="Y216" s="341"/>
      <c r="Z216" s="368"/>
      <c r="AB216" s="341"/>
      <c r="AC216" s="368"/>
      <c r="AD216" s="341"/>
      <c r="AE216" s="368"/>
    </row>
    <row r="217" spans="1:31" ht="1.5" customHeight="1">
      <c r="A217" s="340"/>
      <c r="C217" s="340"/>
      <c r="F217" s="342"/>
      <c r="G217" s="342"/>
      <c r="H217" s="345"/>
      <c r="I217" s="345"/>
      <c r="J217" s="342"/>
      <c r="K217" s="342"/>
      <c r="L217" s="343"/>
      <c r="M217" s="345"/>
      <c r="N217" s="343"/>
      <c r="O217" s="343"/>
      <c r="P217" s="345"/>
      <c r="Q217" s="343"/>
      <c r="R217" s="343"/>
      <c r="S217" s="345"/>
      <c r="T217" s="343"/>
      <c r="U217" s="343"/>
      <c r="V217" s="345"/>
      <c r="W217" s="343"/>
      <c r="X217" s="371"/>
      <c r="Y217" s="343"/>
      <c r="Z217" s="343"/>
      <c r="AB217" s="343"/>
      <c r="AC217" s="343"/>
      <c r="AD217" s="343"/>
      <c r="AE217" s="343"/>
    </row>
    <row r="218" spans="1:31" ht="0" hidden="1" customHeight="1"/>
    <row r="219" spans="1:31" ht="2.25" customHeight="1">
      <c r="A219" s="365" t="s">
        <v>105</v>
      </c>
      <c r="C219" s="365" t="s">
        <v>105</v>
      </c>
      <c r="F219" s="365" t="s">
        <v>105</v>
      </c>
      <c r="G219" s="365" t="s">
        <v>105</v>
      </c>
      <c r="J219" s="360" t="s">
        <v>105</v>
      </c>
      <c r="K219" s="360" t="s">
        <v>105</v>
      </c>
      <c r="L219" s="359" t="s">
        <v>105</v>
      </c>
      <c r="N219" s="360" t="s">
        <v>105</v>
      </c>
      <c r="O219" s="359" t="s">
        <v>105</v>
      </c>
      <c r="Q219" s="360" t="s">
        <v>105</v>
      </c>
      <c r="R219" s="359" t="s">
        <v>105</v>
      </c>
      <c r="T219" s="360" t="s">
        <v>105</v>
      </c>
      <c r="U219" s="359" t="s">
        <v>105</v>
      </c>
      <c r="W219" s="360" t="s">
        <v>105</v>
      </c>
      <c r="X219" s="360" t="s">
        <v>105</v>
      </c>
      <c r="Y219" s="360" t="s">
        <v>105</v>
      </c>
      <c r="Z219" s="360" t="s">
        <v>105</v>
      </c>
      <c r="AB219" s="360" t="s">
        <v>105</v>
      </c>
      <c r="AC219" s="360" t="s">
        <v>105</v>
      </c>
      <c r="AD219" s="360" t="s">
        <v>105</v>
      </c>
      <c r="AE219" s="360" t="s">
        <v>105</v>
      </c>
    </row>
    <row r="220" spans="1:31" ht="17.149999999999999" customHeight="1">
      <c r="A220" s="373">
        <v>3502</v>
      </c>
      <c r="C220" s="373" t="s">
        <v>958</v>
      </c>
      <c r="F220" s="374" t="s">
        <v>105</v>
      </c>
      <c r="G220" s="374" t="s">
        <v>846</v>
      </c>
      <c r="J220" s="375">
        <v>43</v>
      </c>
      <c r="K220" s="374" t="s">
        <v>105</v>
      </c>
      <c r="L220" s="376">
        <v>0.69799999999999995</v>
      </c>
      <c r="N220" s="372" t="s">
        <v>105</v>
      </c>
      <c r="O220" s="376">
        <v>0.82399999999999995</v>
      </c>
      <c r="Q220" s="372" t="s">
        <v>105</v>
      </c>
      <c r="R220" s="376">
        <v>0.88</v>
      </c>
      <c r="T220" s="372" t="s">
        <v>105</v>
      </c>
      <c r="U220" s="376">
        <v>0.83699999999999997</v>
      </c>
      <c r="W220" s="372" t="s">
        <v>105</v>
      </c>
      <c r="X220" s="369"/>
      <c r="Y220" s="370" t="s">
        <v>105</v>
      </c>
      <c r="Z220" s="367" t="s">
        <v>959</v>
      </c>
      <c r="AB220" s="370" t="s">
        <v>105</v>
      </c>
      <c r="AC220" s="367" t="s">
        <v>960</v>
      </c>
      <c r="AD220" s="370" t="s">
        <v>105</v>
      </c>
      <c r="AE220" s="366" t="s">
        <v>961</v>
      </c>
    </row>
    <row r="221" spans="1:31" ht="0.25" customHeight="1">
      <c r="A221" s="340"/>
      <c r="C221" s="340"/>
      <c r="F221" s="340"/>
      <c r="G221" s="340"/>
      <c r="J221" s="340"/>
      <c r="K221" s="340"/>
      <c r="L221" s="341"/>
      <c r="N221" s="341"/>
      <c r="O221" s="341"/>
      <c r="Q221" s="341"/>
      <c r="R221" s="341"/>
      <c r="T221" s="341"/>
      <c r="U221" s="341"/>
      <c r="W221" s="341"/>
      <c r="X221" s="369"/>
      <c r="Y221" s="341"/>
      <c r="Z221" s="341"/>
      <c r="AB221" s="341"/>
      <c r="AC221" s="341"/>
      <c r="AD221" s="341"/>
      <c r="AE221" s="341"/>
    </row>
    <row r="222" spans="1:31" ht="11.25" customHeight="1">
      <c r="A222" s="340"/>
      <c r="C222" s="340"/>
      <c r="F222" s="340"/>
      <c r="G222" s="340"/>
      <c r="J222" s="340"/>
      <c r="K222" s="340"/>
      <c r="L222" s="341"/>
      <c r="N222" s="341"/>
      <c r="O222" s="341"/>
      <c r="Q222" s="341"/>
      <c r="R222" s="341"/>
      <c r="T222" s="341"/>
      <c r="U222" s="341"/>
      <c r="W222" s="341"/>
      <c r="X222" s="369"/>
      <c r="Y222" s="341"/>
      <c r="Z222" s="368"/>
      <c r="AB222" s="341"/>
      <c r="AC222" s="368"/>
      <c r="AD222" s="341"/>
      <c r="AE222" s="368"/>
    </row>
    <row r="223" spans="1:31" ht="1.5" customHeight="1">
      <c r="A223" s="340"/>
      <c r="C223" s="340"/>
      <c r="F223" s="342"/>
      <c r="G223" s="342"/>
      <c r="H223" s="345"/>
      <c r="I223" s="345"/>
      <c r="J223" s="342"/>
      <c r="K223" s="342"/>
      <c r="L223" s="343"/>
      <c r="M223" s="345"/>
      <c r="N223" s="343"/>
      <c r="O223" s="343"/>
      <c r="P223" s="345"/>
      <c r="Q223" s="343"/>
      <c r="R223" s="343"/>
      <c r="S223" s="345"/>
      <c r="T223" s="343"/>
      <c r="U223" s="343"/>
      <c r="V223" s="345"/>
      <c r="W223" s="343"/>
      <c r="X223" s="371"/>
      <c r="Y223" s="343"/>
      <c r="Z223" s="343"/>
      <c r="AB223" s="343"/>
      <c r="AC223" s="343"/>
      <c r="AD223" s="343"/>
      <c r="AE223" s="343"/>
    </row>
    <row r="224" spans="1:31" ht="0" hidden="1" customHeight="1"/>
    <row r="225" spans="1:31" ht="2.25" customHeight="1">
      <c r="A225" s="365" t="s">
        <v>105</v>
      </c>
      <c r="C225" s="365" t="s">
        <v>105</v>
      </c>
      <c r="F225" s="365" t="s">
        <v>105</v>
      </c>
      <c r="G225" s="365" t="s">
        <v>105</v>
      </c>
      <c r="J225" s="360" t="s">
        <v>105</v>
      </c>
      <c r="K225" s="360" t="s">
        <v>105</v>
      </c>
      <c r="L225" s="359" t="s">
        <v>105</v>
      </c>
      <c r="N225" s="360" t="s">
        <v>105</v>
      </c>
      <c r="O225" s="359" t="s">
        <v>105</v>
      </c>
      <c r="Q225" s="360" t="s">
        <v>105</v>
      </c>
      <c r="R225" s="359" t="s">
        <v>105</v>
      </c>
      <c r="T225" s="360" t="s">
        <v>105</v>
      </c>
      <c r="U225" s="359" t="s">
        <v>105</v>
      </c>
      <c r="W225" s="360" t="s">
        <v>105</v>
      </c>
      <c r="X225" s="360" t="s">
        <v>105</v>
      </c>
      <c r="Y225" s="360" t="s">
        <v>105</v>
      </c>
      <c r="Z225" s="360" t="s">
        <v>105</v>
      </c>
      <c r="AB225" s="360" t="s">
        <v>105</v>
      </c>
      <c r="AC225" s="360" t="s">
        <v>105</v>
      </c>
      <c r="AD225" s="360" t="s">
        <v>105</v>
      </c>
      <c r="AE225" s="360" t="s">
        <v>105</v>
      </c>
    </row>
    <row r="226" spans="1:31" ht="17.149999999999999" customHeight="1">
      <c r="A226" s="373">
        <v>3300</v>
      </c>
      <c r="C226" s="373" t="s">
        <v>962</v>
      </c>
      <c r="F226" s="374" t="s">
        <v>105</v>
      </c>
      <c r="G226" s="374" t="s">
        <v>846</v>
      </c>
      <c r="J226" s="375">
        <v>49</v>
      </c>
      <c r="K226" s="374" t="s">
        <v>105</v>
      </c>
      <c r="L226" s="376">
        <v>0.95799999999999996</v>
      </c>
      <c r="N226" s="372" t="s">
        <v>105</v>
      </c>
      <c r="O226" s="376">
        <v>0.92500000000000004</v>
      </c>
      <c r="Q226" s="372" t="s">
        <v>105</v>
      </c>
      <c r="R226" s="376">
        <v>0.88600000000000001</v>
      </c>
      <c r="T226" s="372" t="s">
        <v>105</v>
      </c>
      <c r="U226" s="376">
        <v>0.93899999999999995</v>
      </c>
      <c r="W226" s="372" t="s">
        <v>105</v>
      </c>
      <c r="X226" s="369"/>
      <c r="Y226" s="370" t="s">
        <v>105</v>
      </c>
      <c r="Z226" s="366" t="s">
        <v>963</v>
      </c>
      <c r="AB226" s="370" t="s">
        <v>105</v>
      </c>
      <c r="AC226" s="366" t="s">
        <v>964</v>
      </c>
      <c r="AD226" s="370" t="s">
        <v>105</v>
      </c>
      <c r="AE226" s="367" t="s">
        <v>965</v>
      </c>
    </row>
    <row r="227" spans="1:31" ht="0.25" customHeight="1">
      <c r="A227" s="340"/>
      <c r="C227" s="340"/>
      <c r="F227" s="340"/>
      <c r="G227" s="340"/>
      <c r="J227" s="340"/>
      <c r="K227" s="340"/>
      <c r="L227" s="341"/>
      <c r="N227" s="341"/>
      <c r="O227" s="341"/>
      <c r="Q227" s="341"/>
      <c r="R227" s="341"/>
      <c r="T227" s="341"/>
      <c r="U227" s="341"/>
      <c r="W227" s="341"/>
      <c r="X227" s="369"/>
      <c r="Y227" s="341"/>
      <c r="Z227" s="341"/>
      <c r="AB227" s="341"/>
      <c r="AC227" s="341"/>
      <c r="AD227" s="341"/>
      <c r="AE227" s="341"/>
    </row>
    <row r="228" spans="1:31" ht="11.25" customHeight="1">
      <c r="A228" s="340"/>
      <c r="C228" s="340"/>
      <c r="F228" s="340"/>
      <c r="G228" s="340"/>
      <c r="J228" s="340"/>
      <c r="K228" s="340"/>
      <c r="L228" s="341"/>
      <c r="N228" s="341"/>
      <c r="O228" s="341"/>
      <c r="Q228" s="341"/>
      <c r="R228" s="341"/>
      <c r="T228" s="341"/>
      <c r="U228" s="341"/>
      <c r="W228" s="341"/>
      <c r="X228" s="369"/>
      <c r="Y228" s="341"/>
      <c r="Z228" s="368"/>
      <c r="AB228" s="341"/>
      <c r="AC228" s="368"/>
      <c r="AD228" s="341"/>
      <c r="AE228" s="368"/>
    </row>
    <row r="229" spans="1:31" ht="1.5" customHeight="1">
      <c r="A229" s="340"/>
      <c r="C229" s="340"/>
      <c r="F229" s="342"/>
      <c r="G229" s="342"/>
      <c r="H229" s="345"/>
      <c r="I229" s="345"/>
      <c r="J229" s="342"/>
      <c r="K229" s="342"/>
      <c r="L229" s="343"/>
      <c r="M229" s="345"/>
      <c r="N229" s="343"/>
      <c r="O229" s="343"/>
      <c r="P229" s="345"/>
      <c r="Q229" s="343"/>
      <c r="R229" s="343"/>
      <c r="S229" s="345"/>
      <c r="T229" s="343"/>
      <c r="U229" s="343"/>
      <c r="V229" s="345"/>
      <c r="W229" s="343"/>
      <c r="X229" s="371"/>
      <c r="Y229" s="343"/>
      <c r="Z229" s="343"/>
      <c r="AB229" s="343"/>
      <c r="AC229" s="343"/>
      <c r="AD229" s="343"/>
      <c r="AE229" s="343"/>
    </row>
    <row r="230" spans="1:31" ht="0" hidden="1" customHeight="1"/>
    <row r="231" spans="1:31" ht="2.25" customHeight="1">
      <c r="A231" s="365" t="s">
        <v>105</v>
      </c>
      <c r="C231" s="365" t="s">
        <v>105</v>
      </c>
      <c r="F231" s="365" t="s">
        <v>105</v>
      </c>
      <c r="G231" s="365" t="s">
        <v>105</v>
      </c>
      <c r="J231" s="360" t="s">
        <v>105</v>
      </c>
      <c r="K231" s="360" t="s">
        <v>105</v>
      </c>
      <c r="L231" s="359" t="s">
        <v>105</v>
      </c>
      <c r="N231" s="360" t="s">
        <v>105</v>
      </c>
      <c r="O231" s="359" t="s">
        <v>105</v>
      </c>
      <c r="Q231" s="360" t="s">
        <v>105</v>
      </c>
      <c r="R231" s="359" t="s">
        <v>105</v>
      </c>
      <c r="T231" s="360" t="s">
        <v>105</v>
      </c>
      <c r="U231" s="359" t="s">
        <v>105</v>
      </c>
      <c r="W231" s="360" t="s">
        <v>105</v>
      </c>
      <c r="X231" s="360" t="s">
        <v>105</v>
      </c>
      <c r="Y231" s="360" t="s">
        <v>105</v>
      </c>
      <c r="Z231" s="360" t="s">
        <v>105</v>
      </c>
      <c r="AB231" s="360" t="s">
        <v>105</v>
      </c>
      <c r="AC231" s="360" t="s">
        <v>105</v>
      </c>
      <c r="AD231" s="360" t="s">
        <v>105</v>
      </c>
      <c r="AE231" s="360" t="s">
        <v>105</v>
      </c>
    </row>
    <row r="232" spans="1:31" ht="17.149999999999999" customHeight="1">
      <c r="A232" s="373">
        <v>3503</v>
      </c>
      <c r="C232" s="373" t="s">
        <v>966</v>
      </c>
      <c r="F232" s="374" t="s">
        <v>105</v>
      </c>
      <c r="G232" s="374" t="s">
        <v>846</v>
      </c>
      <c r="J232" s="375">
        <v>52</v>
      </c>
      <c r="K232" s="374" t="s">
        <v>105</v>
      </c>
      <c r="L232" s="376">
        <v>0.86</v>
      </c>
      <c r="N232" s="372" t="s">
        <v>105</v>
      </c>
      <c r="O232" s="376">
        <v>0.78900000000000003</v>
      </c>
      <c r="Q232" s="372" t="s">
        <v>105</v>
      </c>
      <c r="R232" s="376">
        <v>0.80900000000000005</v>
      </c>
      <c r="T232" s="372" t="s">
        <v>105</v>
      </c>
      <c r="U232" s="376">
        <v>0.94199999999999995</v>
      </c>
      <c r="W232" s="372" t="s">
        <v>105</v>
      </c>
      <c r="X232" s="369"/>
      <c r="Y232" s="370" t="s">
        <v>105</v>
      </c>
      <c r="Z232" s="366" t="s">
        <v>967</v>
      </c>
      <c r="AB232" s="370" t="s">
        <v>105</v>
      </c>
      <c r="AC232" s="367" t="s">
        <v>968</v>
      </c>
      <c r="AD232" s="370" t="s">
        <v>105</v>
      </c>
      <c r="AE232" s="367" t="s">
        <v>902</v>
      </c>
    </row>
    <row r="233" spans="1:31" ht="0.25" customHeight="1">
      <c r="A233" s="340"/>
      <c r="C233" s="340"/>
      <c r="F233" s="340"/>
      <c r="G233" s="340"/>
      <c r="J233" s="340"/>
      <c r="K233" s="340"/>
      <c r="L233" s="341"/>
      <c r="N233" s="341"/>
      <c r="O233" s="341"/>
      <c r="Q233" s="341"/>
      <c r="R233" s="341"/>
      <c r="T233" s="341"/>
      <c r="U233" s="341"/>
      <c r="W233" s="341"/>
      <c r="X233" s="369"/>
      <c r="Y233" s="341"/>
      <c r="Z233" s="341"/>
      <c r="AB233" s="341"/>
      <c r="AC233" s="341"/>
      <c r="AD233" s="341"/>
      <c r="AE233" s="341"/>
    </row>
    <row r="234" spans="1:31" ht="11.25" customHeight="1">
      <c r="A234" s="340"/>
      <c r="C234" s="340"/>
      <c r="F234" s="340"/>
      <c r="G234" s="340"/>
      <c r="J234" s="340"/>
      <c r="K234" s="340"/>
      <c r="L234" s="341"/>
      <c r="N234" s="341"/>
      <c r="O234" s="341"/>
      <c r="Q234" s="341"/>
      <c r="R234" s="341"/>
      <c r="T234" s="341"/>
      <c r="U234" s="341"/>
      <c r="W234" s="341"/>
      <c r="X234" s="369"/>
      <c r="Y234" s="341"/>
      <c r="Z234" s="368"/>
      <c r="AB234" s="341"/>
      <c r="AC234" s="368"/>
      <c r="AD234" s="341"/>
      <c r="AE234" s="368"/>
    </row>
    <row r="235" spans="1:31" ht="1.5" customHeight="1">
      <c r="A235" s="340"/>
      <c r="C235" s="340"/>
      <c r="F235" s="342"/>
      <c r="G235" s="342"/>
      <c r="H235" s="345"/>
      <c r="I235" s="345"/>
      <c r="J235" s="342"/>
      <c r="K235" s="342"/>
      <c r="L235" s="343"/>
      <c r="M235" s="345"/>
      <c r="N235" s="343"/>
      <c r="O235" s="343"/>
      <c r="P235" s="345"/>
      <c r="Q235" s="343"/>
      <c r="R235" s="343"/>
      <c r="S235" s="345"/>
      <c r="T235" s="343"/>
      <c r="U235" s="343"/>
      <c r="V235" s="345"/>
      <c r="W235" s="343"/>
      <c r="X235" s="371"/>
      <c r="Y235" s="343"/>
      <c r="Z235" s="343"/>
      <c r="AB235" s="343"/>
      <c r="AC235" s="343"/>
      <c r="AD235" s="343"/>
      <c r="AE235" s="343"/>
    </row>
    <row r="236" spans="1:31" ht="0" hidden="1" customHeight="1"/>
    <row r="237" spans="1:31" ht="2.25" customHeight="1">
      <c r="A237" s="365" t="s">
        <v>105</v>
      </c>
      <c r="C237" s="365" t="s">
        <v>105</v>
      </c>
      <c r="F237" s="365" t="s">
        <v>105</v>
      </c>
      <c r="G237" s="365" t="s">
        <v>105</v>
      </c>
      <c r="J237" s="360" t="s">
        <v>105</v>
      </c>
      <c r="K237" s="360" t="s">
        <v>105</v>
      </c>
      <c r="L237" s="359" t="s">
        <v>105</v>
      </c>
      <c r="N237" s="360" t="s">
        <v>105</v>
      </c>
      <c r="O237" s="359" t="s">
        <v>105</v>
      </c>
      <c r="Q237" s="360" t="s">
        <v>105</v>
      </c>
      <c r="R237" s="359" t="s">
        <v>105</v>
      </c>
      <c r="T237" s="360" t="s">
        <v>105</v>
      </c>
      <c r="U237" s="359" t="s">
        <v>105</v>
      </c>
      <c r="W237" s="360" t="s">
        <v>105</v>
      </c>
      <c r="X237" s="360" t="s">
        <v>105</v>
      </c>
      <c r="Y237" s="360" t="s">
        <v>105</v>
      </c>
      <c r="Z237" s="360" t="s">
        <v>105</v>
      </c>
      <c r="AB237" s="360" t="s">
        <v>105</v>
      </c>
      <c r="AC237" s="360" t="s">
        <v>105</v>
      </c>
      <c r="AD237" s="360" t="s">
        <v>105</v>
      </c>
      <c r="AE237" s="360" t="s">
        <v>105</v>
      </c>
    </row>
    <row r="238" spans="1:31" ht="17.149999999999999" customHeight="1">
      <c r="A238" s="373">
        <v>3505</v>
      </c>
      <c r="C238" s="373" t="s">
        <v>969</v>
      </c>
      <c r="F238" s="374" t="s">
        <v>105</v>
      </c>
      <c r="G238" s="374" t="s">
        <v>846</v>
      </c>
      <c r="J238" s="375">
        <v>30</v>
      </c>
      <c r="K238" s="374" t="s">
        <v>105</v>
      </c>
      <c r="L238" s="376">
        <v>0.92</v>
      </c>
      <c r="N238" s="372" t="s">
        <v>105</v>
      </c>
      <c r="O238" s="376">
        <v>0.88</v>
      </c>
      <c r="Q238" s="372" t="s">
        <v>105</v>
      </c>
      <c r="R238" s="376">
        <v>0.92</v>
      </c>
      <c r="T238" s="372" t="s">
        <v>105</v>
      </c>
      <c r="U238" s="376">
        <v>0.93300000000000005</v>
      </c>
      <c r="W238" s="372" t="s">
        <v>105</v>
      </c>
      <c r="X238" s="369"/>
      <c r="Y238" s="370" t="s">
        <v>105</v>
      </c>
      <c r="Z238" s="366" t="s">
        <v>907</v>
      </c>
      <c r="AB238" s="370" t="s">
        <v>105</v>
      </c>
      <c r="AC238" s="367" t="s">
        <v>883</v>
      </c>
      <c r="AD238" s="370" t="s">
        <v>105</v>
      </c>
      <c r="AE238" s="366" t="s">
        <v>970</v>
      </c>
    </row>
    <row r="239" spans="1:31" ht="0.25" customHeight="1">
      <c r="A239" s="340"/>
      <c r="C239" s="340"/>
      <c r="F239" s="340"/>
      <c r="G239" s="340"/>
      <c r="J239" s="340"/>
      <c r="K239" s="340"/>
      <c r="L239" s="341"/>
      <c r="N239" s="341"/>
      <c r="O239" s="341"/>
      <c r="Q239" s="341"/>
      <c r="R239" s="341"/>
      <c r="T239" s="341"/>
      <c r="U239" s="341"/>
      <c r="W239" s="341"/>
      <c r="X239" s="369"/>
      <c r="Y239" s="341"/>
      <c r="Z239" s="341"/>
      <c r="AB239" s="341"/>
      <c r="AC239" s="341"/>
      <c r="AD239" s="341"/>
      <c r="AE239" s="341"/>
    </row>
    <row r="240" spans="1:31" ht="11.25" customHeight="1">
      <c r="A240" s="340"/>
      <c r="C240" s="340"/>
      <c r="F240" s="340"/>
      <c r="G240" s="340"/>
      <c r="J240" s="340"/>
      <c r="K240" s="340"/>
      <c r="L240" s="341"/>
      <c r="N240" s="341"/>
      <c r="O240" s="341"/>
      <c r="Q240" s="341"/>
      <c r="R240" s="341"/>
      <c r="T240" s="341"/>
      <c r="U240" s="341"/>
      <c r="W240" s="341"/>
      <c r="X240" s="369"/>
      <c r="Y240" s="341"/>
      <c r="Z240" s="368"/>
      <c r="AB240" s="341"/>
      <c r="AC240" s="368"/>
      <c r="AD240" s="341"/>
      <c r="AE240" s="368"/>
    </row>
    <row r="241" spans="1:31" ht="1.5" customHeight="1">
      <c r="A241" s="340"/>
      <c r="C241" s="340"/>
      <c r="F241" s="342"/>
      <c r="G241" s="342"/>
      <c r="H241" s="345"/>
      <c r="I241" s="345"/>
      <c r="J241" s="342"/>
      <c r="K241" s="342"/>
      <c r="L241" s="343"/>
      <c r="M241" s="345"/>
      <c r="N241" s="343"/>
      <c r="O241" s="343"/>
      <c r="P241" s="345"/>
      <c r="Q241" s="343"/>
      <c r="R241" s="343"/>
      <c r="S241" s="345"/>
      <c r="T241" s="343"/>
      <c r="U241" s="343"/>
      <c r="V241" s="345"/>
      <c r="W241" s="343"/>
      <c r="X241" s="371"/>
      <c r="Y241" s="343"/>
      <c r="Z241" s="343"/>
      <c r="AB241" s="343"/>
      <c r="AC241" s="343"/>
      <c r="AD241" s="343"/>
      <c r="AE241" s="343"/>
    </row>
    <row r="242" spans="1:31" ht="0" hidden="1" customHeight="1"/>
    <row r="243" spans="1:31" ht="2.25" customHeight="1">
      <c r="A243" s="365" t="s">
        <v>105</v>
      </c>
      <c r="C243" s="365" t="s">
        <v>105</v>
      </c>
      <c r="F243" s="365" t="s">
        <v>105</v>
      </c>
      <c r="G243" s="365" t="s">
        <v>105</v>
      </c>
      <c r="J243" s="360" t="s">
        <v>105</v>
      </c>
      <c r="K243" s="360" t="s">
        <v>105</v>
      </c>
      <c r="L243" s="359" t="s">
        <v>105</v>
      </c>
      <c r="N243" s="360" t="s">
        <v>105</v>
      </c>
      <c r="O243" s="359" t="s">
        <v>105</v>
      </c>
      <c r="Q243" s="360" t="s">
        <v>105</v>
      </c>
      <c r="R243" s="359" t="s">
        <v>105</v>
      </c>
      <c r="T243" s="360" t="s">
        <v>105</v>
      </c>
      <c r="U243" s="359" t="s">
        <v>105</v>
      </c>
      <c r="W243" s="360" t="s">
        <v>105</v>
      </c>
      <c r="X243" s="360" t="s">
        <v>105</v>
      </c>
      <c r="Y243" s="360" t="s">
        <v>105</v>
      </c>
      <c r="Z243" s="360" t="s">
        <v>105</v>
      </c>
      <c r="AB243" s="360" t="s">
        <v>105</v>
      </c>
      <c r="AC243" s="360" t="s">
        <v>105</v>
      </c>
      <c r="AD243" s="360" t="s">
        <v>105</v>
      </c>
      <c r="AE243" s="360" t="s">
        <v>105</v>
      </c>
    </row>
    <row r="244" spans="1:31" ht="17.149999999999999" customHeight="1">
      <c r="A244" s="373">
        <v>3506</v>
      </c>
      <c r="C244" s="373" t="s">
        <v>971</v>
      </c>
      <c r="F244" s="374" t="s">
        <v>105</v>
      </c>
      <c r="G244" s="374" t="s">
        <v>846</v>
      </c>
      <c r="J244" s="375">
        <v>29</v>
      </c>
      <c r="K244" s="374" t="s">
        <v>105</v>
      </c>
      <c r="L244" s="376">
        <v>0.73299999999999998</v>
      </c>
      <c r="N244" s="372" t="s">
        <v>105</v>
      </c>
      <c r="O244" s="376">
        <v>0.79300000000000004</v>
      </c>
      <c r="Q244" s="372" t="s">
        <v>105</v>
      </c>
      <c r="R244" s="376">
        <v>0.86699999999999999</v>
      </c>
      <c r="T244" s="372" t="s">
        <v>105</v>
      </c>
      <c r="U244" s="376">
        <v>0.79300000000000004</v>
      </c>
      <c r="W244" s="372" t="s">
        <v>105</v>
      </c>
      <c r="X244" s="369"/>
      <c r="Y244" s="370" t="s">
        <v>105</v>
      </c>
      <c r="Z244" s="367" t="s">
        <v>972</v>
      </c>
      <c r="AB244" s="370" t="s">
        <v>105</v>
      </c>
      <c r="AC244" s="367" t="s">
        <v>973</v>
      </c>
      <c r="AD244" s="370" t="s">
        <v>105</v>
      </c>
      <c r="AE244" s="366" t="s">
        <v>974</v>
      </c>
    </row>
    <row r="245" spans="1:31" ht="0.25" customHeight="1">
      <c r="A245" s="340"/>
      <c r="C245" s="340"/>
      <c r="F245" s="340"/>
      <c r="G245" s="340"/>
      <c r="J245" s="340"/>
      <c r="K245" s="340"/>
      <c r="L245" s="341"/>
      <c r="N245" s="341"/>
      <c r="O245" s="341"/>
      <c r="Q245" s="341"/>
      <c r="R245" s="341"/>
      <c r="T245" s="341"/>
      <c r="U245" s="341"/>
      <c r="W245" s="341"/>
      <c r="X245" s="369"/>
      <c r="Y245" s="341"/>
      <c r="Z245" s="341"/>
      <c r="AB245" s="341"/>
      <c r="AC245" s="341"/>
      <c r="AD245" s="341"/>
      <c r="AE245" s="341"/>
    </row>
    <row r="246" spans="1:31" ht="11.25" customHeight="1">
      <c r="A246" s="340"/>
      <c r="C246" s="340"/>
      <c r="F246" s="340"/>
      <c r="G246" s="340"/>
      <c r="J246" s="340"/>
      <c r="K246" s="340"/>
      <c r="L246" s="341"/>
      <c r="N246" s="341"/>
      <c r="O246" s="341"/>
      <c r="Q246" s="341"/>
      <c r="R246" s="341"/>
      <c r="T246" s="341"/>
      <c r="U246" s="341"/>
      <c r="W246" s="341"/>
      <c r="X246" s="369"/>
      <c r="Y246" s="341"/>
      <c r="Z246" s="368"/>
      <c r="AB246" s="341"/>
      <c r="AC246" s="368"/>
      <c r="AD246" s="341"/>
      <c r="AE246" s="368"/>
    </row>
    <row r="247" spans="1:31" ht="1.5" customHeight="1">
      <c r="A247" s="340"/>
      <c r="C247" s="340"/>
      <c r="F247" s="342"/>
      <c r="G247" s="342"/>
      <c r="H247" s="345"/>
      <c r="I247" s="345"/>
      <c r="J247" s="342"/>
      <c r="K247" s="342"/>
      <c r="L247" s="343"/>
      <c r="M247" s="345"/>
      <c r="N247" s="343"/>
      <c r="O247" s="343"/>
      <c r="P247" s="345"/>
      <c r="Q247" s="343"/>
      <c r="R247" s="343"/>
      <c r="S247" s="345"/>
      <c r="T247" s="343"/>
      <c r="U247" s="343"/>
      <c r="V247" s="345"/>
      <c r="W247" s="343"/>
      <c r="X247" s="371"/>
      <c r="Y247" s="343"/>
      <c r="Z247" s="343"/>
      <c r="AB247" s="343"/>
      <c r="AC247" s="343"/>
      <c r="AD247" s="343"/>
      <c r="AE247" s="343"/>
    </row>
    <row r="248" spans="1:31" ht="0" hidden="1" customHeight="1"/>
    <row r="249" spans="1:31" ht="2.25" customHeight="1">
      <c r="A249" s="365" t="s">
        <v>105</v>
      </c>
      <c r="C249" s="365" t="s">
        <v>105</v>
      </c>
      <c r="F249" s="365" t="s">
        <v>105</v>
      </c>
      <c r="G249" s="365" t="s">
        <v>105</v>
      </c>
      <c r="J249" s="360" t="s">
        <v>105</v>
      </c>
      <c r="K249" s="360" t="s">
        <v>105</v>
      </c>
      <c r="L249" s="359" t="s">
        <v>105</v>
      </c>
      <c r="N249" s="360" t="s">
        <v>105</v>
      </c>
      <c r="O249" s="359" t="s">
        <v>105</v>
      </c>
      <c r="Q249" s="360" t="s">
        <v>105</v>
      </c>
      <c r="R249" s="359" t="s">
        <v>105</v>
      </c>
      <c r="T249" s="360" t="s">
        <v>105</v>
      </c>
      <c r="U249" s="359" t="s">
        <v>105</v>
      </c>
      <c r="W249" s="360" t="s">
        <v>105</v>
      </c>
      <c r="X249" s="360" t="s">
        <v>105</v>
      </c>
      <c r="Y249" s="360" t="s">
        <v>105</v>
      </c>
      <c r="Z249" s="360" t="s">
        <v>105</v>
      </c>
      <c r="AB249" s="360" t="s">
        <v>105</v>
      </c>
      <c r="AC249" s="360" t="s">
        <v>105</v>
      </c>
      <c r="AD249" s="360" t="s">
        <v>105</v>
      </c>
      <c r="AE249" s="360" t="s">
        <v>105</v>
      </c>
    </row>
    <row r="250" spans="1:31" ht="17.149999999999999" customHeight="1">
      <c r="A250" s="373">
        <v>4028</v>
      </c>
      <c r="C250" s="373" t="s">
        <v>975</v>
      </c>
      <c r="F250" s="374" t="s">
        <v>105</v>
      </c>
      <c r="G250" s="374" t="s">
        <v>846</v>
      </c>
      <c r="J250" s="375">
        <v>90</v>
      </c>
      <c r="K250" s="374" t="s">
        <v>105</v>
      </c>
      <c r="L250" s="376">
        <v>0.81</v>
      </c>
      <c r="N250" s="372" t="s">
        <v>105</v>
      </c>
      <c r="O250" s="376">
        <v>0.78600000000000003</v>
      </c>
      <c r="Q250" s="372" t="s">
        <v>105</v>
      </c>
      <c r="R250" s="376">
        <v>0.876</v>
      </c>
      <c r="T250" s="372" t="s">
        <v>105</v>
      </c>
      <c r="U250" s="376">
        <v>0.85599999999999998</v>
      </c>
      <c r="W250" s="372" t="s">
        <v>105</v>
      </c>
      <c r="X250" s="369"/>
      <c r="Y250" s="370" t="s">
        <v>105</v>
      </c>
      <c r="Z250" s="366" t="s">
        <v>976</v>
      </c>
      <c r="AB250" s="370" t="s">
        <v>105</v>
      </c>
      <c r="AC250" s="367" t="s">
        <v>977</v>
      </c>
      <c r="AD250" s="370" t="s">
        <v>105</v>
      </c>
      <c r="AE250" s="366" t="s">
        <v>880</v>
      </c>
    </row>
    <row r="251" spans="1:31" ht="0.25" customHeight="1">
      <c r="A251" s="340"/>
      <c r="C251" s="340"/>
      <c r="F251" s="340"/>
      <c r="G251" s="340"/>
      <c r="J251" s="340"/>
      <c r="K251" s="340"/>
      <c r="L251" s="341"/>
      <c r="N251" s="341"/>
      <c r="O251" s="341"/>
      <c r="Q251" s="341"/>
      <c r="R251" s="341"/>
      <c r="T251" s="341"/>
      <c r="U251" s="341"/>
      <c r="W251" s="341"/>
      <c r="X251" s="369"/>
      <c r="Y251" s="341"/>
      <c r="Z251" s="341"/>
      <c r="AB251" s="341"/>
      <c r="AC251" s="341"/>
      <c r="AD251" s="341"/>
      <c r="AE251" s="341"/>
    </row>
    <row r="252" spans="1:31" ht="11.25" customHeight="1">
      <c r="A252" s="340"/>
      <c r="C252" s="340"/>
      <c r="F252" s="340"/>
      <c r="G252" s="340"/>
      <c r="J252" s="340"/>
      <c r="K252" s="340"/>
      <c r="L252" s="341"/>
      <c r="N252" s="341"/>
      <c r="O252" s="341"/>
      <c r="Q252" s="341"/>
      <c r="R252" s="341"/>
      <c r="T252" s="341"/>
      <c r="U252" s="341"/>
      <c r="W252" s="341"/>
      <c r="X252" s="369"/>
      <c r="Y252" s="341"/>
      <c r="Z252" s="368"/>
      <c r="AB252" s="341"/>
      <c r="AC252" s="368"/>
      <c r="AD252" s="341"/>
      <c r="AE252" s="368"/>
    </row>
    <row r="253" spans="1:31" ht="1.5" customHeight="1">
      <c r="A253" s="340"/>
      <c r="C253" s="340"/>
      <c r="F253" s="342"/>
      <c r="G253" s="342"/>
      <c r="H253" s="345"/>
      <c r="I253" s="345"/>
      <c r="J253" s="342"/>
      <c r="K253" s="342"/>
      <c r="L253" s="343"/>
      <c r="M253" s="345"/>
      <c r="N253" s="343"/>
      <c r="O253" s="343"/>
      <c r="P253" s="345"/>
      <c r="Q253" s="343"/>
      <c r="R253" s="343"/>
      <c r="S253" s="345"/>
      <c r="T253" s="343"/>
      <c r="U253" s="343"/>
      <c r="V253" s="345"/>
      <c r="W253" s="343"/>
      <c r="X253" s="371"/>
      <c r="Y253" s="343"/>
      <c r="Z253" s="343"/>
      <c r="AB253" s="343"/>
      <c r="AC253" s="343"/>
      <c r="AD253" s="343"/>
      <c r="AE253" s="343"/>
    </row>
    <row r="254" spans="1:31" ht="0" hidden="1" customHeight="1"/>
    <row r="255" spans="1:31" ht="2.25" customHeight="1">
      <c r="A255" s="365" t="s">
        <v>105</v>
      </c>
      <c r="C255" s="365" t="s">
        <v>105</v>
      </c>
      <c r="F255" s="365" t="s">
        <v>105</v>
      </c>
      <c r="G255" s="365" t="s">
        <v>105</v>
      </c>
      <c r="J255" s="360" t="s">
        <v>105</v>
      </c>
      <c r="K255" s="360" t="s">
        <v>105</v>
      </c>
      <c r="L255" s="359" t="s">
        <v>105</v>
      </c>
      <c r="N255" s="360" t="s">
        <v>105</v>
      </c>
      <c r="O255" s="359" t="s">
        <v>105</v>
      </c>
      <c r="Q255" s="360" t="s">
        <v>105</v>
      </c>
      <c r="R255" s="359" t="s">
        <v>105</v>
      </c>
      <c r="T255" s="360" t="s">
        <v>105</v>
      </c>
      <c r="U255" s="359" t="s">
        <v>105</v>
      </c>
      <c r="W255" s="360" t="s">
        <v>105</v>
      </c>
      <c r="X255" s="360" t="s">
        <v>105</v>
      </c>
      <c r="Y255" s="360" t="s">
        <v>105</v>
      </c>
      <c r="Z255" s="360" t="s">
        <v>105</v>
      </c>
      <c r="AB255" s="360" t="s">
        <v>105</v>
      </c>
      <c r="AC255" s="360" t="s">
        <v>105</v>
      </c>
      <c r="AD255" s="360" t="s">
        <v>105</v>
      </c>
      <c r="AE255" s="360" t="s">
        <v>105</v>
      </c>
    </row>
    <row r="256" spans="1:31" ht="17.149999999999999" customHeight="1">
      <c r="A256" s="373">
        <v>2003</v>
      </c>
      <c r="C256" s="373" t="s">
        <v>978</v>
      </c>
      <c r="F256" s="374" t="s">
        <v>105</v>
      </c>
      <c r="G256" s="374" t="s">
        <v>846</v>
      </c>
      <c r="J256" s="375">
        <v>83</v>
      </c>
      <c r="K256" s="374" t="s">
        <v>105</v>
      </c>
      <c r="L256" s="376">
        <v>0.74</v>
      </c>
      <c r="N256" s="372" t="s">
        <v>105</v>
      </c>
      <c r="O256" s="376">
        <v>0.874</v>
      </c>
      <c r="Q256" s="372" t="s">
        <v>105</v>
      </c>
      <c r="R256" s="376">
        <v>0.75</v>
      </c>
      <c r="T256" s="372" t="s">
        <v>105</v>
      </c>
      <c r="U256" s="376">
        <v>0.85499999999999998</v>
      </c>
      <c r="W256" s="372" t="s">
        <v>105</v>
      </c>
      <c r="X256" s="369"/>
      <c r="Y256" s="370" t="s">
        <v>105</v>
      </c>
      <c r="Z256" s="367" t="s">
        <v>979</v>
      </c>
      <c r="AB256" s="370" t="s">
        <v>105</v>
      </c>
      <c r="AC256" s="366" t="s">
        <v>980</v>
      </c>
      <c r="AD256" s="370" t="s">
        <v>105</v>
      </c>
      <c r="AE256" s="367" t="s">
        <v>881</v>
      </c>
    </row>
    <row r="257" spans="1:31" ht="0.25" customHeight="1">
      <c r="A257" s="340"/>
      <c r="C257" s="340"/>
      <c r="F257" s="340"/>
      <c r="G257" s="340"/>
      <c r="J257" s="340"/>
      <c r="K257" s="340"/>
      <c r="L257" s="341"/>
      <c r="N257" s="341"/>
      <c r="O257" s="341"/>
      <c r="Q257" s="341"/>
      <c r="R257" s="341"/>
      <c r="T257" s="341"/>
      <c r="U257" s="341"/>
      <c r="W257" s="341"/>
      <c r="X257" s="369"/>
      <c r="Y257" s="341"/>
      <c r="Z257" s="341"/>
      <c r="AB257" s="341"/>
      <c r="AC257" s="341"/>
      <c r="AD257" s="341"/>
      <c r="AE257" s="341"/>
    </row>
    <row r="258" spans="1:31" ht="11.25" customHeight="1">
      <c r="A258" s="340"/>
      <c r="C258" s="340"/>
      <c r="F258" s="340"/>
      <c r="G258" s="340"/>
      <c r="J258" s="340"/>
      <c r="K258" s="340"/>
      <c r="L258" s="341"/>
      <c r="N258" s="341"/>
      <c r="O258" s="341"/>
      <c r="Q258" s="341"/>
      <c r="R258" s="341"/>
      <c r="T258" s="341"/>
      <c r="U258" s="341"/>
      <c r="W258" s="341"/>
      <c r="X258" s="369"/>
      <c r="Y258" s="341"/>
      <c r="Z258" s="368"/>
      <c r="AB258" s="341"/>
      <c r="AC258" s="368"/>
      <c r="AD258" s="341"/>
      <c r="AE258" s="368"/>
    </row>
    <row r="259" spans="1:31" ht="1.5" customHeight="1">
      <c r="A259" s="340"/>
      <c r="C259" s="340"/>
      <c r="F259" s="342"/>
      <c r="G259" s="342"/>
      <c r="H259" s="345"/>
      <c r="I259" s="345"/>
      <c r="J259" s="342"/>
      <c r="K259" s="342"/>
      <c r="L259" s="343"/>
      <c r="M259" s="345"/>
      <c r="N259" s="343"/>
      <c r="O259" s="343"/>
      <c r="P259" s="345"/>
      <c r="Q259" s="343"/>
      <c r="R259" s="343"/>
      <c r="S259" s="345"/>
      <c r="T259" s="343"/>
      <c r="U259" s="343"/>
      <c r="V259" s="345"/>
      <c r="W259" s="343"/>
      <c r="X259" s="371"/>
      <c r="Y259" s="343"/>
      <c r="Z259" s="343"/>
      <c r="AB259" s="343"/>
      <c r="AC259" s="343"/>
      <c r="AD259" s="343"/>
      <c r="AE259" s="343"/>
    </row>
    <row r="260" spans="1:31" ht="0" hidden="1" customHeight="1"/>
    <row r="261" spans="1:31" ht="2.25" customHeight="1">
      <c r="A261" s="365" t="s">
        <v>105</v>
      </c>
      <c r="C261" s="365" t="s">
        <v>105</v>
      </c>
      <c r="F261" s="365" t="s">
        <v>105</v>
      </c>
      <c r="G261" s="365" t="s">
        <v>105</v>
      </c>
      <c r="J261" s="360" t="s">
        <v>105</v>
      </c>
      <c r="K261" s="360" t="s">
        <v>105</v>
      </c>
      <c r="L261" s="359" t="s">
        <v>105</v>
      </c>
      <c r="N261" s="360" t="s">
        <v>105</v>
      </c>
      <c r="O261" s="359" t="s">
        <v>105</v>
      </c>
      <c r="Q261" s="360" t="s">
        <v>105</v>
      </c>
      <c r="R261" s="359" t="s">
        <v>105</v>
      </c>
      <c r="T261" s="360" t="s">
        <v>105</v>
      </c>
      <c r="U261" s="359" t="s">
        <v>105</v>
      </c>
      <c r="W261" s="360" t="s">
        <v>105</v>
      </c>
      <c r="X261" s="360" t="s">
        <v>105</v>
      </c>
      <c r="Y261" s="360" t="s">
        <v>105</v>
      </c>
      <c r="Z261" s="360" t="s">
        <v>105</v>
      </c>
      <c r="AB261" s="360" t="s">
        <v>105</v>
      </c>
      <c r="AC261" s="360" t="s">
        <v>105</v>
      </c>
      <c r="AD261" s="360" t="s">
        <v>105</v>
      </c>
      <c r="AE261" s="360" t="s">
        <v>105</v>
      </c>
    </row>
    <row r="262" spans="1:31" ht="17.149999999999999" customHeight="1">
      <c r="A262" s="373">
        <v>2056</v>
      </c>
      <c r="C262" s="373" t="s">
        <v>981</v>
      </c>
      <c r="F262" s="374" t="s">
        <v>105</v>
      </c>
      <c r="G262" s="374" t="s">
        <v>846</v>
      </c>
      <c r="J262" s="375">
        <v>51</v>
      </c>
      <c r="K262" s="374" t="s">
        <v>105</v>
      </c>
      <c r="L262" s="376">
        <v>0.77300000000000002</v>
      </c>
      <c r="N262" s="372" t="s">
        <v>105</v>
      </c>
      <c r="O262" s="376">
        <v>0.93500000000000005</v>
      </c>
      <c r="Q262" s="372" t="s">
        <v>105</v>
      </c>
      <c r="R262" s="376">
        <v>0.79700000000000004</v>
      </c>
      <c r="T262" s="372" t="s">
        <v>105</v>
      </c>
      <c r="U262" s="376">
        <v>0.82399999999999995</v>
      </c>
      <c r="W262" s="372" t="s">
        <v>105</v>
      </c>
      <c r="X262" s="369"/>
      <c r="Y262" s="370" t="s">
        <v>105</v>
      </c>
      <c r="Z262" s="367" t="s">
        <v>982</v>
      </c>
      <c r="AB262" s="370" t="s">
        <v>105</v>
      </c>
      <c r="AC262" s="366" t="s">
        <v>983</v>
      </c>
      <c r="AD262" s="370" t="s">
        <v>105</v>
      </c>
      <c r="AE262" s="367" t="s">
        <v>931</v>
      </c>
    </row>
    <row r="263" spans="1:31" ht="0.25" customHeight="1">
      <c r="A263" s="340"/>
      <c r="C263" s="340"/>
      <c r="F263" s="340"/>
      <c r="G263" s="340"/>
      <c r="J263" s="340"/>
      <c r="K263" s="340"/>
      <c r="L263" s="341"/>
      <c r="N263" s="341"/>
      <c r="O263" s="341"/>
      <c r="Q263" s="341"/>
      <c r="R263" s="341"/>
      <c r="T263" s="341"/>
      <c r="U263" s="341"/>
      <c r="W263" s="341"/>
      <c r="X263" s="369"/>
      <c r="Y263" s="341"/>
      <c r="Z263" s="341"/>
      <c r="AB263" s="341"/>
      <c r="AC263" s="341"/>
      <c r="AD263" s="341"/>
      <c r="AE263" s="341"/>
    </row>
    <row r="264" spans="1:31" ht="11.25" customHeight="1">
      <c r="A264" s="340"/>
      <c r="C264" s="340"/>
      <c r="F264" s="340"/>
      <c r="G264" s="340"/>
      <c r="J264" s="340"/>
      <c r="K264" s="340"/>
      <c r="L264" s="341"/>
      <c r="N264" s="341"/>
      <c r="O264" s="341"/>
      <c r="Q264" s="341"/>
      <c r="R264" s="341"/>
      <c r="T264" s="341"/>
      <c r="U264" s="341"/>
      <c r="W264" s="341"/>
      <c r="X264" s="369"/>
      <c r="Y264" s="341"/>
      <c r="Z264" s="368"/>
      <c r="AB264" s="341"/>
      <c r="AC264" s="368"/>
      <c r="AD264" s="341"/>
      <c r="AE264" s="368"/>
    </row>
    <row r="265" spans="1:31" ht="1.5" customHeight="1">
      <c r="A265" s="340"/>
      <c r="C265" s="340"/>
      <c r="F265" s="342"/>
      <c r="G265" s="342"/>
      <c r="H265" s="345"/>
      <c r="I265" s="345"/>
      <c r="J265" s="342"/>
      <c r="K265" s="342"/>
      <c r="L265" s="343"/>
      <c r="M265" s="345"/>
      <c r="N265" s="343"/>
      <c r="O265" s="343"/>
      <c r="P265" s="345"/>
      <c r="Q265" s="343"/>
      <c r="R265" s="343"/>
      <c r="S265" s="345"/>
      <c r="T265" s="343"/>
      <c r="U265" s="343"/>
      <c r="V265" s="345"/>
      <c r="W265" s="343"/>
      <c r="X265" s="371"/>
      <c r="Y265" s="343"/>
      <c r="Z265" s="343"/>
      <c r="AB265" s="343"/>
      <c r="AC265" s="343"/>
      <c r="AD265" s="343"/>
      <c r="AE265" s="343"/>
    </row>
    <row r="266" spans="1:31" ht="0" hidden="1" customHeight="1"/>
    <row r="267" spans="1:31" ht="2.25" customHeight="1">
      <c r="A267" s="365" t="s">
        <v>105</v>
      </c>
      <c r="C267" s="365" t="s">
        <v>105</v>
      </c>
      <c r="F267" s="365" t="s">
        <v>105</v>
      </c>
      <c r="G267" s="365" t="s">
        <v>105</v>
      </c>
      <c r="J267" s="360" t="s">
        <v>105</v>
      </c>
      <c r="K267" s="360" t="s">
        <v>105</v>
      </c>
      <c r="L267" s="359" t="s">
        <v>105</v>
      </c>
      <c r="N267" s="360" t="s">
        <v>105</v>
      </c>
      <c r="O267" s="359" t="s">
        <v>105</v>
      </c>
      <c r="Q267" s="360" t="s">
        <v>105</v>
      </c>
      <c r="R267" s="359" t="s">
        <v>105</v>
      </c>
      <c r="T267" s="360" t="s">
        <v>105</v>
      </c>
      <c r="U267" s="359" t="s">
        <v>105</v>
      </c>
      <c r="W267" s="360" t="s">
        <v>105</v>
      </c>
      <c r="X267" s="360" t="s">
        <v>105</v>
      </c>
      <c r="Y267" s="360" t="s">
        <v>105</v>
      </c>
      <c r="Z267" s="360" t="s">
        <v>105</v>
      </c>
      <c r="AB267" s="360" t="s">
        <v>105</v>
      </c>
      <c r="AC267" s="360" t="s">
        <v>105</v>
      </c>
      <c r="AD267" s="360" t="s">
        <v>105</v>
      </c>
      <c r="AE267" s="360" t="s">
        <v>105</v>
      </c>
    </row>
    <row r="268" spans="1:31" ht="17.149999999999999" customHeight="1">
      <c r="A268" s="373">
        <v>7005</v>
      </c>
      <c r="C268" s="373" t="s">
        <v>984</v>
      </c>
      <c r="F268" s="374" t="s">
        <v>105</v>
      </c>
      <c r="G268" s="374" t="s">
        <v>846</v>
      </c>
      <c r="J268" s="375">
        <v>13</v>
      </c>
      <c r="K268" s="374" t="s">
        <v>105</v>
      </c>
      <c r="L268" s="376">
        <v>0</v>
      </c>
      <c r="N268" s="372" t="s">
        <v>105</v>
      </c>
      <c r="O268" s="376">
        <v>0</v>
      </c>
      <c r="Q268" s="372" t="s">
        <v>105</v>
      </c>
      <c r="R268" s="376">
        <v>0</v>
      </c>
      <c r="T268" s="372" t="s">
        <v>105</v>
      </c>
      <c r="U268" s="376">
        <v>0</v>
      </c>
      <c r="W268" s="372" t="s">
        <v>105</v>
      </c>
      <c r="X268" s="369"/>
      <c r="Y268" s="370" t="s">
        <v>105</v>
      </c>
      <c r="Z268" s="366" t="s">
        <v>909</v>
      </c>
      <c r="AB268" s="370" t="s">
        <v>105</v>
      </c>
      <c r="AC268" s="367" t="s">
        <v>931</v>
      </c>
      <c r="AD268" s="370" t="s">
        <v>105</v>
      </c>
      <c r="AE268" s="366" t="s">
        <v>865</v>
      </c>
    </row>
    <row r="269" spans="1:31" ht="0.25" customHeight="1">
      <c r="A269" s="340"/>
      <c r="C269" s="340"/>
      <c r="F269" s="340"/>
      <c r="G269" s="340"/>
      <c r="J269" s="340"/>
      <c r="K269" s="340"/>
      <c r="L269" s="341"/>
      <c r="N269" s="341"/>
      <c r="O269" s="341"/>
      <c r="Q269" s="341"/>
      <c r="R269" s="341"/>
      <c r="T269" s="341"/>
      <c r="U269" s="341"/>
      <c r="W269" s="341"/>
      <c r="X269" s="369"/>
      <c r="Y269" s="341"/>
      <c r="Z269" s="341"/>
      <c r="AB269" s="341"/>
      <c r="AC269" s="341"/>
      <c r="AD269" s="341"/>
      <c r="AE269" s="341"/>
    </row>
    <row r="270" spans="1:31" ht="11.25" customHeight="1">
      <c r="A270" s="340"/>
      <c r="C270" s="340"/>
      <c r="F270" s="340"/>
      <c r="G270" s="340"/>
      <c r="J270" s="340"/>
      <c r="K270" s="340"/>
      <c r="L270" s="341"/>
      <c r="N270" s="341"/>
      <c r="O270" s="341"/>
      <c r="Q270" s="341"/>
      <c r="R270" s="341"/>
      <c r="T270" s="341"/>
      <c r="U270" s="341"/>
      <c r="W270" s="341"/>
      <c r="X270" s="369"/>
      <c r="Y270" s="341"/>
      <c r="Z270" s="368"/>
      <c r="AB270" s="341"/>
      <c r="AC270" s="368"/>
      <c r="AD270" s="341"/>
      <c r="AE270" s="368"/>
    </row>
    <row r="271" spans="1:31" ht="1.5" customHeight="1">
      <c r="A271" s="340"/>
      <c r="C271" s="340"/>
      <c r="F271" s="342"/>
      <c r="G271" s="342"/>
      <c r="H271" s="345"/>
      <c r="I271" s="345"/>
      <c r="J271" s="342"/>
      <c r="K271" s="342"/>
      <c r="L271" s="343"/>
      <c r="M271" s="345"/>
      <c r="N271" s="343"/>
      <c r="O271" s="343"/>
      <c r="P271" s="345"/>
      <c r="Q271" s="343"/>
      <c r="R271" s="343"/>
      <c r="S271" s="345"/>
      <c r="T271" s="343"/>
      <c r="U271" s="343"/>
      <c r="V271" s="345"/>
      <c r="W271" s="343"/>
      <c r="X271" s="371"/>
      <c r="Y271" s="343"/>
      <c r="Z271" s="343"/>
      <c r="AB271" s="343"/>
      <c r="AC271" s="343"/>
      <c r="AD271" s="343"/>
      <c r="AE271" s="343"/>
    </row>
    <row r="272" spans="1:31" ht="0" hidden="1" customHeight="1"/>
    <row r="273" spans="1:31" ht="2.25" customHeight="1">
      <c r="A273" s="365" t="s">
        <v>105</v>
      </c>
      <c r="C273" s="365" t="s">
        <v>105</v>
      </c>
      <c r="F273" s="365" t="s">
        <v>105</v>
      </c>
      <c r="G273" s="365" t="s">
        <v>105</v>
      </c>
      <c r="J273" s="360" t="s">
        <v>105</v>
      </c>
      <c r="K273" s="360" t="s">
        <v>105</v>
      </c>
      <c r="L273" s="359" t="s">
        <v>105</v>
      </c>
      <c r="N273" s="360" t="s">
        <v>105</v>
      </c>
      <c r="O273" s="359" t="s">
        <v>105</v>
      </c>
      <c r="Q273" s="360" t="s">
        <v>105</v>
      </c>
      <c r="R273" s="359" t="s">
        <v>105</v>
      </c>
      <c r="T273" s="360" t="s">
        <v>105</v>
      </c>
      <c r="U273" s="359" t="s">
        <v>105</v>
      </c>
      <c r="W273" s="360" t="s">
        <v>105</v>
      </c>
      <c r="X273" s="360" t="s">
        <v>105</v>
      </c>
      <c r="Y273" s="360" t="s">
        <v>105</v>
      </c>
      <c r="Z273" s="360" t="s">
        <v>105</v>
      </c>
      <c r="AB273" s="360" t="s">
        <v>105</v>
      </c>
      <c r="AC273" s="360" t="s">
        <v>105</v>
      </c>
      <c r="AD273" s="360" t="s">
        <v>105</v>
      </c>
      <c r="AE273" s="360" t="s">
        <v>105</v>
      </c>
    </row>
    <row r="274" spans="1:31" ht="17.149999999999999" customHeight="1">
      <c r="A274" s="373">
        <v>2059</v>
      </c>
      <c r="C274" s="373" t="s">
        <v>985</v>
      </c>
      <c r="F274" s="374" t="s">
        <v>105</v>
      </c>
      <c r="G274" s="374" t="s">
        <v>846</v>
      </c>
      <c r="J274" s="375">
        <v>129</v>
      </c>
      <c r="K274" s="374" t="s">
        <v>105</v>
      </c>
      <c r="L274" s="376">
        <v>0.83199999999999996</v>
      </c>
      <c r="N274" s="372" t="s">
        <v>105</v>
      </c>
      <c r="O274" s="376">
        <v>0.86399999999999999</v>
      </c>
      <c r="Q274" s="372" t="s">
        <v>105</v>
      </c>
      <c r="R274" s="376">
        <v>0.745</v>
      </c>
      <c r="T274" s="372" t="s">
        <v>105</v>
      </c>
      <c r="U274" s="376">
        <v>0.81399999999999995</v>
      </c>
      <c r="W274" s="372" t="s">
        <v>105</v>
      </c>
      <c r="X274" s="369"/>
      <c r="Y274" s="370" t="s">
        <v>105</v>
      </c>
      <c r="Z274" s="367" t="s">
        <v>986</v>
      </c>
      <c r="AB274" s="370" t="s">
        <v>105</v>
      </c>
      <c r="AC274" s="366" t="s">
        <v>987</v>
      </c>
      <c r="AD274" s="370" t="s">
        <v>105</v>
      </c>
      <c r="AE274" s="367" t="s">
        <v>914</v>
      </c>
    </row>
    <row r="275" spans="1:31" ht="0.25" customHeight="1">
      <c r="A275" s="340"/>
      <c r="C275" s="340"/>
      <c r="F275" s="340"/>
      <c r="G275" s="340"/>
      <c r="J275" s="340"/>
      <c r="K275" s="340"/>
      <c r="L275" s="341"/>
      <c r="N275" s="341"/>
      <c r="O275" s="341"/>
      <c r="Q275" s="341"/>
      <c r="R275" s="341"/>
      <c r="T275" s="341"/>
      <c r="U275" s="341"/>
      <c r="W275" s="341"/>
      <c r="X275" s="369"/>
      <c r="Y275" s="341"/>
      <c r="Z275" s="341"/>
      <c r="AB275" s="341"/>
      <c r="AC275" s="341"/>
      <c r="AD275" s="341"/>
      <c r="AE275" s="341"/>
    </row>
    <row r="276" spans="1:31" ht="11.25" customHeight="1">
      <c r="A276" s="340"/>
      <c r="C276" s="340"/>
      <c r="F276" s="340"/>
      <c r="G276" s="340"/>
      <c r="J276" s="340"/>
      <c r="K276" s="340"/>
      <c r="L276" s="341"/>
      <c r="N276" s="341"/>
      <c r="O276" s="341"/>
      <c r="Q276" s="341"/>
      <c r="R276" s="341"/>
      <c r="T276" s="341"/>
      <c r="U276" s="341"/>
      <c r="W276" s="341"/>
      <c r="X276" s="369"/>
      <c r="Y276" s="341"/>
      <c r="Z276" s="368"/>
      <c r="AB276" s="341"/>
      <c r="AC276" s="368"/>
      <c r="AD276" s="341"/>
      <c r="AE276" s="368"/>
    </row>
    <row r="277" spans="1:31" ht="1.5" customHeight="1">
      <c r="A277" s="340"/>
      <c r="C277" s="340"/>
      <c r="F277" s="342"/>
      <c r="G277" s="342"/>
      <c r="H277" s="345"/>
      <c r="I277" s="345"/>
      <c r="J277" s="342"/>
      <c r="K277" s="342"/>
      <c r="L277" s="343"/>
      <c r="M277" s="345"/>
      <c r="N277" s="343"/>
      <c r="O277" s="343"/>
      <c r="P277" s="345"/>
      <c r="Q277" s="343"/>
      <c r="R277" s="343"/>
      <c r="S277" s="345"/>
      <c r="T277" s="343"/>
      <c r="U277" s="343"/>
      <c r="V277" s="345"/>
      <c r="W277" s="343"/>
      <c r="X277" s="371"/>
      <c r="Y277" s="343"/>
      <c r="Z277" s="343"/>
      <c r="AB277" s="343"/>
      <c r="AC277" s="343"/>
      <c r="AD277" s="343"/>
      <c r="AE277" s="343"/>
    </row>
    <row r="278" spans="1:31" ht="0" hidden="1" customHeight="1"/>
    <row r="279" spans="1:31" ht="2.25" customHeight="1">
      <c r="A279" s="365" t="s">
        <v>105</v>
      </c>
      <c r="C279" s="365" t="s">
        <v>105</v>
      </c>
      <c r="F279" s="365" t="s">
        <v>105</v>
      </c>
      <c r="G279" s="365" t="s">
        <v>105</v>
      </c>
      <c r="J279" s="360" t="s">
        <v>105</v>
      </c>
      <c r="K279" s="360" t="s">
        <v>105</v>
      </c>
      <c r="L279" s="359" t="s">
        <v>105</v>
      </c>
      <c r="N279" s="360" t="s">
        <v>105</v>
      </c>
      <c r="O279" s="359" t="s">
        <v>105</v>
      </c>
      <c r="Q279" s="360" t="s">
        <v>105</v>
      </c>
      <c r="R279" s="359" t="s">
        <v>105</v>
      </c>
      <c r="T279" s="360" t="s">
        <v>105</v>
      </c>
      <c r="U279" s="359" t="s">
        <v>105</v>
      </c>
      <c r="W279" s="360" t="s">
        <v>105</v>
      </c>
      <c r="X279" s="360" t="s">
        <v>105</v>
      </c>
      <c r="Y279" s="360" t="s">
        <v>105</v>
      </c>
      <c r="Z279" s="360" t="s">
        <v>105</v>
      </c>
      <c r="AB279" s="360" t="s">
        <v>105</v>
      </c>
      <c r="AC279" s="360" t="s">
        <v>105</v>
      </c>
      <c r="AD279" s="360" t="s">
        <v>105</v>
      </c>
      <c r="AE279" s="360" t="s">
        <v>105</v>
      </c>
    </row>
    <row r="280" spans="1:31" ht="17.149999999999999" customHeight="1">
      <c r="A280" s="373">
        <v>2055</v>
      </c>
      <c r="C280" s="373" t="s">
        <v>988</v>
      </c>
      <c r="F280" s="374" t="s">
        <v>105</v>
      </c>
      <c r="G280" s="374" t="s">
        <v>846</v>
      </c>
      <c r="J280" s="375">
        <v>136</v>
      </c>
      <c r="K280" s="374" t="s">
        <v>105</v>
      </c>
      <c r="L280" s="376">
        <v>0.81299999999999994</v>
      </c>
      <c r="N280" s="372" t="s">
        <v>105</v>
      </c>
      <c r="O280" s="376">
        <v>0.86399999999999999</v>
      </c>
      <c r="Q280" s="372" t="s">
        <v>105</v>
      </c>
      <c r="R280" s="376">
        <v>0.871</v>
      </c>
      <c r="T280" s="372" t="s">
        <v>105</v>
      </c>
      <c r="U280" s="376">
        <v>0.91900000000000004</v>
      </c>
      <c r="W280" s="372" t="s">
        <v>105</v>
      </c>
      <c r="X280" s="369"/>
      <c r="Y280" s="370" t="s">
        <v>105</v>
      </c>
      <c r="Z280" s="367" t="s">
        <v>989</v>
      </c>
      <c r="AB280" s="370" t="s">
        <v>105</v>
      </c>
      <c r="AC280" s="367" t="s">
        <v>894</v>
      </c>
      <c r="AD280" s="370" t="s">
        <v>105</v>
      </c>
      <c r="AE280" s="367" t="s">
        <v>857</v>
      </c>
    </row>
    <row r="281" spans="1:31" ht="0.25" customHeight="1">
      <c r="A281" s="340"/>
      <c r="C281" s="340"/>
      <c r="F281" s="340"/>
      <c r="G281" s="340"/>
      <c r="J281" s="340"/>
      <c r="K281" s="340"/>
      <c r="L281" s="341"/>
      <c r="N281" s="341"/>
      <c r="O281" s="341"/>
      <c r="Q281" s="341"/>
      <c r="R281" s="341"/>
      <c r="T281" s="341"/>
      <c r="U281" s="341"/>
      <c r="W281" s="341"/>
      <c r="X281" s="369"/>
      <c r="Y281" s="341"/>
      <c r="Z281" s="341"/>
      <c r="AB281" s="341"/>
      <c r="AC281" s="341"/>
      <c r="AD281" s="341"/>
      <c r="AE281" s="341"/>
    </row>
    <row r="282" spans="1:31" ht="11.25" customHeight="1">
      <c r="A282" s="340"/>
      <c r="C282" s="340"/>
      <c r="F282" s="340"/>
      <c r="G282" s="340"/>
      <c r="J282" s="340"/>
      <c r="K282" s="340"/>
      <c r="L282" s="341"/>
      <c r="N282" s="341"/>
      <c r="O282" s="341"/>
      <c r="Q282" s="341"/>
      <c r="R282" s="341"/>
      <c r="T282" s="341"/>
      <c r="U282" s="341"/>
      <c r="W282" s="341"/>
      <c r="X282" s="369"/>
      <c r="Y282" s="341"/>
      <c r="Z282" s="368"/>
      <c r="AB282" s="341"/>
      <c r="AC282" s="368"/>
      <c r="AD282" s="341"/>
      <c r="AE282" s="368"/>
    </row>
    <row r="283" spans="1:31" ht="1.5" customHeight="1">
      <c r="A283" s="340"/>
      <c r="C283" s="340"/>
      <c r="F283" s="342"/>
      <c r="G283" s="342"/>
      <c r="H283" s="345"/>
      <c r="I283" s="345"/>
      <c r="J283" s="342"/>
      <c r="K283" s="342"/>
      <c r="L283" s="343"/>
      <c r="M283" s="345"/>
      <c r="N283" s="343"/>
      <c r="O283" s="343"/>
      <c r="P283" s="345"/>
      <c r="Q283" s="343"/>
      <c r="R283" s="343"/>
      <c r="S283" s="345"/>
      <c r="T283" s="343"/>
      <c r="U283" s="343"/>
      <c r="V283" s="345"/>
      <c r="W283" s="343"/>
      <c r="X283" s="371"/>
      <c r="Y283" s="343"/>
      <c r="Z283" s="343"/>
      <c r="AB283" s="343"/>
      <c r="AC283" s="343"/>
      <c r="AD283" s="343"/>
      <c r="AE283" s="343"/>
    </row>
    <row r="284" spans="1:31" ht="0" hidden="1" customHeight="1"/>
    <row r="285" spans="1:31" ht="2.25" customHeight="1">
      <c r="A285" s="365" t="s">
        <v>105</v>
      </c>
      <c r="C285" s="365" t="s">
        <v>105</v>
      </c>
      <c r="F285" s="365" t="s">
        <v>105</v>
      </c>
      <c r="G285" s="365" t="s">
        <v>105</v>
      </c>
      <c r="J285" s="360" t="s">
        <v>105</v>
      </c>
      <c r="K285" s="360" t="s">
        <v>105</v>
      </c>
      <c r="L285" s="359" t="s">
        <v>105</v>
      </c>
      <c r="N285" s="360" t="s">
        <v>105</v>
      </c>
      <c r="O285" s="359" t="s">
        <v>105</v>
      </c>
      <c r="Q285" s="360" t="s">
        <v>105</v>
      </c>
      <c r="R285" s="359" t="s">
        <v>105</v>
      </c>
      <c r="T285" s="360" t="s">
        <v>105</v>
      </c>
      <c r="U285" s="359" t="s">
        <v>105</v>
      </c>
      <c r="W285" s="360" t="s">
        <v>105</v>
      </c>
      <c r="X285" s="360" t="s">
        <v>105</v>
      </c>
      <c r="Y285" s="360" t="s">
        <v>105</v>
      </c>
      <c r="Z285" s="360" t="s">
        <v>105</v>
      </c>
      <c r="AB285" s="360" t="s">
        <v>105</v>
      </c>
      <c r="AC285" s="360" t="s">
        <v>105</v>
      </c>
      <c r="AD285" s="360" t="s">
        <v>105</v>
      </c>
      <c r="AE285" s="360" t="s">
        <v>105</v>
      </c>
    </row>
    <row r="286" spans="1:31" ht="17.149999999999999" customHeight="1">
      <c r="A286" s="373">
        <v>2063</v>
      </c>
      <c r="C286" s="373" t="s">
        <v>990</v>
      </c>
      <c r="F286" s="374" t="s">
        <v>105</v>
      </c>
      <c r="G286" s="374" t="s">
        <v>846</v>
      </c>
      <c r="J286" s="375">
        <v>142</v>
      </c>
      <c r="K286" s="374" t="s">
        <v>105</v>
      </c>
      <c r="L286" s="376">
        <v>0.70299999999999996</v>
      </c>
      <c r="N286" s="372" t="s">
        <v>105</v>
      </c>
      <c r="O286" s="376">
        <v>0.73399999999999999</v>
      </c>
      <c r="Q286" s="372" t="s">
        <v>105</v>
      </c>
      <c r="R286" s="376">
        <v>0.78700000000000003</v>
      </c>
      <c r="T286" s="372" t="s">
        <v>105</v>
      </c>
      <c r="U286" s="376">
        <v>0.73899999999999999</v>
      </c>
      <c r="W286" s="372" t="s">
        <v>105</v>
      </c>
      <c r="X286" s="369"/>
      <c r="Y286" s="370" t="s">
        <v>105</v>
      </c>
      <c r="Z286" s="367" t="s">
        <v>991</v>
      </c>
      <c r="AB286" s="370" t="s">
        <v>105</v>
      </c>
      <c r="AC286" s="367" t="s">
        <v>992</v>
      </c>
      <c r="AD286" s="370" t="s">
        <v>105</v>
      </c>
      <c r="AE286" s="366" t="s">
        <v>853</v>
      </c>
    </row>
    <row r="287" spans="1:31" ht="0.25" customHeight="1">
      <c r="A287" s="340"/>
      <c r="C287" s="340"/>
      <c r="F287" s="340"/>
      <c r="G287" s="340"/>
      <c r="J287" s="340"/>
      <c r="K287" s="340"/>
      <c r="L287" s="341"/>
      <c r="N287" s="341"/>
      <c r="O287" s="341"/>
      <c r="Q287" s="341"/>
      <c r="R287" s="341"/>
      <c r="T287" s="341"/>
      <c r="U287" s="341"/>
      <c r="W287" s="341"/>
      <c r="X287" s="369"/>
      <c r="Y287" s="341"/>
      <c r="Z287" s="341"/>
      <c r="AB287" s="341"/>
      <c r="AC287" s="341"/>
      <c r="AD287" s="341"/>
      <c r="AE287" s="341"/>
    </row>
    <row r="288" spans="1:31" ht="11.25" customHeight="1">
      <c r="A288" s="340"/>
      <c r="C288" s="340"/>
      <c r="F288" s="340"/>
      <c r="G288" s="340"/>
      <c r="J288" s="340"/>
      <c r="K288" s="340"/>
      <c r="L288" s="341"/>
      <c r="N288" s="341"/>
      <c r="O288" s="341"/>
      <c r="Q288" s="341"/>
      <c r="R288" s="341"/>
      <c r="T288" s="341"/>
      <c r="U288" s="341"/>
      <c r="W288" s="341"/>
      <c r="X288" s="369"/>
      <c r="Y288" s="341"/>
      <c r="Z288" s="368"/>
      <c r="AB288" s="341"/>
      <c r="AC288" s="368"/>
      <c r="AD288" s="341"/>
      <c r="AE288" s="368"/>
    </row>
    <row r="289" spans="1:31" ht="1.5" customHeight="1">
      <c r="A289" s="340"/>
      <c r="C289" s="340"/>
      <c r="F289" s="342"/>
      <c r="G289" s="342"/>
      <c r="H289" s="345"/>
      <c r="I289" s="345"/>
      <c r="J289" s="342"/>
      <c r="K289" s="342"/>
      <c r="L289" s="343"/>
      <c r="M289" s="345"/>
      <c r="N289" s="343"/>
      <c r="O289" s="343"/>
      <c r="P289" s="345"/>
      <c r="Q289" s="343"/>
      <c r="R289" s="343"/>
      <c r="S289" s="345"/>
      <c r="T289" s="343"/>
      <c r="U289" s="343"/>
      <c r="V289" s="345"/>
      <c r="W289" s="343"/>
      <c r="X289" s="371"/>
      <c r="Y289" s="343"/>
      <c r="Z289" s="343"/>
      <c r="AB289" s="343"/>
      <c r="AC289" s="343"/>
      <c r="AD289" s="343"/>
      <c r="AE289" s="343"/>
    </row>
    <row r="290" spans="1:31" ht="0" hidden="1" customHeight="1"/>
    <row r="291" spans="1:31" ht="2.25" customHeight="1">
      <c r="A291" s="365" t="s">
        <v>105</v>
      </c>
      <c r="C291" s="365" t="s">
        <v>105</v>
      </c>
      <c r="F291" s="365" t="s">
        <v>105</v>
      </c>
      <c r="G291" s="365" t="s">
        <v>105</v>
      </c>
      <c r="J291" s="360" t="s">
        <v>105</v>
      </c>
      <c r="K291" s="360" t="s">
        <v>105</v>
      </c>
      <c r="L291" s="359" t="s">
        <v>105</v>
      </c>
      <c r="N291" s="360" t="s">
        <v>105</v>
      </c>
      <c r="O291" s="359" t="s">
        <v>105</v>
      </c>
      <c r="Q291" s="360" t="s">
        <v>105</v>
      </c>
      <c r="R291" s="359" t="s">
        <v>105</v>
      </c>
      <c r="T291" s="360" t="s">
        <v>105</v>
      </c>
      <c r="U291" s="359" t="s">
        <v>105</v>
      </c>
      <c r="W291" s="360" t="s">
        <v>105</v>
      </c>
      <c r="X291" s="360" t="s">
        <v>105</v>
      </c>
      <c r="Y291" s="360" t="s">
        <v>105</v>
      </c>
      <c r="Z291" s="360" t="s">
        <v>105</v>
      </c>
      <c r="AB291" s="360" t="s">
        <v>105</v>
      </c>
      <c r="AC291" s="360" t="s">
        <v>105</v>
      </c>
      <c r="AD291" s="360" t="s">
        <v>105</v>
      </c>
      <c r="AE291" s="360" t="s">
        <v>105</v>
      </c>
    </row>
    <row r="292" spans="1:31" ht="17.149999999999999" customHeight="1">
      <c r="A292" s="373">
        <v>3301</v>
      </c>
      <c r="C292" s="373" t="s">
        <v>993</v>
      </c>
      <c r="F292" s="374" t="s">
        <v>105</v>
      </c>
      <c r="G292" s="374" t="s">
        <v>846</v>
      </c>
      <c r="J292" s="375">
        <v>84</v>
      </c>
      <c r="K292" s="374" t="s">
        <v>105</v>
      </c>
      <c r="L292" s="376">
        <v>0.94099999999999995</v>
      </c>
      <c r="N292" s="372" t="s">
        <v>105</v>
      </c>
      <c r="O292" s="376">
        <v>0.83099999999999996</v>
      </c>
      <c r="Q292" s="372" t="s">
        <v>105</v>
      </c>
      <c r="R292" s="376">
        <v>0.92</v>
      </c>
      <c r="T292" s="372" t="s">
        <v>105</v>
      </c>
      <c r="U292" s="376">
        <v>0.88100000000000001</v>
      </c>
      <c r="W292" s="372" t="s">
        <v>105</v>
      </c>
      <c r="X292" s="369"/>
      <c r="Y292" s="370" t="s">
        <v>105</v>
      </c>
      <c r="Z292" s="366" t="s">
        <v>994</v>
      </c>
      <c r="AB292" s="370" t="s">
        <v>105</v>
      </c>
      <c r="AC292" s="367" t="s">
        <v>995</v>
      </c>
      <c r="AD292" s="370" t="s">
        <v>105</v>
      </c>
      <c r="AE292" s="366" t="s">
        <v>996</v>
      </c>
    </row>
    <row r="293" spans="1:31" ht="0.25" customHeight="1">
      <c r="A293" s="340"/>
      <c r="C293" s="340"/>
      <c r="F293" s="340"/>
      <c r="G293" s="340"/>
      <c r="J293" s="340"/>
      <c r="K293" s="340"/>
      <c r="L293" s="341"/>
      <c r="N293" s="341"/>
      <c r="O293" s="341"/>
      <c r="Q293" s="341"/>
      <c r="R293" s="341"/>
      <c r="T293" s="341"/>
      <c r="U293" s="341"/>
      <c r="W293" s="341"/>
      <c r="X293" s="369"/>
      <c r="Y293" s="341"/>
      <c r="Z293" s="341"/>
      <c r="AB293" s="341"/>
      <c r="AC293" s="341"/>
      <c r="AD293" s="341"/>
      <c r="AE293" s="341"/>
    </row>
    <row r="294" spans="1:31" ht="11.25" customHeight="1">
      <c r="A294" s="340"/>
      <c r="C294" s="340"/>
      <c r="F294" s="340"/>
      <c r="G294" s="340"/>
      <c r="J294" s="340"/>
      <c r="K294" s="340"/>
      <c r="L294" s="341"/>
      <c r="N294" s="341"/>
      <c r="O294" s="341"/>
      <c r="Q294" s="341"/>
      <c r="R294" s="341"/>
      <c r="T294" s="341"/>
      <c r="U294" s="341"/>
      <c r="W294" s="341"/>
      <c r="X294" s="369"/>
      <c r="Y294" s="341"/>
      <c r="Z294" s="368"/>
      <c r="AB294" s="341"/>
      <c r="AC294" s="368"/>
      <c r="AD294" s="341"/>
      <c r="AE294" s="368"/>
    </row>
    <row r="295" spans="1:31" ht="1.5" customHeight="1">
      <c r="A295" s="340"/>
      <c r="C295" s="340"/>
      <c r="F295" s="342"/>
      <c r="G295" s="342"/>
      <c r="H295" s="345"/>
      <c r="I295" s="345"/>
      <c r="J295" s="342"/>
      <c r="K295" s="342"/>
      <c r="L295" s="343"/>
      <c r="M295" s="345"/>
      <c r="N295" s="343"/>
      <c r="O295" s="343"/>
      <c r="P295" s="345"/>
      <c r="Q295" s="343"/>
      <c r="R295" s="343"/>
      <c r="S295" s="345"/>
      <c r="T295" s="343"/>
      <c r="U295" s="343"/>
      <c r="V295" s="345"/>
      <c r="W295" s="343"/>
      <c r="X295" s="371"/>
      <c r="Y295" s="343"/>
      <c r="Z295" s="343"/>
      <c r="AB295" s="343"/>
      <c r="AC295" s="343"/>
      <c r="AD295" s="343"/>
      <c r="AE295" s="343"/>
    </row>
    <row r="296" spans="1:31" ht="0" hidden="1" customHeight="1"/>
    <row r="297" spans="1:31" ht="2.25" customHeight="1">
      <c r="A297" s="365" t="s">
        <v>105</v>
      </c>
      <c r="C297" s="365" t="s">
        <v>105</v>
      </c>
      <c r="F297" s="365" t="s">
        <v>105</v>
      </c>
      <c r="G297" s="365" t="s">
        <v>105</v>
      </c>
      <c r="J297" s="360" t="s">
        <v>105</v>
      </c>
      <c r="K297" s="360" t="s">
        <v>105</v>
      </c>
      <c r="L297" s="359" t="s">
        <v>105</v>
      </c>
      <c r="N297" s="360" t="s">
        <v>105</v>
      </c>
      <c r="O297" s="359" t="s">
        <v>105</v>
      </c>
      <c r="Q297" s="360" t="s">
        <v>105</v>
      </c>
      <c r="R297" s="359" t="s">
        <v>105</v>
      </c>
      <c r="T297" s="360" t="s">
        <v>105</v>
      </c>
      <c r="U297" s="359" t="s">
        <v>105</v>
      </c>
      <c r="W297" s="360" t="s">
        <v>105</v>
      </c>
      <c r="X297" s="360" t="s">
        <v>105</v>
      </c>
      <c r="Y297" s="360" t="s">
        <v>105</v>
      </c>
      <c r="Z297" s="360" t="s">
        <v>105</v>
      </c>
      <c r="AB297" s="360" t="s">
        <v>105</v>
      </c>
      <c r="AC297" s="360" t="s">
        <v>105</v>
      </c>
      <c r="AD297" s="360" t="s">
        <v>105</v>
      </c>
      <c r="AE297" s="360" t="s">
        <v>105</v>
      </c>
    </row>
    <row r="298" spans="1:31" ht="0" hidden="1" customHeight="1"/>
  </sheetData>
  <pageMargins left="0.23622047244094499" right="0.23622047244094499" top="0.23622047244094499" bottom="1.16908267716535" header="0.23622047244094499" footer="0.23622047244094499"/>
  <pageSetup paperSize="9" orientation="landscape" horizontalDpi="300" verticalDpi="300"/>
  <headerFooter alignWithMargins="0">
    <oddFooter>&amp;L&amp;"Open Sans"&amp;8*YoY: Year on Year
Values are rounded to 1 d.p. 
NCER National based on  &amp;Bpupils &amp;Bin  &amp;Bschools &amp;Bfrom  &amp;BLAs 
&amp;B&amp;I&amp;5 -  &amp;C&amp;"Open Sans,Regular"&amp;8  &amp;R&amp;"Open Sans,Italic"&amp;5 1 of 1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08551-06BB-4797-8F3D-07AEAAFBF75A}">
  <sheetPr codeName="Sheet16"/>
  <dimension ref="A1:AB262"/>
  <sheetViews>
    <sheetView showGridLines="0" workbookViewId="0">
      <pane ySplit="9" topLeftCell="A10" activePane="bottomLeft" state="frozen"/>
      <selection activeCell="AL54" sqref="AL54"/>
      <selection pane="bottomLeft" activeCell="AL54" sqref="AL54"/>
    </sheetView>
  </sheetViews>
  <sheetFormatPr defaultColWidth="9.1796875" defaultRowHeight="14.5"/>
  <cols>
    <col min="1" max="1" width="0.7265625" style="424" customWidth="1"/>
    <col min="2" max="2" width="5.453125" style="424" customWidth="1"/>
    <col min="3" max="3" width="1" style="424" customWidth="1"/>
    <col min="4" max="4" width="0.453125" style="424" customWidth="1"/>
    <col min="5" max="5" width="16.453125" style="424" customWidth="1"/>
    <col min="6" max="6" width="16.7265625" style="424" customWidth="1"/>
    <col min="7" max="7" width="6" style="424" customWidth="1"/>
    <col min="8" max="8" width="1" style="424" customWidth="1"/>
    <col min="9" max="9" width="0" style="424" hidden="1" customWidth="1"/>
    <col min="10" max="11" width="7" style="424" customWidth="1"/>
    <col min="12" max="12" width="5.453125" style="424" customWidth="1"/>
    <col min="13" max="14" width="6.453125" style="424" customWidth="1"/>
    <col min="15" max="15" width="0" style="424" hidden="1" customWidth="1"/>
    <col min="16" max="18" width="7" style="424" customWidth="1"/>
    <col min="19" max="19" width="5.453125" style="424" customWidth="1"/>
    <col min="20" max="21" width="6.453125" style="424" customWidth="1"/>
    <col min="22" max="22" width="0.54296875" style="424" customWidth="1"/>
    <col min="23" max="23" width="7" style="424" customWidth="1"/>
    <col min="24" max="24" width="5.453125" style="424" customWidth="1"/>
    <col min="25" max="27" width="6.453125" style="424" customWidth="1"/>
    <col min="28" max="28" width="0.54296875" style="424" customWidth="1"/>
    <col min="29" max="16384" width="9.1796875" style="424"/>
  </cols>
  <sheetData>
    <row r="1" spans="1:28" ht="2.65" customHeight="1" thickBot="1"/>
    <row r="2" spans="1:28" ht="3.65" customHeight="1" thickTop="1">
      <c r="A2" s="425"/>
      <c r="B2" s="425"/>
      <c r="C2" s="425"/>
      <c r="D2" s="425"/>
      <c r="E2" s="425"/>
      <c r="F2" s="425"/>
      <c r="G2" s="425"/>
      <c r="H2" s="425"/>
      <c r="I2" s="425"/>
      <c r="J2" s="425"/>
      <c r="K2" s="425"/>
      <c r="L2" s="425"/>
      <c r="M2" s="425"/>
      <c r="N2" s="425"/>
      <c r="O2" s="425"/>
      <c r="P2" s="425"/>
      <c r="Q2" s="425"/>
      <c r="R2" s="425"/>
      <c r="S2" s="425"/>
      <c r="T2" s="425"/>
      <c r="U2" s="425"/>
      <c r="V2" s="425"/>
      <c r="W2" s="425"/>
      <c r="X2" s="425"/>
      <c r="Y2" s="425"/>
      <c r="Z2" s="425"/>
      <c r="AA2" s="425"/>
      <c r="AB2" s="425"/>
    </row>
    <row r="3" spans="1:28">
      <c r="E3" s="524" t="s">
        <v>809</v>
      </c>
      <c r="F3" s="587"/>
      <c r="G3" s="587"/>
    </row>
    <row r="4" spans="1:28">
      <c r="E4" s="587"/>
      <c r="F4" s="587"/>
      <c r="G4" s="587"/>
      <c r="I4" s="612" t="s">
        <v>828</v>
      </c>
      <c r="J4" s="587"/>
      <c r="K4" s="587"/>
      <c r="L4" s="587"/>
      <c r="M4" s="587"/>
      <c r="N4" s="587"/>
      <c r="O4" s="587"/>
      <c r="P4" s="587"/>
      <c r="Q4" s="587"/>
      <c r="R4" s="587"/>
      <c r="S4" s="587"/>
      <c r="T4" s="587"/>
      <c r="U4" s="587"/>
      <c r="V4" s="587"/>
      <c r="W4" s="587"/>
      <c r="X4" s="587"/>
      <c r="Y4" s="587"/>
      <c r="Z4" s="587"/>
      <c r="AA4" s="587"/>
    </row>
    <row r="5" spans="1:28" ht="28.4" customHeight="1">
      <c r="E5" s="587"/>
      <c r="F5" s="587"/>
      <c r="G5" s="587"/>
      <c r="I5" s="587"/>
      <c r="J5" s="587"/>
      <c r="K5" s="587"/>
      <c r="L5" s="587"/>
      <c r="M5" s="587"/>
      <c r="N5" s="587"/>
      <c r="O5" s="587"/>
      <c r="P5" s="587"/>
      <c r="Q5" s="587"/>
      <c r="R5" s="587"/>
      <c r="S5" s="587"/>
      <c r="T5" s="587"/>
      <c r="U5" s="587"/>
      <c r="V5" s="587"/>
      <c r="W5" s="587"/>
      <c r="X5" s="587"/>
      <c r="Y5" s="587"/>
      <c r="Z5" s="587"/>
      <c r="AA5" s="587"/>
    </row>
    <row r="6" spans="1:28">
      <c r="E6" s="587"/>
      <c r="F6" s="587"/>
      <c r="G6" s="587"/>
      <c r="I6" s="587"/>
      <c r="J6" s="587"/>
      <c r="K6" s="587"/>
      <c r="L6" s="587"/>
      <c r="M6" s="587"/>
      <c r="N6" s="587"/>
      <c r="O6" s="587"/>
      <c r="P6" s="587"/>
      <c r="Q6" s="587"/>
      <c r="R6" s="587"/>
      <c r="S6" s="587"/>
      <c r="T6" s="587"/>
      <c r="U6" s="587"/>
      <c r="V6" s="587"/>
      <c r="W6" s="587"/>
      <c r="X6" s="587"/>
      <c r="Y6" s="587"/>
      <c r="Z6" s="587"/>
      <c r="AA6" s="587"/>
    </row>
    <row r="7" spans="1:28" ht="1.1499999999999999" customHeight="1">
      <c r="I7" s="587"/>
      <c r="J7" s="587"/>
      <c r="K7" s="587"/>
      <c r="L7" s="587"/>
      <c r="M7" s="587"/>
      <c r="N7" s="587"/>
      <c r="O7" s="587"/>
      <c r="P7" s="587"/>
      <c r="Q7" s="587"/>
      <c r="R7" s="587"/>
      <c r="S7" s="587"/>
      <c r="T7" s="587"/>
      <c r="U7" s="587"/>
      <c r="V7" s="587"/>
      <c r="W7" s="587"/>
      <c r="X7" s="587"/>
      <c r="Y7" s="587"/>
      <c r="Z7" s="587"/>
      <c r="AA7" s="587"/>
    </row>
    <row r="8" spans="1:28" ht="2.25" customHeight="1"/>
    <row r="9" spans="1:28" ht="2.9" customHeight="1">
      <c r="A9" s="426"/>
      <c r="B9" s="426"/>
      <c r="C9" s="426"/>
      <c r="D9" s="426"/>
      <c r="E9" s="426"/>
      <c r="F9" s="426"/>
      <c r="G9" s="426"/>
      <c r="H9" s="426"/>
      <c r="I9" s="426"/>
      <c r="J9" s="426"/>
      <c r="K9" s="426"/>
      <c r="L9" s="426"/>
      <c r="M9" s="426"/>
      <c r="N9" s="426"/>
      <c r="O9" s="426"/>
      <c r="P9" s="426"/>
      <c r="Q9" s="426"/>
      <c r="R9" s="426"/>
      <c r="S9" s="426"/>
      <c r="T9" s="426"/>
      <c r="U9" s="426"/>
      <c r="V9" s="426"/>
      <c r="W9" s="426"/>
      <c r="X9" s="426"/>
      <c r="Y9" s="426"/>
      <c r="Z9" s="426"/>
      <c r="AA9" s="426"/>
      <c r="AB9" s="426"/>
    </row>
    <row r="10" spans="1:28">
      <c r="A10" s="594" t="s">
        <v>105</v>
      </c>
      <c r="B10" s="587"/>
      <c r="C10" s="587"/>
      <c r="D10" s="594" t="s">
        <v>105</v>
      </c>
      <c r="E10" s="587"/>
      <c r="F10" s="427" t="s">
        <v>105</v>
      </c>
      <c r="G10" s="594" t="s">
        <v>105</v>
      </c>
      <c r="H10" s="587"/>
      <c r="J10" s="613" t="s">
        <v>811</v>
      </c>
      <c r="K10" s="587"/>
      <c r="L10" s="614" t="s">
        <v>812</v>
      </c>
      <c r="M10" s="587"/>
      <c r="N10" s="587"/>
      <c r="O10" s="587"/>
      <c r="P10" s="587"/>
      <c r="Q10" s="613" t="s">
        <v>813</v>
      </c>
      <c r="R10" s="587"/>
      <c r="S10" s="614" t="s">
        <v>814</v>
      </c>
      <c r="T10" s="587"/>
      <c r="U10" s="587"/>
      <c r="V10" s="587"/>
      <c r="W10" s="587"/>
      <c r="X10" s="613" t="s">
        <v>17</v>
      </c>
      <c r="Y10" s="587"/>
      <c r="Z10" s="587"/>
      <c r="AA10" s="587"/>
      <c r="AB10" s="587"/>
    </row>
    <row r="11" spans="1:28" ht="25">
      <c r="A11" s="610" t="s">
        <v>1051</v>
      </c>
      <c r="B11" s="587"/>
      <c r="C11" s="587"/>
      <c r="D11" s="610" t="s">
        <v>1052</v>
      </c>
      <c r="E11" s="587"/>
      <c r="F11" s="587"/>
      <c r="G11" s="610" t="s">
        <v>1053</v>
      </c>
      <c r="H11" s="587"/>
      <c r="J11" s="403" t="s">
        <v>1054</v>
      </c>
      <c r="K11" s="428" t="s">
        <v>1055</v>
      </c>
      <c r="L11" s="429" t="s">
        <v>1056</v>
      </c>
      <c r="M11" s="406" t="s">
        <v>1057</v>
      </c>
      <c r="N11" s="407" t="s">
        <v>1058</v>
      </c>
      <c r="P11" s="430" t="s">
        <v>1059</v>
      </c>
      <c r="Q11" s="403" t="s">
        <v>1060</v>
      </c>
      <c r="R11" s="428" t="s">
        <v>1061</v>
      </c>
      <c r="S11" s="429" t="s">
        <v>1062</v>
      </c>
      <c r="T11" s="406" t="s">
        <v>1057</v>
      </c>
      <c r="U11" s="582" t="s">
        <v>1063</v>
      </c>
      <c r="V11" s="587"/>
      <c r="W11" s="430" t="s">
        <v>1055</v>
      </c>
      <c r="X11" s="431" t="s">
        <v>1062</v>
      </c>
      <c r="Y11" s="410" t="s">
        <v>1057</v>
      </c>
      <c r="Z11" s="403" t="s">
        <v>1063</v>
      </c>
      <c r="AA11" s="611" t="s">
        <v>1055</v>
      </c>
      <c r="AB11" s="587"/>
    </row>
    <row r="12" spans="1:28">
      <c r="A12" s="594" t="s">
        <v>105</v>
      </c>
      <c r="B12" s="587"/>
      <c r="C12" s="587"/>
      <c r="D12" s="594" t="s">
        <v>105</v>
      </c>
      <c r="E12" s="587"/>
      <c r="F12" s="427" t="s">
        <v>105</v>
      </c>
      <c r="G12" s="594" t="s">
        <v>105</v>
      </c>
      <c r="H12" s="587"/>
      <c r="J12" s="427" t="s">
        <v>105</v>
      </c>
      <c r="K12" s="427" t="s">
        <v>105</v>
      </c>
      <c r="L12" s="427" t="s">
        <v>105</v>
      </c>
      <c r="M12" s="427" t="s">
        <v>105</v>
      </c>
      <c r="N12" s="427" t="s">
        <v>105</v>
      </c>
      <c r="P12" s="427" t="s">
        <v>105</v>
      </c>
      <c r="Q12" s="427" t="s">
        <v>105</v>
      </c>
      <c r="R12" s="427" t="s">
        <v>105</v>
      </c>
      <c r="S12" s="427" t="s">
        <v>105</v>
      </c>
      <c r="T12" s="427" t="s">
        <v>105</v>
      </c>
      <c r="U12" s="594" t="s">
        <v>105</v>
      </c>
      <c r="V12" s="587"/>
      <c r="W12" s="427" t="s">
        <v>105</v>
      </c>
      <c r="X12" s="427" t="s">
        <v>105</v>
      </c>
      <c r="Y12" s="427" t="s">
        <v>105</v>
      </c>
      <c r="Z12" s="427" t="s">
        <v>105</v>
      </c>
      <c r="AA12" s="594" t="s">
        <v>105</v>
      </c>
      <c r="AB12" s="587"/>
    </row>
    <row r="13" spans="1:28">
      <c r="A13" s="602" t="s">
        <v>259</v>
      </c>
      <c r="B13" s="587"/>
      <c r="C13" s="587"/>
      <c r="D13" s="600" t="s">
        <v>260</v>
      </c>
      <c r="E13" s="587"/>
      <c r="F13" s="587"/>
      <c r="G13" s="609">
        <v>187350</v>
      </c>
      <c r="H13" s="587"/>
      <c r="J13" s="606">
        <v>47.4</v>
      </c>
      <c r="K13" s="606">
        <v>3.6</v>
      </c>
      <c r="L13" s="607">
        <v>103</v>
      </c>
      <c r="M13" s="432">
        <v>35.799999999999997</v>
      </c>
      <c r="N13" s="433">
        <v>63.2</v>
      </c>
      <c r="P13" s="608">
        <v>21.3</v>
      </c>
      <c r="Q13" s="606">
        <v>59.4</v>
      </c>
      <c r="R13" s="606">
        <v>6.6</v>
      </c>
      <c r="S13" s="607">
        <v>101.8</v>
      </c>
      <c r="T13" s="432">
        <v>38.299999999999997</v>
      </c>
      <c r="U13" s="433">
        <v>60.5</v>
      </c>
      <c r="V13" s="434"/>
      <c r="W13" s="608">
        <v>15</v>
      </c>
      <c r="X13" s="605">
        <v>102.6</v>
      </c>
      <c r="Y13" s="435">
        <v>39.1</v>
      </c>
      <c r="Z13" s="436">
        <v>59.7</v>
      </c>
      <c r="AA13" s="606">
        <v>18.600000000000001</v>
      </c>
      <c r="AB13" s="587"/>
    </row>
    <row r="14" spans="1:28">
      <c r="A14" s="591"/>
      <c r="B14" s="587"/>
      <c r="C14" s="587"/>
      <c r="D14" s="591"/>
      <c r="E14" s="587"/>
      <c r="F14" s="587"/>
      <c r="G14" s="591"/>
      <c r="H14" s="587"/>
      <c r="J14" s="588"/>
      <c r="K14" s="588"/>
      <c r="L14" s="591"/>
      <c r="M14" s="434"/>
      <c r="N14" s="434"/>
      <c r="P14" s="591"/>
      <c r="Q14" s="588"/>
      <c r="R14" s="588"/>
      <c r="S14" s="591"/>
      <c r="T14" s="434"/>
      <c r="U14" s="434"/>
      <c r="V14" s="434"/>
      <c r="W14" s="591"/>
      <c r="X14" s="588"/>
      <c r="Y14" s="437"/>
      <c r="Z14" s="437"/>
      <c r="AA14" s="588"/>
      <c r="AB14" s="587"/>
    </row>
    <row r="15" spans="1:28" ht="2.9" customHeight="1">
      <c r="A15" s="591"/>
      <c r="B15" s="587"/>
      <c r="C15" s="587"/>
      <c r="D15" s="591"/>
      <c r="E15" s="587"/>
      <c r="F15" s="587"/>
      <c r="G15" s="591"/>
      <c r="H15" s="587"/>
      <c r="J15" s="588"/>
      <c r="K15" s="588"/>
      <c r="L15" s="591"/>
      <c r="M15" s="591"/>
      <c r="N15" s="591"/>
      <c r="P15" s="591"/>
      <c r="Q15" s="588"/>
      <c r="R15" s="588"/>
      <c r="S15" s="591"/>
      <c r="T15" s="591"/>
      <c r="U15" s="591"/>
      <c r="V15" s="434"/>
      <c r="W15" s="591"/>
      <c r="X15" s="588"/>
      <c r="Y15" s="588"/>
      <c r="Z15" s="588"/>
      <c r="AA15" s="588"/>
      <c r="AB15" s="587"/>
    </row>
    <row r="16" spans="1:28">
      <c r="A16" s="596"/>
      <c r="B16" s="590"/>
      <c r="C16" s="590"/>
      <c r="D16" s="596"/>
      <c r="E16" s="590"/>
      <c r="F16" s="590"/>
      <c r="G16" s="596"/>
      <c r="H16" s="590"/>
      <c r="J16" s="589"/>
      <c r="K16" s="589"/>
      <c r="L16" s="596"/>
      <c r="M16" s="438"/>
      <c r="N16" s="438"/>
      <c r="P16" s="596"/>
      <c r="Q16" s="589"/>
      <c r="R16" s="589"/>
      <c r="S16" s="596"/>
      <c r="T16" s="438"/>
      <c r="U16" s="438"/>
      <c r="V16" s="438"/>
      <c r="W16" s="596"/>
      <c r="X16" s="589"/>
      <c r="Y16" s="439"/>
      <c r="Z16" s="439"/>
      <c r="AA16" s="589"/>
      <c r="AB16" s="590"/>
    </row>
    <row r="17" spans="1:28" ht="2.65" customHeight="1">
      <c r="A17" s="592" t="s">
        <v>105</v>
      </c>
      <c r="B17" s="587"/>
      <c r="C17" s="587"/>
      <c r="D17" s="592" t="s">
        <v>105</v>
      </c>
      <c r="E17" s="587"/>
      <c r="F17" s="440" t="s">
        <v>105</v>
      </c>
      <c r="G17" s="604" t="s">
        <v>105</v>
      </c>
      <c r="H17" s="587"/>
      <c r="J17" s="441" t="s">
        <v>105</v>
      </c>
      <c r="K17" s="441" t="s">
        <v>105</v>
      </c>
      <c r="L17" s="441" t="s">
        <v>105</v>
      </c>
      <c r="M17" s="427" t="s">
        <v>105</v>
      </c>
      <c r="N17" s="427" t="s">
        <v>105</v>
      </c>
      <c r="P17" s="441" t="s">
        <v>105</v>
      </c>
      <c r="Q17" s="441" t="s">
        <v>105</v>
      </c>
      <c r="R17" s="441" t="s">
        <v>105</v>
      </c>
      <c r="S17" s="441" t="s">
        <v>105</v>
      </c>
      <c r="T17" s="427" t="s">
        <v>105</v>
      </c>
      <c r="U17" s="594" t="s">
        <v>105</v>
      </c>
      <c r="V17" s="587"/>
      <c r="W17" s="441" t="s">
        <v>105</v>
      </c>
      <c r="X17" s="441" t="s">
        <v>105</v>
      </c>
      <c r="Y17" s="427" t="s">
        <v>105</v>
      </c>
      <c r="Z17" s="427" t="s">
        <v>105</v>
      </c>
      <c r="AA17" s="604" t="s">
        <v>105</v>
      </c>
      <c r="AB17" s="587"/>
    </row>
    <row r="18" spans="1:28" ht="2.65" customHeight="1">
      <c r="A18" s="592" t="s">
        <v>105</v>
      </c>
      <c r="B18" s="587"/>
      <c r="C18" s="587"/>
      <c r="D18" s="592" t="s">
        <v>105</v>
      </c>
      <c r="E18" s="587"/>
      <c r="F18" s="440" t="s">
        <v>105</v>
      </c>
      <c r="G18" s="604" t="s">
        <v>105</v>
      </c>
      <c r="H18" s="587"/>
      <c r="J18" s="441" t="s">
        <v>105</v>
      </c>
      <c r="K18" s="441" t="s">
        <v>105</v>
      </c>
      <c r="L18" s="441" t="s">
        <v>105</v>
      </c>
      <c r="M18" s="427" t="s">
        <v>105</v>
      </c>
      <c r="N18" s="427" t="s">
        <v>105</v>
      </c>
      <c r="P18" s="441" t="s">
        <v>105</v>
      </c>
      <c r="Q18" s="441" t="s">
        <v>105</v>
      </c>
      <c r="R18" s="441" t="s">
        <v>105</v>
      </c>
      <c r="S18" s="441" t="s">
        <v>105</v>
      </c>
      <c r="T18" s="427" t="s">
        <v>105</v>
      </c>
      <c r="U18" s="594" t="s">
        <v>105</v>
      </c>
      <c r="V18" s="587"/>
      <c r="W18" s="441" t="s">
        <v>105</v>
      </c>
      <c r="X18" s="441" t="s">
        <v>105</v>
      </c>
      <c r="Y18" s="427" t="s">
        <v>105</v>
      </c>
      <c r="Z18" s="427" t="s">
        <v>105</v>
      </c>
      <c r="AA18" s="604" t="s">
        <v>105</v>
      </c>
      <c r="AB18" s="587"/>
    </row>
    <row r="19" spans="1:28">
      <c r="A19" s="602" t="s">
        <v>259</v>
      </c>
      <c r="B19" s="587"/>
      <c r="C19" s="587"/>
      <c r="D19" s="600" t="s">
        <v>267</v>
      </c>
      <c r="E19" s="587"/>
      <c r="F19" s="587"/>
      <c r="G19" s="609">
        <v>28090</v>
      </c>
      <c r="H19" s="587"/>
      <c r="J19" s="606">
        <v>58.4</v>
      </c>
      <c r="K19" s="606">
        <v>6.5</v>
      </c>
      <c r="L19" s="607">
        <v>104.9</v>
      </c>
      <c r="M19" s="432">
        <v>27.4</v>
      </c>
      <c r="N19" s="433">
        <v>71.900000000000006</v>
      </c>
      <c r="P19" s="608">
        <v>28.5</v>
      </c>
      <c r="Q19" s="606">
        <v>68.099999999999994</v>
      </c>
      <c r="R19" s="606">
        <v>11.4</v>
      </c>
      <c r="S19" s="607">
        <v>104</v>
      </c>
      <c r="T19" s="432">
        <v>29.1</v>
      </c>
      <c r="U19" s="433">
        <v>70.2</v>
      </c>
      <c r="V19" s="434"/>
      <c r="W19" s="608">
        <v>22.3</v>
      </c>
      <c r="X19" s="605">
        <v>105.1</v>
      </c>
      <c r="Y19" s="435">
        <v>29.4</v>
      </c>
      <c r="Z19" s="436">
        <v>69.900000000000006</v>
      </c>
      <c r="AA19" s="606">
        <v>28.6</v>
      </c>
      <c r="AB19" s="587"/>
    </row>
    <row r="20" spans="1:28">
      <c r="A20" s="591"/>
      <c r="B20" s="587"/>
      <c r="C20" s="587"/>
      <c r="D20" s="591"/>
      <c r="E20" s="587"/>
      <c r="F20" s="587"/>
      <c r="G20" s="591"/>
      <c r="H20" s="587"/>
      <c r="J20" s="588"/>
      <c r="K20" s="588"/>
      <c r="L20" s="591"/>
      <c r="M20" s="434"/>
      <c r="N20" s="434"/>
      <c r="P20" s="591"/>
      <c r="Q20" s="588"/>
      <c r="R20" s="588"/>
      <c r="S20" s="591"/>
      <c r="T20" s="434"/>
      <c r="U20" s="434"/>
      <c r="V20" s="434"/>
      <c r="W20" s="591"/>
      <c r="X20" s="588"/>
      <c r="Y20" s="437"/>
      <c r="Z20" s="437"/>
      <c r="AA20" s="588"/>
      <c r="AB20" s="587"/>
    </row>
    <row r="21" spans="1:28" ht="2.9" customHeight="1">
      <c r="A21" s="591"/>
      <c r="B21" s="587"/>
      <c r="C21" s="587"/>
      <c r="D21" s="591"/>
      <c r="E21" s="587"/>
      <c r="F21" s="587"/>
      <c r="G21" s="591"/>
      <c r="H21" s="587"/>
      <c r="J21" s="588"/>
      <c r="K21" s="588"/>
      <c r="L21" s="591"/>
      <c r="M21" s="591"/>
      <c r="N21" s="591"/>
      <c r="P21" s="591"/>
      <c r="Q21" s="588"/>
      <c r="R21" s="588"/>
      <c r="S21" s="591"/>
      <c r="T21" s="591"/>
      <c r="U21" s="591"/>
      <c r="V21" s="434"/>
      <c r="W21" s="591"/>
      <c r="X21" s="588"/>
      <c r="Y21" s="588"/>
      <c r="Z21" s="588"/>
      <c r="AA21" s="588"/>
      <c r="AB21" s="587"/>
    </row>
    <row r="22" spans="1:28">
      <c r="A22" s="596"/>
      <c r="B22" s="590"/>
      <c r="C22" s="590"/>
      <c r="D22" s="596"/>
      <c r="E22" s="590"/>
      <c r="F22" s="590"/>
      <c r="G22" s="596"/>
      <c r="H22" s="590"/>
      <c r="J22" s="589"/>
      <c r="K22" s="589"/>
      <c r="L22" s="596"/>
      <c r="M22" s="438"/>
      <c r="N22" s="438"/>
      <c r="P22" s="596"/>
      <c r="Q22" s="589"/>
      <c r="R22" s="589"/>
      <c r="S22" s="596"/>
      <c r="T22" s="438"/>
      <c r="U22" s="438"/>
      <c r="V22" s="438"/>
      <c r="W22" s="596"/>
      <c r="X22" s="589"/>
      <c r="Y22" s="439"/>
      <c r="Z22" s="439"/>
      <c r="AA22" s="589"/>
      <c r="AB22" s="590"/>
    </row>
    <row r="23" spans="1:28" ht="2.65" customHeight="1">
      <c r="A23" s="592" t="s">
        <v>105</v>
      </c>
      <c r="B23" s="587"/>
      <c r="C23" s="587"/>
      <c r="D23" s="592" t="s">
        <v>105</v>
      </c>
      <c r="E23" s="587"/>
      <c r="F23" s="440" t="s">
        <v>105</v>
      </c>
      <c r="G23" s="604" t="s">
        <v>105</v>
      </c>
      <c r="H23" s="587"/>
      <c r="J23" s="441" t="s">
        <v>105</v>
      </c>
      <c r="K23" s="441" t="s">
        <v>105</v>
      </c>
      <c r="L23" s="441" t="s">
        <v>105</v>
      </c>
      <c r="M23" s="427" t="s">
        <v>105</v>
      </c>
      <c r="N23" s="427" t="s">
        <v>105</v>
      </c>
      <c r="P23" s="441" t="s">
        <v>105</v>
      </c>
      <c r="Q23" s="441" t="s">
        <v>105</v>
      </c>
      <c r="R23" s="441" t="s">
        <v>105</v>
      </c>
      <c r="S23" s="441" t="s">
        <v>105</v>
      </c>
      <c r="T23" s="427" t="s">
        <v>105</v>
      </c>
      <c r="U23" s="594" t="s">
        <v>105</v>
      </c>
      <c r="V23" s="587"/>
      <c r="W23" s="441" t="s">
        <v>105</v>
      </c>
      <c r="X23" s="441" t="s">
        <v>105</v>
      </c>
      <c r="Y23" s="427" t="s">
        <v>105</v>
      </c>
      <c r="Z23" s="427" t="s">
        <v>105</v>
      </c>
      <c r="AA23" s="604" t="s">
        <v>105</v>
      </c>
      <c r="AB23" s="587"/>
    </row>
    <row r="24" spans="1:28" ht="2.65" customHeight="1">
      <c r="A24" s="592" t="s">
        <v>105</v>
      </c>
      <c r="B24" s="587"/>
      <c r="C24" s="587"/>
      <c r="D24" s="592" t="s">
        <v>105</v>
      </c>
      <c r="E24" s="587"/>
      <c r="F24" s="440" t="s">
        <v>105</v>
      </c>
      <c r="G24" s="604" t="s">
        <v>105</v>
      </c>
      <c r="H24" s="587"/>
      <c r="J24" s="441" t="s">
        <v>105</v>
      </c>
      <c r="K24" s="441" t="s">
        <v>105</v>
      </c>
      <c r="L24" s="441" t="s">
        <v>105</v>
      </c>
      <c r="M24" s="427" t="s">
        <v>105</v>
      </c>
      <c r="N24" s="427" t="s">
        <v>105</v>
      </c>
      <c r="P24" s="441" t="s">
        <v>105</v>
      </c>
      <c r="Q24" s="441" t="s">
        <v>105</v>
      </c>
      <c r="R24" s="441" t="s">
        <v>105</v>
      </c>
      <c r="S24" s="441" t="s">
        <v>105</v>
      </c>
      <c r="T24" s="427" t="s">
        <v>105</v>
      </c>
      <c r="U24" s="594" t="s">
        <v>105</v>
      </c>
      <c r="V24" s="587"/>
      <c r="W24" s="441" t="s">
        <v>105</v>
      </c>
      <c r="X24" s="441" t="s">
        <v>105</v>
      </c>
      <c r="Y24" s="427" t="s">
        <v>105</v>
      </c>
      <c r="Z24" s="427" t="s">
        <v>105</v>
      </c>
      <c r="AA24" s="604" t="s">
        <v>105</v>
      </c>
      <c r="AB24" s="587"/>
    </row>
    <row r="25" spans="1:28">
      <c r="A25" s="602" t="s">
        <v>259</v>
      </c>
      <c r="B25" s="587"/>
      <c r="C25" s="587"/>
      <c r="D25" s="600" t="s">
        <v>79</v>
      </c>
      <c r="E25" s="587"/>
      <c r="F25" s="587"/>
      <c r="G25" s="609">
        <v>1154</v>
      </c>
      <c r="H25" s="587"/>
      <c r="J25" s="606">
        <v>59.4</v>
      </c>
      <c r="K25" s="606">
        <v>5.3</v>
      </c>
      <c r="L25" s="607">
        <v>105.19499999999999</v>
      </c>
      <c r="M25" s="432">
        <v>25.2</v>
      </c>
      <c r="N25" s="433">
        <v>74</v>
      </c>
      <c r="P25" s="608">
        <v>30.9</v>
      </c>
      <c r="Q25" s="606">
        <v>69.3</v>
      </c>
      <c r="R25" s="606">
        <v>7.6</v>
      </c>
      <c r="S25" s="607">
        <v>104.265</v>
      </c>
      <c r="T25" s="432">
        <v>27.6</v>
      </c>
      <c r="U25" s="433">
        <v>71.8</v>
      </c>
      <c r="V25" s="434"/>
      <c r="W25" s="608">
        <v>24.4</v>
      </c>
      <c r="X25" s="605">
        <v>105.559</v>
      </c>
      <c r="Y25" s="435">
        <v>28.1</v>
      </c>
      <c r="Z25" s="436">
        <v>71.099999999999994</v>
      </c>
      <c r="AA25" s="606">
        <v>32.5</v>
      </c>
      <c r="AB25" s="587"/>
    </row>
    <row r="26" spans="1:28">
      <c r="A26" s="591"/>
      <c r="B26" s="587"/>
      <c r="C26" s="587"/>
      <c r="D26" s="591"/>
      <c r="E26" s="587"/>
      <c r="F26" s="587"/>
      <c r="G26" s="591"/>
      <c r="H26" s="587"/>
      <c r="J26" s="588"/>
      <c r="K26" s="588"/>
      <c r="L26" s="591"/>
      <c r="M26" s="434"/>
      <c r="N26" s="434"/>
      <c r="P26" s="591"/>
      <c r="Q26" s="588"/>
      <c r="R26" s="588"/>
      <c r="S26" s="591"/>
      <c r="T26" s="434"/>
      <c r="U26" s="434"/>
      <c r="V26" s="434"/>
      <c r="W26" s="591"/>
      <c r="X26" s="588"/>
      <c r="Y26" s="437"/>
      <c r="Z26" s="437"/>
      <c r="AA26" s="588"/>
      <c r="AB26" s="587"/>
    </row>
    <row r="27" spans="1:28" ht="2.9" customHeight="1">
      <c r="A27" s="591"/>
      <c r="B27" s="587"/>
      <c r="C27" s="587"/>
      <c r="D27" s="591"/>
      <c r="E27" s="587"/>
      <c r="F27" s="587"/>
      <c r="G27" s="591"/>
      <c r="H27" s="587"/>
      <c r="J27" s="588"/>
      <c r="K27" s="588"/>
      <c r="L27" s="591"/>
      <c r="M27" s="591"/>
      <c r="N27" s="591"/>
      <c r="P27" s="591"/>
      <c r="Q27" s="588"/>
      <c r="R27" s="588"/>
      <c r="S27" s="591"/>
      <c r="T27" s="591"/>
      <c r="U27" s="591"/>
      <c r="V27" s="434"/>
      <c r="W27" s="591"/>
      <c r="X27" s="588"/>
      <c r="Y27" s="588"/>
      <c r="Z27" s="588"/>
      <c r="AA27" s="588"/>
      <c r="AB27" s="587"/>
    </row>
    <row r="28" spans="1:28">
      <c r="A28" s="596"/>
      <c r="B28" s="590"/>
      <c r="C28" s="590"/>
      <c r="D28" s="596"/>
      <c r="E28" s="590"/>
      <c r="F28" s="590"/>
      <c r="G28" s="596"/>
      <c r="H28" s="590"/>
      <c r="J28" s="589"/>
      <c r="K28" s="589"/>
      <c r="L28" s="596"/>
      <c r="M28" s="438"/>
      <c r="N28" s="438"/>
      <c r="P28" s="596"/>
      <c r="Q28" s="589"/>
      <c r="R28" s="589"/>
      <c r="S28" s="596"/>
      <c r="T28" s="438"/>
      <c r="U28" s="438"/>
      <c r="V28" s="438"/>
      <c r="W28" s="596"/>
      <c r="X28" s="589"/>
      <c r="Y28" s="439"/>
      <c r="Z28" s="439"/>
      <c r="AA28" s="589"/>
      <c r="AB28" s="590"/>
    </row>
    <row r="29" spans="1:28" ht="2.65" customHeight="1">
      <c r="A29" s="592" t="s">
        <v>105</v>
      </c>
      <c r="B29" s="587"/>
      <c r="C29" s="587"/>
      <c r="D29" s="592" t="s">
        <v>105</v>
      </c>
      <c r="E29" s="587"/>
      <c r="F29" s="440" t="s">
        <v>105</v>
      </c>
      <c r="G29" s="604" t="s">
        <v>105</v>
      </c>
      <c r="H29" s="587"/>
      <c r="J29" s="441" t="s">
        <v>105</v>
      </c>
      <c r="K29" s="441" t="s">
        <v>105</v>
      </c>
      <c r="L29" s="441" t="s">
        <v>105</v>
      </c>
      <c r="M29" s="427" t="s">
        <v>105</v>
      </c>
      <c r="N29" s="427" t="s">
        <v>105</v>
      </c>
      <c r="P29" s="441" t="s">
        <v>105</v>
      </c>
      <c r="Q29" s="441" t="s">
        <v>105</v>
      </c>
      <c r="R29" s="441" t="s">
        <v>105</v>
      </c>
      <c r="S29" s="441" t="s">
        <v>105</v>
      </c>
      <c r="T29" s="427" t="s">
        <v>105</v>
      </c>
      <c r="U29" s="594" t="s">
        <v>105</v>
      </c>
      <c r="V29" s="587"/>
      <c r="W29" s="441" t="s">
        <v>105</v>
      </c>
      <c r="X29" s="441" t="s">
        <v>105</v>
      </c>
      <c r="Y29" s="427" t="s">
        <v>105</v>
      </c>
      <c r="Z29" s="427" t="s">
        <v>105</v>
      </c>
      <c r="AA29" s="604" t="s">
        <v>105</v>
      </c>
      <c r="AB29" s="587"/>
    </row>
    <row r="30" spans="1:28" ht="2.65" customHeight="1">
      <c r="A30" s="592" t="s">
        <v>105</v>
      </c>
      <c r="B30" s="587"/>
      <c r="C30" s="587"/>
      <c r="D30" s="592" t="s">
        <v>105</v>
      </c>
      <c r="E30" s="587"/>
      <c r="F30" s="440" t="s">
        <v>105</v>
      </c>
      <c r="G30" s="604" t="s">
        <v>105</v>
      </c>
      <c r="H30" s="587"/>
      <c r="J30" s="441" t="s">
        <v>105</v>
      </c>
      <c r="K30" s="441" t="s">
        <v>105</v>
      </c>
      <c r="L30" s="441" t="s">
        <v>105</v>
      </c>
      <c r="M30" s="427" t="s">
        <v>105</v>
      </c>
      <c r="N30" s="427" t="s">
        <v>105</v>
      </c>
      <c r="P30" s="441" t="s">
        <v>105</v>
      </c>
      <c r="Q30" s="441" t="s">
        <v>105</v>
      </c>
      <c r="R30" s="441" t="s">
        <v>105</v>
      </c>
      <c r="S30" s="441" t="s">
        <v>105</v>
      </c>
      <c r="T30" s="427" t="s">
        <v>105</v>
      </c>
      <c r="U30" s="594" t="s">
        <v>105</v>
      </c>
      <c r="V30" s="587"/>
      <c r="W30" s="441" t="s">
        <v>105</v>
      </c>
      <c r="X30" s="441" t="s">
        <v>105</v>
      </c>
      <c r="Y30" s="427" t="s">
        <v>105</v>
      </c>
      <c r="Z30" s="427" t="s">
        <v>105</v>
      </c>
      <c r="AA30" s="604" t="s">
        <v>105</v>
      </c>
      <c r="AB30" s="587"/>
    </row>
    <row r="31" spans="1:28">
      <c r="A31" s="599">
        <v>2024</v>
      </c>
      <c r="B31" s="587"/>
      <c r="C31" s="587"/>
      <c r="D31" s="600" t="s">
        <v>34</v>
      </c>
      <c r="E31" s="587"/>
      <c r="F31" s="587"/>
      <c r="G31" s="601">
        <v>25</v>
      </c>
      <c r="H31" s="587"/>
      <c r="J31" s="586">
        <v>76</v>
      </c>
      <c r="K31" s="586">
        <v>8</v>
      </c>
      <c r="L31" s="597">
        <v>108.76</v>
      </c>
      <c r="M31" s="442">
        <v>12</v>
      </c>
      <c r="N31" s="443">
        <v>88</v>
      </c>
      <c r="P31" s="595">
        <v>56</v>
      </c>
      <c r="Q31" s="586">
        <v>84</v>
      </c>
      <c r="R31" s="586">
        <v>12</v>
      </c>
      <c r="S31" s="597">
        <v>107.92</v>
      </c>
      <c r="T31" s="442">
        <v>12</v>
      </c>
      <c r="U31" s="443">
        <v>88</v>
      </c>
      <c r="V31" s="434"/>
      <c r="W31" s="595">
        <v>40</v>
      </c>
      <c r="X31" s="598">
        <v>111.08</v>
      </c>
      <c r="Y31" s="444">
        <v>8</v>
      </c>
      <c r="Z31" s="445">
        <v>92</v>
      </c>
      <c r="AA31" s="586">
        <v>56</v>
      </c>
      <c r="AB31" s="587"/>
    </row>
    <row r="32" spans="1:28">
      <c r="A32" s="591"/>
      <c r="B32" s="587"/>
      <c r="C32" s="587"/>
      <c r="D32" s="591"/>
      <c r="E32" s="587"/>
      <c r="F32" s="587"/>
      <c r="G32" s="591"/>
      <c r="H32" s="587"/>
      <c r="J32" s="588"/>
      <c r="K32" s="588"/>
      <c r="L32" s="591"/>
      <c r="M32" s="434"/>
      <c r="N32" s="434"/>
      <c r="P32" s="591"/>
      <c r="Q32" s="588"/>
      <c r="R32" s="588"/>
      <c r="S32" s="591"/>
      <c r="T32" s="434"/>
      <c r="U32" s="434"/>
      <c r="V32" s="434"/>
      <c r="W32" s="591"/>
      <c r="X32" s="588"/>
      <c r="Y32" s="437"/>
      <c r="Z32" s="437"/>
      <c r="AA32" s="588"/>
      <c r="AB32" s="587"/>
    </row>
    <row r="33" spans="1:28" ht="2.9" customHeight="1">
      <c r="A33" s="591"/>
      <c r="B33" s="587"/>
      <c r="C33" s="587"/>
      <c r="D33" s="591"/>
      <c r="E33" s="587"/>
      <c r="F33" s="587"/>
      <c r="G33" s="591"/>
      <c r="H33" s="587"/>
      <c r="J33" s="588"/>
      <c r="K33" s="588"/>
      <c r="L33" s="591"/>
      <c r="M33" s="591"/>
      <c r="N33" s="591"/>
      <c r="P33" s="591"/>
      <c r="Q33" s="588"/>
      <c r="R33" s="588"/>
      <c r="S33" s="591"/>
      <c r="T33" s="591"/>
      <c r="U33" s="591"/>
      <c r="V33" s="434"/>
      <c r="W33" s="591"/>
      <c r="X33" s="588"/>
      <c r="Y33" s="588"/>
      <c r="Z33" s="588"/>
      <c r="AA33" s="588"/>
      <c r="AB33" s="587"/>
    </row>
    <row r="34" spans="1:28">
      <c r="A34" s="596"/>
      <c r="B34" s="590"/>
      <c r="C34" s="590"/>
      <c r="D34" s="596"/>
      <c r="E34" s="590"/>
      <c r="F34" s="590"/>
      <c r="G34" s="596"/>
      <c r="H34" s="590"/>
      <c r="J34" s="589"/>
      <c r="K34" s="589"/>
      <c r="L34" s="596"/>
      <c r="M34" s="438"/>
      <c r="N34" s="438"/>
      <c r="P34" s="596"/>
      <c r="Q34" s="589"/>
      <c r="R34" s="589"/>
      <c r="S34" s="596"/>
      <c r="T34" s="438"/>
      <c r="U34" s="438"/>
      <c r="V34" s="438"/>
      <c r="W34" s="596"/>
      <c r="X34" s="589"/>
      <c r="Y34" s="439"/>
      <c r="Z34" s="439"/>
      <c r="AA34" s="589"/>
      <c r="AB34" s="590"/>
    </row>
    <row r="35" spans="1:28" ht="2.65" customHeight="1">
      <c r="A35" s="592" t="s">
        <v>105</v>
      </c>
      <c r="B35" s="587"/>
      <c r="C35" s="587"/>
      <c r="D35" s="592" t="s">
        <v>105</v>
      </c>
      <c r="E35" s="587"/>
      <c r="F35" s="440" t="s">
        <v>105</v>
      </c>
      <c r="G35" s="593" t="s">
        <v>105</v>
      </c>
      <c r="H35" s="587"/>
      <c r="J35" s="446" t="s">
        <v>105</v>
      </c>
      <c r="K35" s="446" t="s">
        <v>105</v>
      </c>
      <c r="L35" s="446" t="s">
        <v>105</v>
      </c>
      <c r="M35" s="427" t="s">
        <v>105</v>
      </c>
      <c r="N35" s="427" t="s">
        <v>105</v>
      </c>
      <c r="P35" s="446" t="s">
        <v>105</v>
      </c>
      <c r="Q35" s="446" t="s">
        <v>105</v>
      </c>
      <c r="R35" s="446" t="s">
        <v>105</v>
      </c>
      <c r="S35" s="446" t="s">
        <v>105</v>
      </c>
      <c r="T35" s="427" t="s">
        <v>105</v>
      </c>
      <c r="U35" s="594" t="s">
        <v>105</v>
      </c>
      <c r="V35" s="587"/>
      <c r="W35" s="446" t="s">
        <v>105</v>
      </c>
      <c r="X35" s="446" t="s">
        <v>105</v>
      </c>
      <c r="Y35" s="427" t="s">
        <v>105</v>
      </c>
      <c r="Z35" s="427" t="s">
        <v>105</v>
      </c>
      <c r="AA35" s="593" t="s">
        <v>105</v>
      </c>
      <c r="AB35" s="587"/>
    </row>
    <row r="36" spans="1:28">
      <c r="A36" s="599">
        <v>2068</v>
      </c>
      <c r="B36" s="587"/>
      <c r="C36" s="587"/>
      <c r="D36" s="600" t="s">
        <v>35</v>
      </c>
      <c r="E36" s="587"/>
      <c r="F36" s="587"/>
      <c r="G36" s="601">
        <v>19</v>
      </c>
      <c r="H36" s="587"/>
      <c r="J36" s="586">
        <v>52.6</v>
      </c>
      <c r="K36" s="586">
        <v>5.3</v>
      </c>
      <c r="L36" s="597">
        <v>106</v>
      </c>
      <c r="M36" s="442">
        <v>31.6</v>
      </c>
      <c r="N36" s="443">
        <v>68.400000000000006</v>
      </c>
      <c r="P36" s="595">
        <v>42.1</v>
      </c>
      <c r="Q36" s="586">
        <v>63.2</v>
      </c>
      <c r="R36" s="586">
        <v>5.3</v>
      </c>
      <c r="S36" s="597">
        <v>103.111</v>
      </c>
      <c r="T36" s="442">
        <v>47.4</v>
      </c>
      <c r="U36" s="443">
        <v>52.6</v>
      </c>
      <c r="V36" s="434"/>
      <c r="W36" s="595">
        <v>26.3</v>
      </c>
      <c r="X36" s="598">
        <v>106.111</v>
      </c>
      <c r="Y36" s="444">
        <v>31.6</v>
      </c>
      <c r="Z36" s="445">
        <v>68.400000000000006</v>
      </c>
      <c r="AA36" s="586">
        <v>36.799999999999997</v>
      </c>
      <c r="AB36" s="587"/>
    </row>
    <row r="37" spans="1:28">
      <c r="A37" s="591"/>
      <c r="B37" s="587"/>
      <c r="C37" s="587"/>
      <c r="D37" s="591"/>
      <c r="E37" s="587"/>
      <c r="F37" s="587"/>
      <c r="G37" s="591"/>
      <c r="H37" s="587"/>
      <c r="J37" s="588"/>
      <c r="K37" s="588"/>
      <c r="L37" s="591"/>
      <c r="M37" s="434"/>
      <c r="N37" s="434"/>
      <c r="P37" s="591"/>
      <c r="Q37" s="588"/>
      <c r="R37" s="588"/>
      <c r="S37" s="591"/>
      <c r="T37" s="434"/>
      <c r="U37" s="434"/>
      <c r="V37" s="434"/>
      <c r="W37" s="591"/>
      <c r="X37" s="588"/>
      <c r="Y37" s="437"/>
      <c r="Z37" s="437"/>
      <c r="AA37" s="588"/>
      <c r="AB37" s="587"/>
    </row>
    <row r="38" spans="1:28" ht="2.9" customHeight="1">
      <c r="A38" s="591"/>
      <c r="B38" s="587"/>
      <c r="C38" s="587"/>
      <c r="D38" s="591"/>
      <c r="E38" s="587"/>
      <c r="F38" s="587"/>
      <c r="G38" s="591"/>
      <c r="H38" s="587"/>
      <c r="J38" s="588"/>
      <c r="K38" s="588"/>
      <c r="L38" s="591"/>
      <c r="M38" s="591"/>
      <c r="N38" s="591"/>
      <c r="P38" s="591"/>
      <c r="Q38" s="588"/>
      <c r="R38" s="588"/>
      <c r="S38" s="591"/>
      <c r="T38" s="591"/>
      <c r="U38" s="591"/>
      <c r="V38" s="434"/>
      <c r="W38" s="591"/>
      <c r="X38" s="588"/>
      <c r="Y38" s="588"/>
      <c r="Z38" s="588"/>
      <c r="AA38" s="588"/>
      <c r="AB38" s="587"/>
    </row>
    <row r="39" spans="1:28">
      <c r="A39" s="596"/>
      <c r="B39" s="590"/>
      <c r="C39" s="590"/>
      <c r="D39" s="596"/>
      <c r="E39" s="590"/>
      <c r="F39" s="590"/>
      <c r="G39" s="596"/>
      <c r="H39" s="590"/>
      <c r="J39" s="589"/>
      <c r="K39" s="589"/>
      <c r="L39" s="596"/>
      <c r="M39" s="438"/>
      <c r="N39" s="438"/>
      <c r="P39" s="596"/>
      <c r="Q39" s="589"/>
      <c r="R39" s="589"/>
      <c r="S39" s="596"/>
      <c r="T39" s="438"/>
      <c r="U39" s="438"/>
      <c r="V39" s="438"/>
      <c r="W39" s="596"/>
      <c r="X39" s="589"/>
      <c r="Y39" s="439"/>
      <c r="Z39" s="439"/>
      <c r="AA39" s="589"/>
      <c r="AB39" s="590"/>
    </row>
    <row r="40" spans="1:28" ht="2.65" customHeight="1">
      <c r="A40" s="592" t="s">
        <v>105</v>
      </c>
      <c r="B40" s="587"/>
      <c r="C40" s="587"/>
      <c r="D40" s="592" t="s">
        <v>105</v>
      </c>
      <c r="E40" s="587"/>
      <c r="F40" s="440" t="s">
        <v>105</v>
      </c>
      <c r="G40" s="593" t="s">
        <v>105</v>
      </c>
      <c r="H40" s="587"/>
      <c r="J40" s="446" t="s">
        <v>105</v>
      </c>
      <c r="K40" s="446" t="s">
        <v>105</v>
      </c>
      <c r="L40" s="446" t="s">
        <v>105</v>
      </c>
      <c r="M40" s="427" t="s">
        <v>105</v>
      </c>
      <c r="N40" s="427" t="s">
        <v>105</v>
      </c>
      <c r="P40" s="446" t="s">
        <v>105</v>
      </c>
      <c r="Q40" s="446" t="s">
        <v>105</v>
      </c>
      <c r="R40" s="446" t="s">
        <v>105</v>
      </c>
      <c r="S40" s="446" t="s">
        <v>105</v>
      </c>
      <c r="T40" s="427" t="s">
        <v>105</v>
      </c>
      <c r="U40" s="594" t="s">
        <v>105</v>
      </c>
      <c r="V40" s="587"/>
      <c r="W40" s="446" t="s">
        <v>105</v>
      </c>
      <c r="X40" s="446" t="s">
        <v>105</v>
      </c>
      <c r="Y40" s="427" t="s">
        <v>105</v>
      </c>
      <c r="Z40" s="427" t="s">
        <v>105</v>
      </c>
      <c r="AA40" s="593" t="s">
        <v>105</v>
      </c>
      <c r="AB40" s="587"/>
    </row>
    <row r="41" spans="1:28">
      <c r="A41" s="599">
        <v>2002</v>
      </c>
      <c r="B41" s="587"/>
      <c r="C41" s="587"/>
      <c r="D41" s="600" t="s">
        <v>91</v>
      </c>
      <c r="E41" s="587"/>
      <c r="F41" s="587"/>
      <c r="G41" s="601">
        <v>22</v>
      </c>
      <c r="H41" s="587"/>
      <c r="J41" s="586">
        <v>45.5</v>
      </c>
      <c r="K41" s="586">
        <v>4.5</v>
      </c>
      <c r="L41" s="597">
        <v>102.619</v>
      </c>
      <c r="M41" s="442">
        <v>31.8</v>
      </c>
      <c r="N41" s="443">
        <v>68.2</v>
      </c>
      <c r="P41" s="595">
        <v>22.7</v>
      </c>
      <c r="Q41" s="586">
        <v>68.2</v>
      </c>
      <c r="R41" s="586">
        <v>9.1</v>
      </c>
      <c r="S41" s="597">
        <v>98.545000000000002</v>
      </c>
      <c r="T41" s="442">
        <v>45.5</v>
      </c>
      <c r="U41" s="443">
        <v>54.5</v>
      </c>
      <c r="V41" s="434"/>
      <c r="W41" s="595">
        <v>9.1</v>
      </c>
      <c r="X41" s="598">
        <v>103</v>
      </c>
      <c r="Y41" s="444">
        <v>36.4</v>
      </c>
      <c r="Z41" s="445">
        <v>63.6</v>
      </c>
      <c r="AA41" s="586">
        <v>22.7</v>
      </c>
      <c r="AB41" s="587"/>
    </row>
    <row r="42" spans="1:28">
      <c r="A42" s="591"/>
      <c r="B42" s="587"/>
      <c r="C42" s="587"/>
      <c r="D42" s="591"/>
      <c r="E42" s="587"/>
      <c r="F42" s="587"/>
      <c r="G42" s="591"/>
      <c r="H42" s="587"/>
      <c r="J42" s="588"/>
      <c r="K42" s="588"/>
      <c r="L42" s="591"/>
      <c r="M42" s="434"/>
      <c r="N42" s="434"/>
      <c r="P42" s="591"/>
      <c r="Q42" s="588"/>
      <c r="R42" s="588"/>
      <c r="S42" s="591"/>
      <c r="T42" s="434"/>
      <c r="U42" s="434"/>
      <c r="V42" s="434"/>
      <c r="W42" s="591"/>
      <c r="X42" s="588"/>
      <c r="Y42" s="437"/>
      <c r="Z42" s="437"/>
      <c r="AA42" s="588"/>
      <c r="AB42" s="587"/>
    </row>
    <row r="43" spans="1:28" ht="2.9" customHeight="1">
      <c r="A43" s="591"/>
      <c r="B43" s="587"/>
      <c r="C43" s="587"/>
      <c r="D43" s="591"/>
      <c r="E43" s="587"/>
      <c r="F43" s="587"/>
      <c r="G43" s="591"/>
      <c r="H43" s="587"/>
      <c r="J43" s="588"/>
      <c r="K43" s="588"/>
      <c r="L43" s="591"/>
      <c r="M43" s="591"/>
      <c r="N43" s="591"/>
      <c r="P43" s="591"/>
      <c r="Q43" s="588"/>
      <c r="R43" s="588"/>
      <c r="S43" s="591"/>
      <c r="T43" s="591"/>
      <c r="U43" s="591"/>
      <c r="V43" s="434"/>
      <c r="W43" s="591"/>
      <c r="X43" s="588"/>
      <c r="Y43" s="588"/>
      <c r="Z43" s="588"/>
      <c r="AA43" s="588"/>
      <c r="AB43" s="587"/>
    </row>
    <row r="44" spans="1:28">
      <c r="A44" s="596"/>
      <c r="B44" s="590"/>
      <c r="C44" s="590"/>
      <c r="D44" s="596"/>
      <c r="E44" s="590"/>
      <c r="F44" s="590"/>
      <c r="G44" s="596"/>
      <c r="H44" s="590"/>
      <c r="J44" s="589"/>
      <c r="K44" s="589"/>
      <c r="L44" s="596"/>
      <c r="M44" s="438"/>
      <c r="N44" s="438"/>
      <c r="P44" s="596"/>
      <c r="Q44" s="589"/>
      <c r="R44" s="589"/>
      <c r="S44" s="596"/>
      <c r="T44" s="438"/>
      <c r="U44" s="438"/>
      <c r="V44" s="438"/>
      <c r="W44" s="596"/>
      <c r="X44" s="589"/>
      <c r="Y44" s="439"/>
      <c r="Z44" s="439"/>
      <c r="AA44" s="589"/>
      <c r="AB44" s="590"/>
    </row>
    <row r="45" spans="1:28" ht="2.65" customHeight="1">
      <c r="A45" s="592" t="s">
        <v>105</v>
      </c>
      <c r="B45" s="587"/>
      <c r="C45" s="587"/>
      <c r="D45" s="592" t="s">
        <v>105</v>
      </c>
      <c r="E45" s="587"/>
      <c r="F45" s="440" t="s">
        <v>105</v>
      </c>
      <c r="G45" s="593" t="s">
        <v>105</v>
      </c>
      <c r="H45" s="587"/>
      <c r="J45" s="446" t="s">
        <v>105</v>
      </c>
      <c r="K45" s="446" t="s">
        <v>105</v>
      </c>
      <c r="L45" s="446" t="s">
        <v>105</v>
      </c>
      <c r="M45" s="427" t="s">
        <v>105</v>
      </c>
      <c r="N45" s="427" t="s">
        <v>105</v>
      </c>
      <c r="P45" s="446" t="s">
        <v>105</v>
      </c>
      <c r="Q45" s="446" t="s">
        <v>105</v>
      </c>
      <c r="R45" s="446" t="s">
        <v>105</v>
      </c>
      <c r="S45" s="446" t="s">
        <v>105</v>
      </c>
      <c r="T45" s="427" t="s">
        <v>105</v>
      </c>
      <c r="U45" s="594" t="s">
        <v>105</v>
      </c>
      <c r="V45" s="587"/>
      <c r="W45" s="446" t="s">
        <v>105</v>
      </c>
      <c r="X45" s="446" t="s">
        <v>105</v>
      </c>
      <c r="Y45" s="427" t="s">
        <v>105</v>
      </c>
      <c r="Z45" s="427" t="s">
        <v>105</v>
      </c>
      <c r="AA45" s="593" t="s">
        <v>105</v>
      </c>
      <c r="AB45" s="587"/>
    </row>
    <row r="46" spans="1:28">
      <c r="A46" s="599">
        <v>4023</v>
      </c>
      <c r="B46" s="587"/>
      <c r="C46" s="587"/>
      <c r="D46" s="600" t="s">
        <v>37</v>
      </c>
      <c r="E46" s="587"/>
      <c r="F46" s="587"/>
      <c r="G46" s="601">
        <v>10</v>
      </c>
      <c r="H46" s="587"/>
      <c r="J46" s="586">
        <v>60</v>
      </c>
      <c r="K46" s="586">
        <v>0</v>
      </c>
      <c r="L46" s="597">
        <v>103.889</v>
      </c>
      <c r="M46" s="442">
        <v>20</v>
      </c>
      <c r="N46" s="443">
        <v>80</v>
      </c>
      <c r="P46" s="595">
        <v>30</v>
      </c>
      <c r="Q46" s="586">
        <v>70</v>
      </c>
      <c r="R46" s="586">
        <v>0</v>
      </c>
      <c r="S46" s="597">
        <v>103.667</v>
      </c>
      <c r="T46" s="442">
        <v>30</v>
      </c>
      <c r="U46" s="443">
        <v>70</v>
      </c>
      <c r="V46" s="434"/>
      <c r="W46" s="595">
        <v>0</v>
      </c>
      <c r="X46" s="598">
        <v>100.333</v>
      </c>
      <c r="Y46" s="444">
        <v>50</v>
      </c>
      <c r="Z46" s="445">
        <v>50</v>
      </c>
      <c r="AA46" s="586">
        <v>0</v>
      </c>
      <c r="AB46" s="587"/>
    </row>
    <row r="47" spans="1:28">
      <c r="A47" s="591"/>
      <c r="B47" s="587"/>
      <c r="C47" s="587"/>
      <c r="D47" s="591"/>
      <c r="E47" s="587"/>
      <c r="F47" s="587"/>
      <c r="G47" s="591"/>
      <c r="H47" s="587"/>
      <c r="J47" s="588"/>
      <c r="K47" s="588"/>
      <c r="L47" s="591"/>
      <c r="M47" s="434"/>
      <c r="N47" s="434"/>
      <c r="P47" s="591"/>
      <c r="Q47" s="588"/>
      <c r="R47" s="588"/>
      <c r="S47" s="591"/>
      <c r="T47" s="434"/>
      <c r="U47" s="434"/>
      <c r="V47" s="434"/>
      <c r="W47" s="591"/>
      <c r="X47" s="588"/>
      <c r="Y47" s="437"/>
      <c r="Z47" s="437"/>
      <c r="AA47" s="588"/>
      <c r="AB47" s="587"/>
    </row>
    <row r="48" spans="1:28" ht="2.9" customHeight="1">
      <c r="A48" s="591"/>
      <c r="B48" s="587"/>
      <c r="C48" s="587"/>
      <c r="D48" s="591"/>
      <c r="E48" s="587"/>
      <c r="F48" s="587"/>
      <c r="G48" s="591"/>
      <c r="H48" s="587"/>
      <c r="J48" s="588"/>
      <c r="K48" s="588"/>
      <c r="L48" s="591"/>
      <c r="M48" s="591"/>
      <c r="N48" s="591"/>
      <c r="P48" s="591"/>
      <c r="Q48" s="588"/>
      <c r="R48" s="588"/>
      <c r="S48" s="591"/>
      <c r="T48" s="591"/>
      <c r="U48" s="591"/>
      <c r="V48" s="434"/>
      <c r="W48" s="591"/>
      <c r="X48" s="588"/>
      <c r="Y48" s="588"/>
      <c r="Z48" s="588"/>
      <c r="AA48" s="588"/>
      <c r="AB48" s="587"/>
    </row>
    <row r="49" spans="1:28">
      <c r="A49" s="596"/>
      <c r="B49" s="590"/>
      <c r="C49" s="590"/>
      <c r="D49" s="596"/>
      <c r="E49" s="590"/>
      <c r="F49" s="590"/>
      <c r="G49" s="596"/>
      <c r="H49" s="590"/>
      <c r="J49" s="589"/>
      <c r="K49" s="589"/>
      <c r="L49" s="596"/>
      <c r="M49" s="438"/>
      <c r="N49" s="438"/>
      <c r="P49" s="596"/>
      <c r="Q49" s="589"/>
      <c r="R49" s="589"/>
      <c r="S49" s="596"/>
      <c r="T49" s="438"/>
      <c r="U49" s="438"/>
      <c r="V49" s="438"/>
      <c r="W49" s="596"/>
      <c r="X49" s="589"/>
      <c r="Y49" s="439"/>
      <c r="Z49" s="439"/>
      <c r="AA49" s="589"/>
      <c r="AB49" s="590"/>
    </row>
    <row r="50" spans="1:28" ht="2.65" customHeight="1">
      <c r="A50" s="592" t="s">
        <v>105</v>
      </c>
      <c r="B50" s="587"/>
      <c r="C50" s="587"/>
      <c r="D50" s="592" t="s">
        <v>105</v>
      </c>
      <c r="E50" s="587"/>
      <c r="F50" s="440" t="s">
        <v>105</v>
      </c>
      <c r="G50" s="593" t="s">
        <v>105</v>
      </c>
      <c r="H50" s="587"/>
      <c r="J50" s="446" t="s">
        <v>105</v>
      </c>
      <c r="K50" s="446" t="s">
        <v>105</v>
      </c>
      <c r="L50" s="446" t="s">
        <v>105</v>
      </c>
      <c r="M50" s="427" t="s">
        <v>105</v>
      </c>
      <c r="N50" s="427" t="s">
        <v>105</v>
      </c>
      <c r="P50" s="446" t="s">
        <v>105</v>
      </c>
      <c r="Q50" s="446" t="s">
        <v>105</v>
      </c>
      <c r="R50" s="446" t="s">
        <v>105</v>
      </c>
      <c r="S50" s="446" t="s">
        <v>105</v>
      </c>
      <c r="T50" s="427" t="s">
        <v>105</v>
      </c>
      <c r="U50" s="594" t="s">
        <v>105</v>
      </c>
      <c r="V50" s="587"/>
      <c r="W50" s="446" t="s">
        <v>105</v>
      </c>
      <c r="X50" s="446" t="s">
        <v>105</v>
      </c>
      <c r="Y50" s="427" t="s">
        <v>105</v>
      </c>
      <c r="Z50" s="427" t="s">
        <v>105</v>
      </c>
      <c r="AA50" s="593" t="s">
        <v>105</v>
      </c>
      <c r="AB50" s="587"/>
    </row>
    <row r="51" spans="1:28">
      <c r="A51" s="599">
        <v>4024</v>
      </c>
      <c r="B51" s="587"/>
      <c r="C51" s="587"/>
      <c r="D51" s="600" t="s">
        <v>38</v>
      </c>
      <c r="E51" s="587"/>
      <c r="F51" s="587"/>
      <c r="G51" s="601">
        <v>15</v>
      </c>
      <c r="H51" s="587"/>
      <c r="J51" s="586">
        <v>73.3</v>
      </c>
      <c r="K51" s="586">
        <v>13.3</v>
      </c>
      <c r="L51" s="597">
        <v>109.857</v>
      </c>
      <c r="M51" s="442">
        <v>20</v>
      </c>
      <c r="N51" s="443">
        <v>80</v>
      </c>
      <c r="P51" s="595">
        <v>53.3</v>
      </c>
      <c r="Q51" s="586">
        <v>80</v>
      </c>
      <c r="R51" s="586">
        <v>13.3</v>
      </c>
      <c r="S51" s="597">
        <v>109.786</v>
      </c>
      <c r="T51" s="442">
        <v>26.7</v>
      </c>
      <c r="U51" s="443">
        <v>73.3</v>
      </c>
      <c r="V51" s="434"/>
      <c r="W51" s="595">
        <v>46.7</v>
      </c>
      <c r="X51" s="598">
        <v>111</v>
      </c>
      <c r="Y51" s="444">
        <v>13.3</v>
      </c>
      <c r="Z51" s="445">
        <v>86.7</v>
      </c>
      <c r="AA51" s="586">
        <v>60</v>
      </c>
      <c r="AB51" s="587"/>
    </row>
    <row r="52" spans="1:28">
      <c r="A52" s="591"/>
      <c r="B52" s="587"/>
      <c r="C52" s="587"/>
      <c r="D52" s="591"/>
      <c r="E52" s="587"/>
      <c r="F52" s="587"/>
      <c r="G52" s="591"/>
      <c r="H52" s="587"/>
      <c r="J52" s="588"/>
      <c r="K52" s="588"/>
      <c r="L52" s="591"/>
      <c r="M52" s="434"/>
      <c r="N52" s="434"/>
      <c r="P52" s="591"/>
      <c r="Q52" s="588"/>
      <c r="R52" s="588"/>
      <c r="S52" s="591"/>
      <c r="T52" s="434"/>
      <c r="U52" s="434"/>
      <c r="V52" s="434"/>
      <c r="W52" s="591"/>
      <c r="X52" s="588"/>
      <c r="Y52" s="437"/>
      <c r="Z52" s="437"/>
      <c r="AA52" s="588"/>
      <c r="AB52" s="587"/>
    </row>
    <row r="53" spans="1:28" ht="2.9" customHeight="1">
      <c r="A53" s="591"/>
      <c r="B53" s="587"/>
      <c r="C53" s="587"/>
      <c r="D53" s="591"/>
      <c r="E53" s="587"/>
      <c r="F53" s="587"/>
      <c r="G53" s="591"/>
      <c r="H53" s="587"/>
      <c r="J53" s="588"/>
      <c r="K53" s="588"/>
      <c r="L53" s="591"/>
      <c r="M53" s="591"/>
      <c r="N53" s="591"/>
      <c r="P53" s="591"/>
      <c r="Q53" s="588"/>
      <c r="R53" s="588"/>
      <c r="S53" s="591"/>
      <c r="T53" s="591"/>
      <c r="U53" s="591"/>
      <c r="V53" s="434"/>
      <c r="W53" s="591"/>
      <c r="X53" s="588"/>
      <c r="Y53" s="588"/>
      <c r="Z53" s="588"/>
      <c r="AA53" s="588"/>
      <c r="AB53" s="587"/>
    </row>
    <row r="54" spans="1:28">
      <c r="A54" s="596"/>
      <c r="B54" s="590"/>
      <c r="C54" s="590"/>
      <c r="D54" s="596"/>
      <c r="E54" s="590"/>
      <c r="F54" s="590"/>
      <c r="G54" s="596"/>
      <c r="H54" s="590"/>
      <c r="J54" s="589"/>
      <c r="K54" s="589"/>
      <c r="L54" s="596"/>
      <c r="M54" s="438"/>
      <c r="N54" s="438"/>
      <c r="P54" s="596"/>
      <c r="Q54" s="589"/>
      <c r="R54" s="589"/>
      <c r="S54" s="596"/>
      <c r="T54" s="438"/>
      <c r="U54" s="438"/>
      <c r="V54" s="438"/>
      <c r="W54" s="596"/>
      <c r="X54" s="589"/>
      <c r="Y54" s="439"/>
      <c r="Z54" s="439"/>
      <c r="AA54" s="589"/>
      <c r="AB54" s="590"/>
    </row>
    <row r="55" spans="1:28" ht="2.65" customHeight="1">
      <c r="A55" s="592" t="s">
        <v>105</v>
      </c>
      <c r="B55" s="587"/>
      <c r="C55" s="587"/>
      <c r="D55" s="592" t="s">
        <v>105</v>
      </c>
      <c r="E55" s="587"/>
      <c r="F55" s="440" t="s">
        <v>105</v>
      </c>
      <c r="G55" s="593" t="s">
        <v>105</v>
      </c>
      <c r="H55" s="587"/>
      <c r="J55" s="446" t="s">
        <v>105</v>
      </c>
      <c r="K55" s="446" t="s">
        <v>105</v>
      </c>
      <c r="L55" s="446" t="s">
        <v>105</v>
      </c>
      <c r="M55" s="427" t="s">
        <v>105</v>
      </c>
      <c r="N55" s="427" t="s">
        <v>105</v>
      </c>
      <c r="P55" s="446" t="s">
        <v>105</v>
      </c>
      <c r="Q55" s="446" t="s">
        <v>105</v>
      </c>
      <c r="R55" s="446" t="s">
        <v>105</v>
      </c>
      <c r="S55" s="446" t="s">
        <v>105</v>
      </c>
      <c r="T55" s="427" t="s">
        <v>105</v>
      </c>
      <c r="U55" s="594" t="s">
        <v>105</v>
      </c>
      <c r="V55" s="587"/>
      <c r="W55" s="446" t="s">
        <v>105</v>
      </c>
      <c r="X55" s="446" t="s">
        <v>105</v>
      </c>
      <c r="Y55" s="427" t="s">
        <v>105</v>
      </c>
      <c r="Z55" s="427" t="s">
        <v>105</v>
      </c>
      <c r="AA55" s="593" t="s">
        <v>105</v>
      </c>
      <c r="AB55" s="587"/>
    </row>
    <row r="56" spans="1:28">
      <c r="A56" s="599">
        <v>2006</v>
      </c>
      <c r="B56" s="587"/>
      <c r="C56" s="587"/>
      <c r="D56" s="600" t="s">
        <v>39</v>
      </c>
      <c r="E56" s="587"/>
      <c r="F56" s="587"/>
      <c r="G56" s="601">
        <v>29</v>
      </c>
      <c r="H56" s="587"/>
      <c r="J56" s="586">
        <v>31</v>
      </c>
      <c r="K56" s="586">
        <v>0</v>
      </c>
      <c r="L56" s="597">
        <v>102.03700000000001</v>
      </c>
      <c r="M56" s="442">
        <v>37.9</v>
      </c>
      <c r="N56" s="443">
        <v>58.6</v>
      </c>
      <c r="P56" s="595">
        <v>13.8</v>
      </c>
      <c r="Q56" s="586">
        <v>58.6</v>
      </c>
      <c r="R56" s="586">
        <v>10.3</v>
      </c>
      <c r="S56" s="597">
        <v>98.111000000000004</v>
      </c>
      <c r="T56" s="442">
        <v>62.1</v>
      </c>
      <c r="U56" s="443">
        <v>34.5</v>
      </c>
      <c r="V56" s="434"/>
      <c r="W56" s="595">
        <v>10.3</v>
      </c>
      <c r="X56" s="598">
        <v>102.036</v>
      </c>
      <c r="Y56" s="444">
        <v>48.3</v>
      </c>
      <c r="Z56" s="445">
        <v>51.7</v>
      </c>
      <c r="AA56" s="586">
        <v>27.6</v>
      </c>
      <c r="AB56" s="587"/>
    </row>
    <row r="57" spans="1:28">
      <c r="A57" s="591"/>
      <c r="B57" s="587"/>
      <c r="C57" s="587"/>
      <c r="D57" s="591"/>
      <c r="E57" s="587"/>
      <c r="F57" s="587"/>
      <c r="G57" s="591"/>
      <c r="H57" s="587"/>
      <c r="J57" s="588"/>
      <c r="K57" s="588"/>
      <c r="L57" s="591"/>
      <c r="M57" s="434"/>
      <c r="N57" s="434"/>
      <c r="P57" s="591"/>
      <c r="Q57" s="588"/>
      <c r="R57" s="588"/>
      <c r="S57" s="591"/>
      <c r="T57" s="434"/>
      <c r="U57" s="434"/>
      <c r="V57" s="434"/>
      <c r="W57" s="591"/>
      <c r="X57" s="588"/>
      <c r="Y57" s="437"/>
      <c r="Z57" s="437"/>
      <c r="AA57" s="588"/>
      <c r="AB57" s="587"/>
    </row>
    <row r="58" spans="1:28" ht="2.9" customHeight="1">
      <c r="A58" s="591"/>
      <c r="B58" s="587"/>
      <c r="C58" s="587"/>
      <c r="D58" s="591"/>
      <c r="E58" s="587"/>
      <c r="F58" s="587"/>
      <c r="G58" s="591"/>
      <c r="H58" s="587"/>
      <c r="J58" s="588"/>
      <c r="K58" s="588"/>
      <c r="L58" s="591"/>
      <c r="M58" s="591"/>
      <c r="N58" s="591"/>
      <c r="P58" s="591"/>
      <c r="Q58" s="588"/>
      <c r="R58" s="588"/>
      <c r="S58" s="591"/>
      <c r="T58" s="591"/>
      <c r="U58" s="591"/>
      <c r="V58" s="434"/>
      <c r="W58" s="591"/>
      <c r="X58" s="588"/>
      <c r="Y58" s="588"/>
      <c r="Z58" s="588"/>
      <c r="AA58" s="588"/>
      <c r="AB58" s="587"/>
    </row>
    <row r="59" spans="1:28">
      <c r="A59" s="596"/>
      <c r="B59" s="590"/>
      <c r="C59" s="590"/>
      <c r="D59" s="596"/>
      <c r="E59" s="590"/>
      <c r="F59" s="590"/>
      <c r="G59" s="596"/>
      <c r="H59" s="590"/>
      <c r="J59" s="589"/>
      <c r="K59" s="589"/>
      <c r="L59" s="596"/>
      <c r="M59" s="438"/>
      <c r="N59" s="438"/>
      <c r="P59" s="596"/>
      <c r="Q59" s="589"/>
      <c r="R59" s="589"/>
      <c r="S59" s="596"/>
      <c r="T59" s="438"/>
      <c r="U59" s="438"/>
      <c r="V59" s="438"/>
      <c r="W59" s="596"/>
      <c r="X59" s="589"/>
      <c r="Y59" s="439"/>
      <c r="Z59" s="439"/>
      <c r="AA59" s="589"/>
      <c r="AB59" s="590"/>
    </row>
    <row r="60" spans="1:28" ht="2.65" customHeight="1">
      <c r="A60" s="592" t="s">
        <v>105</v>
      </c>
      <c r="B60" s="587"/>
      <c r="C60" s="587"/>
      <c r="D60" s="592" t="s">
        <v>105</v>
      </c>
      <c r="E60" s="587"/>
      <c r="F60" s="440" t="s">
        <v>105</v>
      </c>
      <c r="G60" s="593" t="s">
        <v>105</v>
      </c>
      <c r="H60" s="587"/>
      <c r="J60" s="446" t="s">
        <v>105</v>
      </c>
      <c r="K60" s="446" t="s">
        <v>105</v>
      </c>
      <c r="L60" s="446" t="s">
        <v>105</v>
      </c>
      <c r="M60" s="427" t="s">
        <v>105</v>
      </c>
      <c r="N60" s="427" t="s">
        <v>105</v>
      </c>
      <c r="P60" s="446" t="s">
        <v>105</v>
      </c>
      <c r="Q60" s="446" t="s">
        <v>105</v>
      </c>
      <c r="R60" s="446" t="s">
        <v>105</v>
      </c>
      <c r="S60" s="446" t="s">
        <v>105</v>
      </c>
      <c r="T60" s="427" t="s">
        <v>105</v>
      </c>
      <c r="U60" s="594" t="s">
        <v>105</v>
      </c>
      <c r="V60" s="587"/>
      <c r="W60" s="446" t="s">
        <v>105</v>
      </c>
      <c r="X60" s="446" t="s">
        <v>105</v>
      </c>
      <c r="Y60" s="427" t="s">
        <v>105</v>
      </c>
      <c r="Z60" s="427" t="s">
        <v>105</v>
      </c>
      <c r="AA60" s="593" t="s">
        <v>105</v>
      </c>
      <c r="AB60" s="587"/>
    </row>
    <row r="61" spans="1:28">
      <c r="A61" s="599">
        <v>2065</v>
      </c>
      <c r="B61" s="587"/>
      <c r="C61" s="587"/>
      <c r="D61" s="600" t="s">
        <v>40</v>
      </c>
      <c r="E61" s="587"/>
      <c r="F61" s="587"/>
      <c r="G61" s="601">
        <v>22</v>
      </c>
      <c r="H61" s="587"/>
      <c r="J61" s="586">
        <v>40.9</v>
      </c>
      <c r="K61" s="586">
        <v>0</v>
      </c>
      <c r="L61" s="597">
        <v>103.667</v>
      </c>
      <c r="M61" s="442">
        <v>31.8</v>
      </c>
      <c r="N61" s="443">
        <v>63.6</v>
      </c>
      <c r="P61" s="595">
        <v>27.3</v>
      </c>
      <c r="Q61" s="586">
        <v>52.2</v>
      </c>
      <c r="R61" s="586">
        <v>0</v>
      </c>
      <c r="S61" s="597">
        <v>100.714</v>
      </c>
      <c r="T61" s="442">
        <v>36.4</v>
      </c>
      <c r="U61" s="443">
        <v>59.1</v>
      </c>
      <c r="V61" s="434"/>
      <c r="W61" s="595">
        <v>18.2</v>
      </c>
      <c r="X61" s="598">
        <v>104.773</v>
      </c>
      <c r="Y61" s="444">
        <v>17.399999999999999</v>
      </c>
      <c r="Z61" s="445">
        <v>78.3</v>
      </c>
      <c r="AA61" s="586">
        <v>21.7</v>
      </c>
      <c r="AB61" s="587"/>
    </row>
    <row r="62" spans="1:28">
      <c r="A62" s="591"/>
      <c r="B62" s="587"/>
      <c r="C62" s="587"/>
      <c r="D62" s="591"/>
      <c r="E62" s="587"/>
      <c r="F62" s="587"/>
      <c r="G62" s="591"/>
      <c r="H62" s="587"/>
      <c r="J62" s="588"/>
      <c r="K62" s="588"/>
      <c r="L62" s="591"/>
      <c r="M62" s="434"/>
      <c r="N62" s="434"/>
      <c r="P62" s="591"/>
      <c r="Q62" s="588"/>
      <c r="R62" s="588"/>
      <c r="S62" s="591"/>
      <c r="T62" s="434"/>
      <c r="U62" s="434"/>
      <c r="V62" s="434"/>
      <c r="W62" s="591"/>
      <c r="X62" s="588"/>
      <c r="Y62" s="437"/>
      <c r="Z62" s="437"/>
      <c r="AA62" s="588"/>
      <c r="AB62" s="587"/>
    </row>
    <row r="63" spans="1:28" ht="2.9" customHeight="1">
      <c r="A63" s="591"/>
      <c r="B63" s="587"/>
      <c r="C63" s="587"/>
      <c r="D63" s="591"/>
      <c r="E63" s="587"/>
      <c r="F63" s="587"/>
      <c r="G63" s="591"/>
      <c r="H63" s="587"/>
      <c r="J63" s="588"/>
      <c r="K63" s="588"/>
      <c r="L63" s="591"/>
      <c r="M63" s="591"/>
      <c r="N63" s="591"/>
      <c r="P63" s="591"/>
      <c r="Q63" s="588"/>
      <c r="R63" s="588"/>
      <c r="S63" s="591"/>
      <c r="T63" s="591"/>
      <c r="U63" s="591"/>
      <c r="V63" s="434"/>
      <c r="W63" s="591"/>
      <c r="X63" s="588"/>
      <c r="Y63" s="588"/>
      <c r="Z63" s="588"/>
      <c r="AA63" s="588"/>
      <c r="AB63" s="587"/>
    </row>
    <row r="64" spans="1:28">
      <c r="A64" s="596"/>
      <c r="B64" s="590"/>
      <c r="C64" s="590"/>
      <c r="D64" s="596"/>
      <c r="E64" s="590"/>
      <c r="F64" s="590"/>
      <c r="G64" s="596"/>
      <c r="H64" s="590"/>
      <c r="J64" s="589"/>
      <c r="K64" s="589"/>
      <c r="L64" s="596"/>
      <c r="M64" s="438"/>
      <c r="N64" s="438"/>
      <c r="P64" s="596"/>
      <c r="Q64" s="589"/>
      <c r="R64" s="589"/>
      <c r="S64" s="596"/>
      <c r="T64" s="438"/>
      <c r="U64" s="438"/>
      <c r="V64" s="438"/>
      <c r="W64" s="596"/>
      <c r="X64" s="589"/>
      <c r="Y64" s="439"/>
      <c r="Z64" s="439"/>
      <c r="AA64" s="589"/>
      <c r="AB64" s="590"/>
    </row>
    <row r="65" spans="1:28" ht="2.65" customHeight="1">
      <c r="A65" s="592" t="s">
        <v>105</v>
      </c>
      <c r="B65" s="587"/>
      <c r="C65" s="587"/>
      <c r="D65" s="592" t="s">
        <v>105</v>
      </c>
      <c r="E65" s="587"/>
      <c r="F65" s="440" t="s">
        <v>105</v>
      </c>
      <c r="G65" s="593" t="s">
        <v>105</v>
      </c>
      <c r="H65" s="587"/>
      <c r="J65" s="446" t="s">
        <v>105</v>
      </c>
      <c r="K65" s="446" t="s">
        <v>105</v>
      </c>
      <c r="L65" s="446" t="s">
        <v>105</v>
      </c>
      <c r="M65" s="427" t="s">
        <v>105</v>
      </c>
      <c r="N65" s="427" t="s">
        <v>105</v>
      </c>
      <c r="P65" s="446" t="s">
        <v>105</v>
      </c>
      <c r="Q65" s="446" t="s">
        <v>105</v>
      </c>
      <c r="R65" s="446" t="s">
        <v>105</v>
      </c>
      <c r="S65" s="446" t="s">
        <v>105</v>
      </c>
      <c r="T65" s="427" t="s">
        <v>105</v>
      </c>
      <c r="U65" s="594" t="s">
        <v>105</v>
      </c>
      <c r="V65" s="587"/>
      <c r="W65" s="446" t="s">
        <v>105</v>
      </c>
      <c r="X65" s="446" t="s">
        <v>105</v>
      </c>
      <c r="Y65" s="427" t="s">
        <v>105</v>
      </c>
      <c r="Z65" s="427" t="s">
        <v>105</v>
      </c>
      <c r="AA65" s="593" t="s">
        <v>105</v>
      </c>
      <c r="AB65" s="587"/>
    </row>
    <row r="66" spans="1:28">
      <c r="A66" s="599">
        <v>2075</v>
      </c>
      <c r="B66" s="587"/>
      <c r="C66" s="587"/>
      <c r="D66" s="600" t="s">
        <v>42</v>
      </c>
      <c r="E66" s="587"/>
      <c r="F66" s="587"/>
      <c r="G66" s="601">
        <v>53</v>
      </c>
      <c r="H66" s="587"/>
      <c r="J66" s="586">
        <v>54.7</v>
      </c>
      <c r="K66" s="586">
        <v>1.9</v>
      </c>
      <c r="L66" s="597">
        <v>104.824</v>
      </c>
      <c r="M66" s="442">
        <v>28.3</v>
      </c>
      <c r="N66" s="443">
        <v>69.8</v>
      </c>
      <c r="P66" s="595">
        <v>30.2</v>
      </c>
      <c r="Q66" s="586">
        <v>69.8</v>
      </c>
      <c r="R66" s="586">
        <v>1.9</v>
      </c>
      <c r="S66" s="597">
        <v>101.83</v>
      </c>
      <c r="T66" s="442">
        <v>26.4</v>
      </c>
      <c r="U66" s="443">
        <v>73.599999999999994</v>
      </c>
      <c r="V66" s="434"/>
      <c r="W66" s="595">
        <v>17</v>
      </c>
      <c r="X66" s="598">
        <v>106.569</v>
      </c>
      <c r="Y66" s="444">
        <v>18.899999999999999</v>
      </c>
      <c r="Z66" s="445">
        <v>79.2</v>
      </c>
      <c r="AA66" s="586">
        <v>39.6</v>
      </c>
      <c r="AB66" s="587"/>
    </row>
    <row r="67" spans="1:28">
      <c r="A67" s="591"/>
      <c r="B67" s="587"/>
      <c r="C67" s="587"/>
      <c r="D67" s="591"/>
      <c r="E67" s="587"/>
      <c r="F67" s="587"/>
      <c r="G67" s="591"/>
      <c r="H67" s="587"/>
      <c r="J67" s="588"/>
      <c r="K67" s="588"/>
      <c r="L67" s="591"/>
      <c r="M67" s="434"/>
      <c r="N67" s="434"/>
      <c r="P67" s="591"/>
      <c r="Q67" s="588"/>
      <c r="R67" s="588"/>
      <c r="S67" s="591"/>
      <c r="T67" s="434"/>
      <c r="U67" s="434"/>
      <c r="V67" s="434"/>
      <c r="W67" s="591"/>
      <c r="X67" s="588"/>
      <c r="Y67" s="437"/>
      <c r="Z67" s="437"/>
      <c r="AA67" s="588"/>
      <c r="AB67" s="587"/>
    </row>
    <row r="68" spans="1:28" ht="2.9" customHeight="1">
      <c r="A68" s="591"/>
      <c r="B68" s="587"/>
      <c r="C68" s="587"/>
      <c r="D68" s="591"/>
      <c r="E68" s="587"/>
      <c r="F68" s="587"/>
      <c r="G68" s="591"/>
      <c r="H68" s="587"/>
      <c r="J68" s="588"/>
      <c r="K68" s="588"/>
      <c r="L68" s="591"/>
      <c r="M68" s="591"/>
      <c r="N68" s="591"/>
      <c r="P68" s="591"/>
      <c r="Q68" s="588"/>
      <c r="R68" s="588"/>
      <c r="S68" s="591"/>
      <c r="T68" s="591"/>
      <c r="U68" s="591"/>
      <c r="V68" s="434"/>
      <c r="W68" s="591"/>
      <c r="X68" s="588"/>
      <c r="Y68" s="588"/>
      <c r="Z68" s="588"/>
      <c r="AA68" s="588"/>
      <c r="AB68" s="587"/>
    </row>
    <row r="69" spans="1:28">
      <c r="A69" s="596"/>
      <c r="B69" s="590"/>
      <c r="C69" s="590"/>
      <c r="D69" s="596"/>
      <c r="E69" s="590"/>
      <c r="F69" s="590"/>
      <c r="G69" s="596"/>
      <c r="H69" s="590"/>
      <c r="J69" s="589"/>
      <c r="K69" s="589"/>
      <c r="L69" s="596"/>
      <c r="M69" s="438"/>
      <c r="N69" s="438"/>
      <c r="P69" s="596"/>
      <c r="Q69" s="589"/>
      <c r="R69" s="589"/>
      <c r="S69" s="596"/>
      <c r="T69" s="438"/>
      <c r="U69" s="438"/>
      <c r="V69" s="438"/>
      <c r="W69" s="596"/>
      <c r="X69" s="589"/>
      <c r="Y69" s="439"/>
      <c r="Z69" s="439"/>
      <c r="AA69" s="589"/>
      <c r="AB69" s="590"/>
    </row>
    <row r="70" spans="1:28" ht="2.65" customHeight="1">
      <c r="A70" s="592" t="s">
        <v>105</v>
      </c>
      <c r="B70" s="587"/>
      <c r="C70" s="587"/>
      <c r="D70" s="592" t="s">
        <v>105</v>
      </c>
      <c r="E70" s="587"/>
      <c r="F70" s="440" t="s">
        <v>105</v>
      </c>
      <c r="G70" s="593" t="s">
        <v>105</v>
      </c>
      <c r="H70" s="587"/>
      <c r="J70" s="446" t="s">
        <v>105</v>
      </c>
      <c r="K70" s="446" t="s">
        <v>105</v>
      </c>
      <c r="L70" s="446" t="s">
        <v>105</v>
      </c>
      <c r="M70" s="427" t="s">
        <v>105</v>
      </c>
      <c r="N70" s="427" t="s">
        <v>105</v>
      </c>
      <c r="P70" s="446" t="s">
        <v>105</v>
      </c>
      <c r="Q70" s="446" t="s">
        <v>105</v>
      </c>
      <c r="R70" s="446" t="s">
        <v>105</v>
      </c>
      <c r="S70" s="446" t="s">
        <v>105</v>
      </c>
      <c r="T70" s="427" t="s">
        <v>105</v>
      </c>
      <c r="U70" s="594" t="s">
        <v>105</v>
      </c>
      <c r="V70" s="587"/>
      <c r="W70" s="446" t="s">
        <v>105</v>
      </c>
      <c r="X70" s="446" t="s">
        <v>105</v>
      </c>
      <c r="Y70" s="427" t="s">
        <v>105</v>
      </c>
      <c r="Z70" s="427" t="s">
        <v>105</v>
      </c>
      <c r="AA70" s="593" t="s">
        <v>105</v>
      </c>
      <c r="AB70" s="587"/>
    </row>
    <row r="71" spans="1:28">
      <c r="A71" s="599">
        <v>3507</v>
      </c>
      <c r="B71" s="587"/>
      <c r="C71" s="587"/>
      <c r="D71" s="600" t="s">
        <v>43</v>
      </c>
      <c r="E71" s="587"/>
      <c r="F71" s="587"/>
      <c r="G71" s="601">
        <v>28</v>
      </c>
      <c r="H71" s="587"/>
      <c r="J71" s="586">
        <v>82.1</v>
      </c>
      <c r="K71" s="586">
        <v>3.6</v>
      </c>
      <c r="L71" s="597">
        <v>107.143</v>
      </c>
      <c r="M71" s="442">
        <v>10.7</v>
      </c>
      <c r="N71" s="443">
        <v>89.3</v>
      </c>
      <c r="P71" s="595">
        <v>39.299999999999997</v>
      </c>
      <c r="Q71" s="586">
        <v>89.3</v>
      </c>
      <c r="R71" s="586">
        <v>7.1</v>
      </c>
      <c r="S71" s="597">
        <v>108.556</v>
      </c>
      <c r="T71" s="442">
        <v>10.7</v>
      </c>
      <c r="U71" s="443">
        <v>89.3</v>
      </c>
      <c r="V71" s="434"/>
      <c r="W71" s="595">
        <v>42.9</v>
      </c>
      <c r="X71" s="598">
        <v>108.893</v>
      </c>
      <c r="Y71" s="444">
        <v>10.7</v>
      </c>
      <c r="Z71" s="445">
        <v>89.3</v>
      </c>
      <c r="AA71" s="586">
        <v>60.7</v>
      </c>
      <c r="AB71" s="587"/>
    </row>
    <row r="72" spans="1:28">
      <c r="A72" s="591"/>
      <c r="B72" s="587"/>
      <c r="C72" s="587"/>
      <c r="D72" s="591"/>
      <c r="E72" s="587"/>
      <c r="F72" s="587"/>
      <c r="G72" s="591"/>
      <c r="H72" s="587"/>
      <c r="J72" s="588"/>
      <c r="K72" s="588"/>
      <c r="L72" s="591"/>
      <c r="M72" s="434"/>
      <c r="N72" s="434"/>
      <c r="P72" s="591"/>
      <c r="Q72" s="588"/>
      <c r="R72" s="588"/>
      <c r="S72" s="591"/>
      <c r="T72" s="434"/>
      <c r="U72" s="434"/>
      <c r="V72" s="434"/>
      <c r="W72" s="591"/>
      <c r="X72" s="588"/>
      <c r="Y72" s="437"/>
      <c r="Z72" s="437"/>
      <c r="AA72" s="588"/>
      <c r="AB72" s="587"/>
    </row>
    <row r="73" spans="1:28" ht="2.9" customHeight="1">
      <c r="A73" s="591"/>
      <c r="B73" s="587"/>
      <c r="C73" s="587"/>
      <c r="D73" s="591"/>
      <c r="E73" s="587"/>
      <c r="F73" s="587"/>
      <c r="G73" s="591"/>
      <c r="H73" s="587"/>
      <c r="J73" s="588"/>
      <c r="K73" s="588"/>
      <c r="L73" s="591"/>
      <c r="M73" s="591"/>
      <c r="N73" s="591"/>
      <c r="P73" s="591"/>
      <c r="Q73" s="588"/>
      <c r="R73" s="588"/>
      <c r="S73" s="591"/>
      <c r="T73" s="591"/>
      <c r="U73" s="591"/>
      <c r="V73" s="434"/>
      <c r="W73" s="591"/>
      <c r="X73" s="588"/>
      <c r="Y73" s="588"/>
      <c r="Z73" s="588"/>
      <c r="AA73" s="588"/>
      <c r="AB73" s="587"/>
    </row>
    <row r="74" spans="1:28">
      <c r="A74" s="596"/>
      <c r="B74" s="590"/>
      <c r="C74" s="590"/>
      <c r="D74" s="596"/>
      <c r="E74" s="590"/>
      <c r="F74" s="590"/>
      <c r="G74" s="596"/>
      <c r="H74" s="590"/>
      <c r="J74" s="589"/>
      <c r="K74" s="589"/>
      <c r="L74" s="596"/>
      <c r="M74" s="438"/>
      <c r="N74" s="438"/>
      <c r="P74" s="596"/>
      <c r="Q74" s="589"/>
      <c r="R74" s="589"/>
      <c r="S74" s="596"/>
      <c r="T74" s="438"/>
      <c r="U74" s="438"/>
      <c r="V74" s="438"/>
      <c r="W74" s="596"/>
      <c r="X74" s="589"/>
      <c r="Y74" s="439"/>
      <c r="Z74" s="439"/>
      <c r="AA74" s="589"/>
      <c r="AB74" s="590"/>
    </row>
    <row r="75" spans="1:28" ht="2.65" customHeight="1">
      <c r="A75" s="592" t="s">
        <v>105</v>
      </c>
      <c r="B75" s="587"/>
      <c r="C75" s="587"/>
      <c r="D75" s="592" t="s">
        <v>105</v>
      </c>
      <c r="E75" s="587"/>
      <c r="F75" s="440" t="s">
        <v>105</v>
      </c>
      <c r="G75" s="593" t="s">
        <v>105</v>
      </c>
      <c r="H75" s="587"/>
      <c r="J75" s="446" t="s">
        <v>105</v>
      </c>
      <c r="K75" s="446" t="s">
        <v>105</v>
      </c>
      <c r="L75" s="446" t="s">
        <v>105</v>
      </c>
      <c r="M75" s="427" t="s">
        <v>105</v>
      </c>
      <c r="N75" s="427" t="s">
        <v>105</v>
      </c>
      <c r="P75" s="446" t="s">
        <v>105</v>
      </c>
      <c r="Q75" s="446" t="s">
        <v>105</v>
      </c>
      <c r="R75" s="446" t="s">
        <v>105</v>
      </c>
      <c r="S75" s="446" t="s">
        <v>105</v>
      </c>
      <c r="T75" s="427" t="s">
        <v>105</v>
      </c>
      <c r="U75" s="594" t="s">
        <v>105</v>
      </c>
      <c r="V75" s="587"/>
      <c r="W75" s="446" t="s">
        <v>105</v>
      </c>
      <c r="X75" s="446" t="s">
        <v>105</v>
      </c>
      <c r="Y75" s="427" t="s">
        <v>105</v>
      </c>
      <c r="Z75" s="427" t="s">
        <v>105</v>
      </c>
      <c r="AA75" s="593" t="s">
        <v>105</v>
      </c>
      <c r="AB75" s="587"/>
    </row>
    <row r="76" spans="1:28">
      <c r="A76" s="599">
        <v>2072</v>
      </c>
      <c r="B76" s="587"/>
      <c r="C76" s="587"/>
      <c r="D76" s="600" t="s">
        <v>44</v>
      </c>
      <c r="E76" s="587"/>
      <c r="F76" s="587"/>
      <c r="G76" s="601">
        <v>18</v>
      </c>
      <c r="H76" s="587"/>
      <c r="J76" s="586">
        <v>33.299999999999997</v>
      </c>
      <c r="K76" s="586">
        <v>0</v>
      </c>
      <c r="L76" s="597">
        <v>104.167</v>
      </c>
      <c r="M76" s="442">
        <v>22.2</v>
      </c>
      <c r="N76" s="443">
        <v>77.8</v>
      </c>
      <c r="P76" s="595">
        <v>27.8</v>
      </c>
      <c r="Q76" s="586">
        <v>38.9</v>
      </c>
      <c r="R76" s="586">
        <v>5.6</v>
      </c>
      <c r="S76" s="597">
        <v>103.389</v>
      </c>
      <c r="T76" s="442">
        <v>27.8</v>
      </c>
      <c r="U76" s="443">
        <v>72.2</v>
      </c>
      <c r="V76" s="434"/>
      <c r="W76" s="595">
        <v>22.2</v>
      </c>
      <c r="X76" s="598">
        <v>104.22199999999999</v>
      </c>
      <c r="Y76" s="444">
        <v>33.299999999999997</v>
      </c>
      <c r="Z76" s="445">
        <v>66.7</v>
      </c>
      <c r="AA76" s="586">
        <v>22.2</v>
      </c>
      <c r="AB76" s="587"/>
    </row>
    <row r="77" spans="1:28">
      <c r="A77" s="591"/>
      <c r="B77" s="587"/>
      <c r="C77" s="587"/>
      <c r="D77" s="591"/>
      <c r="E77" s="587"/>
      <c r="F77" s="587"/>
      <c r="G77" s="591"/>
      <c r="H77" s="587"/>
      <c r="J77" s="588"/>
      <c r="K77" s="588"/>
      <c r="L77" s="591"/>
      <c r="M77" s="434"/>
      <c r="N77" s="434"/>
      <c r="P77" s="591"/>
      <c r="Q77" s="588"/>
      <c r="R77" s="588"/>
      <c r="S77" s="591"/>
      <c r="T77" s="434"/>
      <c r="U77" s="434"/>
      <c r="V77" s="434"/>
      <c r="W77" s="591"/>
      <c r="X77" s="588"/>
      <c r="Y77" s="437"/>
      <c r="Z77" s="437"/>
      <c r="AA77" s="588"/>
      <c r="AB77" s="587"/>
    </row>
    <row r="78" spans="1:28" ht="2.9" customHeight="1">
      <c r="A78" s="591"/>
      <c r="B78" s="587"/>
      <c r="C78" s="587"/>
      <c r="D78" s="591"/>
      <c r="E78" s="587"/>
      <c r="F78" s="587"/>
      <c r="G78" s="591"/>
      <c r="H78" s="587"/>
      <c r="J78" s="588"/>
      <c r="K78" s="588"/>
      <c r="L78" s="591"/>
      <c r="M78" s="591"/>
      <c r="N78" s="591"/>
      <c r="P78" s="591"/>
      <c r="Q78" s="588"/>
      <c r="R78" s="588"/>
      <c r="S78" s="591"/>
      <c r="T78" s="591"/>
      <c r="U78" s="591"/>
      <c r="V78" s="434"/>
      <c r="W78" s="591"/>
      <c r="X78" s="588"/>
      <c r="Y78" s="588"/>
      <c r="Z78" s="588"/>
      <c r="AA78" s="588"/>
      <c r="AB78" s="587"/>
    </row>
    <row r="79" spans="1:28">
      <c r="A79" s="596"/>
      <c r="B79" s="590"/>
      <c r="C79" s="590"/>
      <c r="D79" s="596"/>
      <c r="E79" s="590"/>
      <c r="F79" s="590"/>
      <c r="G79" s="596"/>
      <c r="H79" s="590"/>
      <c r="J79" s="589"/>
      <c r="K79" s="589"/>
      <c r="L79" s="596"/>
      <c r="M79" s="438"/>
      <c r="N79" s="438"/>
      <c r="P79" s="596"/>
      <c r="Q79" s="589"/>
      <c r="R79" s="589"/>
      <c r="S79" s="596"/>
      <c r="T79" s="438"/>
      <c r="U79" s="438"/>
      <c r="V79" s="438"/>
      <c r="W79" s="596"/>
      <c r="X79" s="589"/>
      <c r="Y79" s="439"/>
      <c r="Z79" s="439"/>
      <c r="AA79" s="589"/>
      <c r="AB79" s="590"/>
    </row>
    <row r="80" spans="1:28" ht="2.65" customHeight="1">
      <c r="A80" s="592" t="s">
        <v>105</v>
      </c>
      <c r="B80" s="587"/>
      <c r="C80" s="587"/>
      <c r="D80" s="592" t="s">
        <v>105</v>
      </c>
      <c r="E80" s="587"/>
      <c r="F80" s="440" t="s">
        <v>105</v>
      </c>
      <c r="G80" s="593" t="s">
        <v>105</v>
      </c>
      <c r="H80" s="587"/>
      <c r="J80" s="446" t="s">
        <v>105</v>
      </c>
      <c r="K80" s="446" t="s">
        <v>105</v>
      </c>
      <c r="L80" s="446" t="s">
        <v>105</v>
      </c>
      <c r="M80" s="427" t="s">
        <v>105</v>
      </c>
      <c r="N80" s="427" t="s">
        <v>105</v>
      </c>
      <c r="P80" s="446" t="s">
        <v>105</v>
      </c>
      <c r="Q80" s="446" t="s">
        <v>105</v>
      </c>
      <c r="R80" s="446" t="s">
        <v>105</v>
      </c>
      <c r="S80" s="446" t="s">
        <v>105</v>
      </c>
      <c r="T80" s="427" t="s">
        <v>105</v>
      </c>
      <c r="U80" s="594" t="s">
        <v>105</v>
      </c>
      <c r="V80" s="587"/>
      <c r="W80" s="446" t="s">
        <v>105</v>
      </c>
      <c r="X80" s="446" t="s">
        <v>105</v>
      </c>
      <c r="Y80" s="427" t="s">
        <v>105</v>
      </c>
      <c r="Z80" s="427" t="s">
        <v>105</v>
      </c>
      <c r="AA80" s="593" t="s">
        <v>105</v>
      </c>
      <c r="AB80" s="587"/>
    </row>
    <row r="81" spans="1:28">
      <c r="A81" s="599">
        <v>4003</v>
      </c>
      <c r="B81" s="587"/>
      <c r="C81" s="587"/>
      <c r="D81" s="600" t="s">
        <v>45</v>
      </c>
      <c r="E81" s="587"/>
      <c r="F81" s="587"/>
      <c r="G81" s="601">
        <v>20</v>
      </c>
      <c r="H81" s="587"/>
      <c r="J81" s="586">
        <v>70</v>
      </c>
      <c r="K81" s="586">
        <v>0</v>
      </c>
      <c r="L81" s="597">
        <v>104.35</v>
      </c>
      <c r="M81" s="442">
        <v>20</v>
      </c>
      <c r="N81" s="443">
        <v>80</v>
      </c>
      <c r="P81" s="595">
        <v>15</v>
      </c>
      <c r="Q81" s="586">
        <v>80</v>
      </c>
      <c r="R81" s="586">
        <v>0</v>
      </c>
      <c r="S81" s="597">
        <v>104.1</v>
      </c>
      <c r="T81" s="442">
        <v>15</v>
      </c>
      <c r="U81" s="443">
        <v>85</v>
      </c>
      <c r="V81" s="434"/>
      <c r="W81" s="595">
        <v>10</v>
      </c>
      <c r="X81" s="598">
        <v>102.15</v>
      </c>
      <c r="Y81" s="444">
        <v>40</v>
      </c>
      <c r="Z81" s="445">
        <v>60</v>
      </c>
      <c r="AA81" s="586">
        <v>5</v>
      </c>
      <c r="AB81" s="587"/>
    </row>
    <row r="82" spans="1:28">
      <c r="A82" s="591"/>
      <c r="B82" s="587"/>
      <c r="C82" s="587"/>
      <c r="D82" s="591"/>
      <c r="E82" s="587"/>
      <c r="F82" s="587"/>
      <c r="G82" s="591"/>
      <c r="H82" s="587"/>
      <c r="J82" s="588"/>
      <c r="K82" s="588"/>
      <c r="L82" s="591"/>
      <c r="M82" s="434"/>
      <c r="N82" s="434"/>
      <c r="P82" s="591"/>
      <c r="Q82" s="588"/>
      <c r="R82" s="588"/>
      <c r="S82" s="591"/>
      <c r="T82" s="434"/>
      <c r="U82" s="434"/>
      <c r="V82" s="434"/>
      <c r="W82" s="591"/>
      <c r="X82" s="588"/>
      <c r="Y82" s="437"/>
      <c r="Z82" s="437"/>
      <c r="AA82" s="588"/>
      <c r="AB82" s="587"/>
    </row>
    <row r="83" spans="1:28" ht="2.9" customHeight="1">
      <c r="A83" s="591"/>
      <c r="B83" s="587"/>
      <c r="C83" s="587"/>
      <c r="D83" s="591"/>
      <c r="E83" s="587"/>
      <c r="F83" s="587"/>
      <c r="G83" s="591"/>
      <c r="H83" s="587"/>
      <c r="J83" s="588"/>
      <c r="K83" s="588"/>
      <c r="L83" s="591"/>
      <c r="M83" s="591"/>
      <c r="N83" s="591"/>
      <c r="P83" s="591"/>
      <c r="Q83" s="588"/>
      <c r="R83" s="588"/>
      <c r="S83" s="591"/>
      <c r="T83" s="591"/>
      <c r="U83" s="591"/>
      <c r="V83" s="434"/>
      <c r="W83" s="591"/>
      <c r="X83" s="588"/>
      <c r="Y83" s="588"/>
      <c r="Z83" s="588"/>
      <c r="AA83" s="588"/>
      <c r="AB83" s="587"/>
    </row>
    <row r="84" spans="1:28">
      <c r="A84" s="596"/>
      <c r="B84" s="590"/>
      <c r="C84" s="590"/>
      <c r="D84" s="596"/>
      <c r="E84" s="590"/>
      <c r="F84" s="590"/>
      <c r="G84" s="596"/>
      <c r="H84" s="590"/>
      <c r="J84" s="589"/>
      <c r="K84" s="589"/>
      <c r="L84" s="596"/>
      <c r="M84" s="438"/>
      <c r="N84" s="438"/>
      <c r="P84" s="596"/>
      <c r="Q84" s="589"/>
      <c r="R84" s="589"/>
      <c r="S84" s="596"/>
      <c r="T84" s="438"/>
      <c r="U84" s="438"/>
      <c r="V84" s="438"/>
      <c r="W84" s="596"/>
      <c r="X84" s="589"/>
      <c r="Y84" s="439"/>
      <c r="Z84" s="439"/>
      <c r="AA84" s="589"/>
      <c r="AB84" s="590"/>
    </row>
    <row r="85" spans="1:28" ht="2.65" customHeight="1">
      <c r="A85" s="592" t="s">
        <v>105</v>
      </c>
      <c r="B85" s="587"/>
      <c r="C85" s="587"/>
      <c r="D85" s="592" t="s">
        <v>105</v>
      </c>
      <c r="E85" s="587"/>
      <c r="F85" s="440" t="s">
        <v>105</v>
      </c>
      <c r="G85" s="593" t="s">
        <v>105</v>
      </c>
      <c r="H85" s="587"/>
      <c r="J85" s="446" t="s">
        <v>105</v>
      </c>
      <c r="K85" s="446" t="s">
        <v>105</v>
      </c>
      <c r="L85" s="446" t="s">
        <v>105</v>
      </c>
      <c r="M85" s="427" t="s">
        <v>105</v>
      </c>
      <c r="N85" s="427" t="s">
        <v>105</v>
      </c>
      <c r="P85" s="446" t="s">
        <v>105</v>
      </c>
      <c r="Q85" s="446" t="s">
        <v>105</v>
      </c>
      <c r="R85" s="446" t="s">
        <v>105</v>
      </c>
      <c r="S85" s="446" t="s">
        <v>105</v>
      </c>
      <c r="T85" s="427" t="s">
        <v>105</v>
      </c>
      <c r="U85" s="594" t="s">
        <v>105</v>
      </c>
      <c r="V85" s="587"/>
      <c r="W85" s="446" t="s">
        <v>105</v>
      </c>
      <c r="X85" s="446" t="s">
        <v>105</v>
      </c>
      <c r="Y85" s="427" t="s">
        <v>105</v>
      </c>
      <c r="Z85" s="427" t="s">
        <v>105</v>
      </c>
      <c r="AA85" s="593" t="s">
        <v>105</v>
      </c>
      <c r="AB85" s="587"/>
    </row>
    <row r="86" spans="1:28">
      <c r="A86" s="599">
        <v>2033</v>
      </c>
      <c r="B86" s="587"/>
      <c r="C86" s="587"/>
      <c r="D86" s="600" t="s">
        <v>46</v>
      </c>
      <c r="E86" s="587"/>
      <c r="F86" s="587"/>
      <c r="G86" s="601">
        <v>27</v>
      </c>
      <c r="H86" s="587"/>
      <c r="J86" s="586">
        <v>48.1</v>
      </c>
      <c r="K86" s="586">
        <v>0</v>
      </c>
      <c r="L86" s="597">
        <v>103.28</v>
      </c>
      <c r="M86" s="442">
        <v>25.9</v>
      </c>
      <c r="N86" s="443">
        <v>74.099999999999994</v>
      </c>
      <c r="P86" s="595">
        <v>22.2</v>
      </c>
      <c r="Q86" s="586">
        <v>55.6</v>
      </c>
      <c r="R86" s="586">
        <v>3.7</v>
      </c>
      <c r="S86" s="597">
        <v>101.875</v>
      </c>
      <c r="T86" s="442">
        <v>44.4</v>
      </c>
      <c r="U86" s="443">
        <v>55.6</v>
      </c>
      <c r="V86" s="434"/>
      <c r="W86" s="595">
        <v>14.8</v>
      </c>
      <c r="X86" s="598">
        <v>103.48</v>
      </c>
      <c r="Y86" s="444">
        <v>40.700000000000003</v>
      </c>
      <c r="Z86" s="445">
        <v>59.3</v>
      </c>
      <c r="AA86" s="586">
        <v>29.6</v>
      </c>
      <c r="AB86" s="587"/>
    </row>
    <row r="87" spans="1:28">
      <c r="A87" s="591"/>
      <c r="B87" s="587"/>
      <c r="C87" s="587"/>
      <c r="D87" s="591"/>
      <c r="E87" s="587"/>
      <c r="F87" s="587"/>
      <c r="G87" s="591"/>
      <c r="H87" s="587"/>
      <c r="J87" s="588"/>
      <c r="K87" s="588"/>
      <c r="L87" s="591"/>
      <c r="M87" s="434"/>
      <c r="N87" s="434"/>
      <c r="P87" s="591"/>
      <c r="Q87" s="588"/>
      <c r="R87" s="588"/>
      <c r="S87" s="591"/>
      <c r="T87" s="434"/>
      <c r="U87" s="434"/>
      <c r="V87" s="434"/>
      <c r="W87" s="591"/>
      <c r="X87" s="588"/>
      <c r="Y87" s="437"/>
      <c r="Z87" s="437"/>
      <c r="AA87" s="588"/>
      <c r="AB87" s="587"/>
    </row>
    <row r="88" spans="1:28" ht="2.9" customHeight="1">
      <c r="A88" s="591"/>
      <c r="B88" s="587"/>
      <c r="C88" s="587"/>
      <c r="D88" s="591"/>
      <c r="E88" s="587"/>
      <c r="F88" s="587"/>
      <c r="G88" s="591"/>
      <c r="H88" s="587"/>
      <c r="J88" s="588"/>
      <c r="K88" s="588"/>
      <c r="L88" s="591"/>
      <c r="M88" s="591"/>
      <c r="N88" s="591"/>
      <c r="P88" s="591"/>
      <c r="Q88" s="588"/>
      <c r="R88" s="588"/>
      <c r="S88" s="591"/>
      <c r="T88" s="591"/>
      <c r="U88" s="591"/>
      <c r="V88" s="434"/>
      <c r="W88" s="591"/>
      <c r="X88" s="588"/>
      <c r="Y88" s="588"/>
      <c r="Z88" s="588"/>
      <c r="AA88" s="588"/>
      <c r="AB88" s="587"/>
    </row>
    <row r="89" spans="1:28">
      <c r="A89" s="596"/>
      <c r="B89" s="590"/>
      <c r="C89" s="590"/>
      <c r="D89" s="596"/>
      <c r="E89" s="590"/>
      <c r="F89" s="590"/>
      <c r="G89" s="596"/>
      <c r="H89" s="590"/>
      <c r="J89" s="589"/>
      <c r="K89" s="589"/>
      <c r="L89" s="596"/>
      <c r="M89" s="438"/>
      <c r="N89" s="438"/>
      <c r="P89" s="596"/>
      <c r="Q89" s="589"/>
      <c r="R89" s="589"/>
      <c r="S89" s="596"/>
      <c r="T89" s="438"/>
      <c r="U89" s="438"/>
      <c r="V89" s="438"/>
      <c r="W89" s="596"/>
      <c r="X89" s="589"/>
      <c r="Y89" s="439"/>
      <c r="Z89" s="439"/>
      <c r="AA89" s="589"/>
      <c r="AB89" s="590"/>
    </row>
    <row r="90" spans="1:28" ht="2.65" customHeight="1">
      <c r="A90" s="592" t="s">
        <v>105</v>
      </c>
      <c r="B90" s="587"/>
      <c r="C90" s="587"/>
      <c r="D90" s="592" t="s">
        <v>105</v>
      </c>
      <c r="E90" s="587"/>
      <c r="F90" s="440" t="s">
        <v>105</v>
      </c>
      <c r="G90" s="593" t="s">
        <v>105</v>
      </c>
      <c r="H90" s="587"/>
      <c r="J90" s="446" t="s">
        <v>105</v>
      </c>
      <c r="K90" s="446" t="s">
        <v>105</v>
      </c>
      <c r="L90" s="446" t="s">
        <v>105</v>
      </c>
      <c r="M90" s="427" t="s">
        <v>105</v>
      </c>
      <c r="N90" s="427" t="s">
        <v>105</v>
      </c>
      <c r="P90" s="446" t="s">
        <v>105</v>
      </c>
      <c r="Q90" s="446" t="s">
        <v>105</v>
      </c>
      <c r="R90" s="446" t="s">
        <v>105</v>
      </c>
      <c r="S90" s="446" t="s">
        <v>105</v>
      </c>
      <c r="T90" s="427" t="s">
        <v>105</v>
      </c>
      <c r="U90" s="594" t="s">
        <v>105</v>
      </c>
      <c r="V90" s="587"/>
      <c r="W90" s="446" t="s">
        <v>105</v>
      </c>
      <c r="X90" s="446" t="s">
        <v>105</v>
      </c>
      <c r="Y90" s="427" t="s">
        <v>105</v>
      </c>
      <c r="Z90" s="427" t="s">
        <v>105</v>
      </c>
      <c r="AA90" s="593" t="s">
        <v>105</v>
      </c>
      <c r="AB90" s="587"/>
    </row>
    <row r="91" spans="1:28">
      <c r="A91" s="599">
        <v>2066</v>
      </c>
      <c r="B91" s="587"/>
      <c r="C91" s="587"/>
      <c r="D91" s="600" t="s">
        <v>47</v>
      </c>
      <c r="E91" s="587"/>
      <c r="F91" s="587"/>
      <c r="G91" s="601">
        <v>25</v>
      </c>
      <c r="H91" s="587"/>
      <c r="J91" s="586">
        <v>64</v>
      </c>
      <c r="K91" s="586">
        <v>4</v>
      </c>
      <c r="L91" s="597">
        <v>104.75</v>
      </c>
      <c r="M91" s="442">
        <v>28</v>
      </c>
      <c r="N91" s="443">
        <v>72</v>
      </c>
      <c r="P91" s="595">
        <v>28</v>
      </c>
      <c r="Q91" s="586">
        <v>68</v>
      </c>
      <c r="R91" s="586">
        <v>8</v>
      </c>
      <c r="S91" s="597">
        <v>100.917</v>
      </c>
      <c r="T91" s="442">
        <v>28</v>
      </c>
      <c r="U91" s="443">
        <v>72</v>
      </c>
      <c r="V91" s="434"/>
      <c r="W91" s="595">
        <v>8</v>
      </c>
      <c r="X91" s="598">
        <v>102.125</v>
      </c>
      <c r="Y91" s="444">
        <v>28</v>
      </c>
      <c r="Z91" s="445">
        <v>72</v>
      </c>
      <c r="AA91" s="586">
        <v>12</v>
      </c>
      <c r="AB91" s="587"/>
    </row>
    <row r="92" spans="1:28">
      <c r="A92" s="591"/>
      <c r="B92" s="587"/>
      <c r="C92" s="587"/>
      <c r="D92" s="591"/>
      <c r="E92" s="587"/>
      <c r="F92" s="587"/>
      <c r="G92" s="591"/>
      <c r="H92" s="587"/>
      <c r="J92" s="588"/>
      <c r="K92" s="588"/>
      <c r="L92" s="591"/>
      <c r="M92" s="434"/>
      <c r="N92" s="434"/>
      <c r="P92" s="591"/>
      <c r="Q92" s="588"/>
      <c r="R92" s="588"/>
      <c r="S92" s="591"/>
      <c r="T92" s="434"/>
      <c r="U92" s="434"/>
      <c r="V92" s="434"/>
      <c r="W92" s="591"/>
      <c r="X92" s="588"/>
      <c r="Y92" s="437"/>
      <c r="Z92" s="437"/>
      <c r="AA92" s="588"/>
      <c r="AB92" s="587"/>
    </row>
    <row r="93" spans="1:28" ht="2.9" customHeight="1">
      <c r="A93" s="591"/>
      <c r="B93" s="587"/>
      <c r="C93" s="587"/>
      <c r="D93" s="591"/>
      <c r="E93" s="587"/>
      <c r="F93" s="587"/>
      <c r="G93" s="591"/>
      <c r="H93" s="587"/>
      <c r="J93" s="588"/>
      <c r="K93" s="588"/>
      <c r="L93" s="591"/>
      <c r="M93" s="591"/>
      <c r="N93" s="591"/>
      <c r="P93" s="591"/>
      <c r="Q93" s="588"/>
      <c r="R93" s="588"/>
      <c r="S93" s="591"/>
      <c r="T93" s="591"/>
      <c r="U93" s="591"/>
      <c r="V93" s="434"/>
      <c r="W93" s="591"/>
      <c r="X93" s="588"/>
      <c r="Y93" s="588"/>
      <c r="Z93" s="588"/>
      <c r="AA93" s="588"/>
      <c r="AB93" s="587"/>
    </row>
    <row r="94" spans="1:28">
      <c r="A94" s="596"/>
      <c r="B94" s="590"/>
      <c r="C94" s="590"/>
      <c r="D94" s="596"/>
      <c r="E94" s="590"/>
      <c r="F94" s="590"/>
      <c r="G94" s="596"/>
      <c r="H94" s="590"/>
      <c r="J94" s="589"/>
      <c r="K94" s="589"/>
      <c r="L94" s="596"/>
      <c r="M94" s="438"/>
      <c r="N94" s="438"/>
      <c r="P94" s="596"/>
      <c r="Q94" s="589"/>
      <c r="R94" s="589"/>
      <c r="S94" s="596"/>
      <c r="T94" s="438"/>
      <c r="U94" s="438"/>
      <c r="V94" s="438"/>
      <c r="W94" s="596"/>
      <c r="X94" s="589"/>
      <c r="Y94" s="439"/>
      <c r="Z94" s="439"/>
      <c r="AA94" s="589"/>
      <c r="AB94" s="590"/>
    </row>
    <row r="95" spans="1:28" ht="2.65" customHeight="1">
      <c r="A95" s="592" t="s">
        <v>105</v>
      </c>
      <c r="B95" s="587"/>
      <c r="C95" s="587"/>
      <c r="D95" s="592" t="s">
        <v>105</v>
      </c>
      <c r="E95" s="587"/>
      <c r="F95" s="440" t="s">
        <v>105</v>
      </c>
      <c r="G95" s="593" t="s">
        <v>105</v>
      </c>
      <c r="H95" s="587"/>
      <c r="J95" s="446" t="s">
        <v>105</v>
      </c>
      <c r="K95" s="446" t="s">
        <v>105</v>
      </c>
      <c r="L95" s="446" t="s">
        <v>105</v>
      </c>
      <c r="M95" s="427" t="s">
        <v>105</v>
      </c>
      <c r="N95" s="427" t="s">
        <v>105</v>
      </c>
      <c r="P95" s="446" t="s">
        <v>105</v>
      </c>
      <c r="Q95" s="446" t="s">
        <v>105</v>
      </c>
      <c r="R95" s="446" t="s">
        <v>105</v>
      </c>
      <c r="S95" s="446" t="s">
        <v>105</v>
      </c>
      <c r="T95" s="427" t="s">
        <v>105</v>
      </c>
      <c r="U95" s="594" t="s">
        <v>105</v>
      </c>
      <c r="V95" s="587"/>
      <c r="W95" s="446" t="s">
        <v>105</v>
      </c>
      <c r="X95" s="446" t="s">
        <v>105</v>
      </c>
      <c r="Y95" s="427" t="s">
        <v>105</v>
      </c>
      <c r="Z95" s="427" t="s">
        <v>105</v>
      </c>
      <c r="AA95" s="593" t="s">
        <v>105</v>
      </c>
      <c r="AB95" s="587"/>
    </row>
    <row r="96" spans="1:28">
      <c r="A96" s="599">
        <v>2073</v>
      </c>
      <c r="B96" s="587"/>
      <c r="C96" s="587"/>
      <c r="D96" s="600" t="s">
        <v>48</v>
      </c>
      <c r="E96" s="587"/>
      <c r="F96" s="587"/>
      <c r="G96" s="601">
        <v>20</v>
      </c>
      <c r="H96" s="587"/>
      <c r="J96" s="586">
        <v>60</v>
      </c>
      <c r="K96" s="586">
        <v>0</v>
      </c>
      <c r="L96" s="597">
        <v>105.05</v>
      </c>
      <c r="M96" s="442">
        <v>15</v>
      </c>
      <c r="N96" s="443">
        <v>85</v>
      </c>
      <c r="P96" s="595">
        <v>30</v>
      </c>
      <c r="Q96" s="586">
        <v>80</v>
      </c>
      <c r="R96" s="586">
        <v>0</v>
      </c>
      <c r="S96" s="597">
        <v>102.1</v>
      </c>
      <c r="T96" s="442">
        <v>30</v>
      </c>
      <c r="U96" s="443">
        <v>70</v>
      </c>
      <c r="V96" s="434"/>
      <c r="W96" s="595">
        <v>10</v>
      </c>
      <c r="X96" s="598">
        <v>102.158</v>
      </c>
      <c r="Y96" s="444">
        <v>25</v>
      </c>
      <c r="Z96" s="445">
        <v>70</v>
      </c>
      <c r="AA96" s="586">
        <v>15</v>
      </c>
      <c r="AB96" s="587"/>
    </row>
    <row r="97" spans="1:28">
      <c r="A97" s="591"/>
      <c r="B97" s="587"/>
      <c r="C97" s="587"/>
      <c r="D97" s="591"/>
      <c r="E97" s="587"/>
      <c r="F97" s="587"/>
      <c r="G97" s="591"/>
      <c r="H97" s="587"/>
      <c r="J97" s="588"/>
      <c r="K97" s="588"/>
      <c r="L97" s="591"/>
      <c r="M97" s="434"/>
      <c r="N97" s="434"/>
      <c r="P97" s="591"/>
      <c r="Q97" s="588"/>
      <c r="R97" s="588"/>
      <c r="S97" s="591"/>
      <c r="T97" s="434"/>
      <c r="U97" s="434"/>
      <c r="V97" s="434"/>
      <c r="W97" s="591"/>
      <c r="X97" s="588"/>
      <c r="Y97" s="437"/>
      <c r="Z97" s="437"/>
      <c r="AA97" s="588"/>
      <c r="AB97" s="587"/>
    </row>
    <row r="98" spans="1:28" ht="2.9" customHeight="1">
      <c r="A98" s="591"/>
      <c r="B98" s="587"/>
      <c r="C98" s="587"/>
      <c r="D98" s="591"/>
      <c r="E98" s="587"/>
      <c r="F98" s="587"/>
      <c r="G98" s="591"/>
      <c r="H98" s="587"/>
      <c r="J98" s="588"/>
      <c r="K98" s="588"/>
      <c r="L98" s="591"/>
      <c r="M98" s="591"/>
      <c r="N98" s="591"/>
      <c r="P98" s="591"/>
      <c r="Q98" s="588"/>
      <c r="R98" s="588"/>
      <c r="S98" s="591"/>
      <c r="T98" s="591"/>
      <c r="U98" s="591"/>
      <c r="V98" s="434"/>
      <c r="W98" s="591"/>
      <c r="X98" s="588"/>
      <c r="Y98" s="588"/>
      <c r="Z98" s="588"/>
      <c r="AA98" s="588"/>
      <c r="AB98" s="587"/>
    </row>
    <row r="99" spans="1:28">
      <c r="A99" s="596"/>
      <c r="B99" s="590"/>
      <c r="C99" s="590"/>
      <c r="D99" s="596"/>
      <c r="E99" s="590"/>
      <c r="F99" s="590"/>
      <c r="G99" s="596"/>
      <c r="H99" s="590"/>
      <c r="J99" s="589"/>
      <c r="K99" s="589"/>
      <c r="L99" s="596"/>
      <c r="M99" s="438"/>
      <c r="N99" s="438"/>
      <c r="P99" s="596"/>
      <c r="Q99" s="589"/>
      <c r="R99" s="589"/>
      <c r="S99" s="596"/>
      <c r="T99" s="438"/>
      <c r="U99" s="438"/>
      <c r="V99" s="438"/>
      <c r="W99" s="596"/>
      <c r="X99" s="589"/>
      <c r="Y99" s="439"/>
      <c r="Z99" s="439"/>
      <c r="AA99" s="589"/>
      <c r="AB99" s="590"/>
    </row>
    <row r="100" spans="1:28" ht="2.65" customHeight="1">
      <c r="A100" s="592" t="s">
        <v>105</v>
      </c>
      <c r="B100" s="587"/>
      <c r="C100" s="587"/>
      <c r="D100" s="592" t="s">
        <v>105</v>
      </c>
      <c r="E100" s="587"/>
      <c r="F100" s="440" t="s">
        <v>105</v>
      </c>
      <c r="G100" s="593" t="s">
        <v>105</v>
      </c>
      <c r="H100" s="587"/>
      <c r="J100" s="446" t="s">
        <v>105</v>
      </c>
      <c r="K100" s="446" t="s">
        <v>105</v>
      </c>
      <c r="L100" s="446" t="s">
        <v>105</v>
      </c>
      <c r="M100" s="427" t="s">
        <v>105</v>
      </c>
      <c r="N100" s="427" t="s">
        <v>105</v>
      </c>
      <c r="P100" s="446" t="s">
        <v>105</v>
      </c>
      <c r="Q100" s="446" t="s">
        <v>105</v>
      </c>
      <c r="R100" s="446" t="s">
        <v>105</v>
      </c>
      <c r="S100" s="446" t="s">
        <v>105</v>
      </c>
      <c r="T100" s="427" t="s">
        <v>105</v>
      </c>
      <c r="U100" s="594" t="s">
        <v>105</v>
      </c>
      <c r="V100" s="587"/>
      <c r="W100" s="446" t="s">
        <v>105</v>
      </c>
      <c r="X100" s="446" t="s">
        <v>105</v>
      </c>
      <c r="Y100" s="427" t="s">
        <v>105</v>
      </c>
      <c r="Z100" s="427" t="s">
        <v>105</v>
      </c>
      <c r="AA100" s="593" t="s">
        <v>105</v>
      </c>
      <c r="AB100" s="587"/>
    </row>
    <row r="101" spans="1:28">
      <c r="A101" s="599">
        <v>2026</v>
      </c>
      <c r="B101" s="587"/>
      <c r="C101" s="587"/>
      <c r="D101" s="600" t="s">
        <v>49</v>
      </c>
      <c r="E101" s="587"/>
      <c r="F101" s="587"/>
      <c r="G101" s="601">
        <v>42</v>
      </c>
      <c r="H101" s="587"/>
      <c r="J101" s="586">
        <v>66.7</v>
      </c>
      <c r="K101" s="586">
        <v>2.4</v>
      </c>
      <c r="L101" s="597">
        <v>105.405</v>
      </c>
      <c r="M101" s="442">
        <v>16.7</v>
      </c>
      <c r="N101" s="443">
        <v>83.3</v>
      </c>
      <c r="P101" s="595">
        <v>31</v>
      </c>
      <c r="Q101" s="586">
        <v>83.3</v>
      </c>
      <c r="R101" s="586">
        <v>2.4</v>
      </c>
      <c r="S101" s="597">
        <v>104.286</v>
      </c>
      <c r="T101" s="442">
        <v>21.4</v>
      </c>
      <c r="U101" s="443">
        <v>78.599999999999994</v>
      </c>
      <c r="V101" s="434"/>
      <c r="W101" s="595">
        <v>19</v>
      </c>
      <c r="X101" s="598">
        <v>105.524</v>
      </c>
      <c r="Y101" s="444">
        <v>26.2</v>
      </c>
      <c r="Z101" s="445">
        <v>73.8</v>
      </c>
      <c r="AA101" s="586">
        <v>35.700000000000003</v>
      </c>
      <c r="AB101" s="587"/>
    </row>
    <row r="102" spans="1:28">
      <c r="A102" s="591"/>
      <c r="B102" s="587"/>
      <c r="C102" s="587"/>
      <c r="D102" s="591"/>
      <c r="E102" s="587"/>
      <c r="F102" s="587"/>
      <c r="G102" s="591"/>
      <c r="H102" s="587"/>
      <c r="J102" s="588"/>
      <c r="K102" s="588"/>
      <c r="L102" s="591"/>
      <c r="M102" s="434"/>
      <c r="N102" s="434"/>
      <c r="P102" s="591"/>
      <c r="Q102" s="588"/>
      <c r="R102" s="588"/>
      <c r="S102" s="591"/>
      <c r="T102" s="434"/>
      <c r="U102" s="434"/>
      <c r="V102" s="434"/>
      <c r="W102" s="591"/>
      <c r="X102" s="588"/>
      <c r="Y102" s="437"/>
      <c r="Z102" s="437"/>
      <c r="AA102" s="588"/>
      <c r="AB102" s="587"/>
    </row>
    <row r="103" spans="1:28" ht="2.9" customHeight="1">
      <c r="A103" s="591"/>
      <c r="B103" s="587"/>
      <c r="C103" s="587"/>
      <c r="D103" s="591"/>
      <c r="E103" s="587"/>
      <c r="F103" s="587"/>
      <c r="G103" s="591"/>
      <c r="H103" s="587"/>
      <c r="J103" s="588"/>
      <c r="K103" s="588"/>
      <c r="L103" s="591"/>
      <c r="M103" s="591"/>
      <c r="N103" s="591"/>
      <c r="P103" s="591"/>
      <c r="Q103" s="588"/>
      <c r="R103" s="588"/>
      <c r="S103" s="591"/>
      <c r="T103" s="591"/>
      <c r="U103" s="591"/>
      <c r="V103" s="434"/>
      <c r="W103" s="591"/>
      <c r="X103" s="588"/>
      <c r="Y103" s="588"/>
      <c r="Z103" s="588"/>
      <c r="AA103" s="588"/>
      <c r="AB103" s="587"/>
    </row>
    <row r="104" spans="1:28">
      <c r="A104" s="596"/>
      <c r="B104" s="590"/>
      <c r="C104" s="590"/>
      <c r="D104" s="596"/>
      <c r="E104" s="590"/>
      <c r="F104" s="590"/>
      <c r="G104" s="596"/>
      <c r="H104" s="590"/>
      <c r="J104" s="589"/>
      <c r="K104" s="589"/>
      <c r="L104" s="596"/>
      <c r="M104" s="438"/>
      <c r="N104" s="438"/>
      <c r="P104" s="596"/>
      <c r="Q104" s="589"/>
      <c r="R104" s="589"/>
      <c r="S104" s="596"/>
      <c r="T104" s="438"/>
      <c r="U104" s="438"/>
      <c r="V104" s="438"/>
      <c r="W104" s="596"/>
      <c r="X104" s="589"/>
      <c r="Y104" s="439"/>
      <c r="Z104" s="439"/>
      <c r="AA104" s="589"/>
      <c r="AB104" s="590"/>
    </row>
    <row r="105" spans="1:28" ht="2.65" customHeight="1">
      <c r="A105" s="592" t="s">
        <v>105</v>
      </c>
      <c r="B105" s="587"/>
      <c r="C105" s="587"/>
      <c r="D105" s="592" t="s">
        <v>105</v>
      </c>
      <c r="E105" s="587"/>
      <c r="F105" s="440" t="s">
        <v>105</v>
      </c>
      <c r="G105" s="593" t="s">
        <v>105</v>
      </c>
      <c r="H105" s="587"/>
      <c r="J105" s="446" t="s">
        <v>105</v>
      </c>
      <c r="K105" s="446" t="s">
        <v>105</v>
      </c>
      <c r="L105" s="446" t="s">
        <v>105</v>
      </c>
      <c r="M105" s="427" t="s">
        <v>105</v>
      </c>
      <c r="N105" s="427" t="s">
        <v>105</v>
      </c>
      <c r="P105" s="446" t="s">
        <v>105</v>
      </c>
      <c r="Q105" s="446" t="s">
        <v>105</v>
      </c>
      <c r="R105" s="446" t="s">
        <v>105</v>
      </c>
      <c r="S105" s="446" t="s">
        <v>105</v>
      </c>
      <c r="T105" s="427" t="s">
        <v>105</v>
      </c>
      <c r="U105" s="594" t="s">
        <v>105</v>
      </c>
      <c r="V105" s="587"/>
      <c r="W105" s="446" t="s">
        <v>105</v>
      </c>
      <c r="X105" s="446" t="s">
        <v>105</v>
      </c>
      <c r="Y105" s="427" t="s">
        <v>105</v>
      </c>
      <c r="Z105" s="427" t="s">
        <v>105</v>
      </c>
      <c r="AA105" s="593" t="s">
        <v>105</v>
      </c>
      <c r="AB105" s="587"/>
    </row>
    <row r="106" spans="1:28">
      <c r="A106" s="599">
        <v>2069</v>
      </c>
      <c r="B106" s="587"/>
      <c r="C106" s="587"/>
      <c r="D106" s="600" t="s">
        <v>50</v>
      </c>
      <c r="E106" s="587"/>
      <c r="F106" s="587"/>
      <c r="G106" s="601">
        <v>23</v>
      </c>
      <c r="H106" s="587"/>
      <c r="J106" s="586">
        <v>69.599999999999994</v>
      </c>
      <c r="K106" s="586">
        <v>17.399999999999999</v>
      </c>
      <c r="L106" s="597">
        <v>107.524</v>
      </c>
      <c r="M106" s="442">
        <v>17.399999999999999</v>
      </c>
      <c r="N106" s="443">
        <v>82.6</v>
      </c>
      <c r="P106" s="595">
        <v>43.5</v>
      </c>
      <c r="Q106" s="586">
        <v>78.3</v>
      </c>
      <c r="R106" s="586">
        <v>21.7</v>
      </c>
      <c r="S106" s="597">
        <v>108.40900000000001</v>
      </c>
      <c r="T106" s="442">
        <v>17.399999999999999</v>
      </c>
      <c r="U106" s="443">
        <v>82.6</v>
      </c>
      <c r="V106" s="434"/>
      <c r="W106" s="595">
        <v>39.1</v>
      </c>
      <c r="X106" s="598">
        <v>109.364</v>
      </c>
      <c r="Y106" s="444">
        <v>13</v>
      </c>
      <c r="Z106" s="445">
        <v>87</v>
      </c>
      <c r="AA106" s="586">
        <v>52.2</v>
      </c>
      <c r="AB106" s="587"/>
    </row>
    <row r="107" spans="1:28">
      <c r="A107" s="591"/>
      <c r="B107" s="587"/>
      <c r="C107" s="587"/>
      <c r="D107" s="591"/>
      <c r="E107" s="587"/>
      <c r="F107" s="587"/>
      <c r="G107" s="591"/>
      <c r="H107" s="587"/>
      <c r="J107" s="588"/>
      <c r="K107" s="588"/>
      <c r="L107" s="591"/>
      <c r="M107" s="434"/>
      <c r="N107" s="434"/>
      <c r="P107" s="591"/>
      <c r="Q107" s="588"/>
      <c r="R107" s="588"/>
      <c r="S107" s="591"/>
      <c r="T107" s="434"/>
      <c r="U107" s="434"/>
      <c r="V107" s="434"/>
      <c r="W107" s="591"/>
      <c r="X107" s="588"/>
      <c r="Y107" s="437"/>
      <c r="Z107" s="437"/>
      <c r="AA107" s="588"/>
      <c r="AB107" s="587"/>
    </row>
    <row r="108" spans="1:28" ht="2.9" customHeight="1">
      <c r="A108" s="591"/>
      <c r="B108" s="587"/>
      <c r="C108" s="587"/>
      <c r="D108" s="591"/>
      <c r="E108" s="587"/>
      <c r="F108" s="587"/>
      <c r="G108" s="591"/>
      <c r="H108" s="587"/>
      <c r="J108" s="588"/>
      <c r="K108" s="588"/>
      <c r="L108" s="591"/>
      <c r="M108" s="591"/>
      <c r="N108" s="591"/>
      <c r="P108" s="591"/>
      <c r="Q108" s="588"/>
      <c r="R108" s="588"/>
      <c r="S108" s="591"/>
      <c r="T108" s="591"/>
      <c r="U108" s="591"/>
      <c r="V108" s="434"/>
      <c r="W108" s="591"/>
      <c r="X108" s="588"/>
      <c r="Y108" s="588"/>
      <c r="Z108" s="588"/>
      <c r="AA108" s="588"/>
      <c r="AB108" s="587"/>
    </row>
    <row r="109" spans="1:28">
      <c r="A109" s="596"/>
      <c r="B109" s="590"/>
      <c r="C109" s="590"/>
      <c r="D109" s="596"/>
      <c r="E109" s="590"/>
      <c r="F109" s="590"/>
      <c r="G109" s="596"/>
      <c r="H109" s="590"/>
      <c r="J109" s="589"/>
      <c r="K109" s="589"/>
      <c r="L109" s="596"/>
      <c r="M109" s="438"/>
      <c r="N109" s="438"/>
      <c r="P109" s="596"/>
      <c r="Q109" s="589"/>
      <c r="R109" s="589"/>
      <c r="S109" s="596"/>
      <c r="T109" s="438"/>
      <c r="U109" s="438"/>
      <c r="V109" s="438"/>
      <c r="W109" s="596"/>
      <c r="X109" s="589"/>
      <c r="Y109" s="439"/>
      <c r="Z109" s="439"/>
      <c r="AA109" s="589"/>
      <c r="AB109" s="590"/>
    </row>
    <row r="110" spans="1:28" ht="2.65" customHeight="1">
      <c r="A110" s="592" t="s">
        <v>105</v>
      </c>
      <c r="B110" s="587"/>
      <c r="C110" s="587"/>
      <c r="D110" s="592" t="s">
        <v>105</v>
      </c>
      <c r="E110" s="587"/>
      <c r="F110" s="440" t="s">
        <v>105</v>
      </c>
      <c r="G110" s="593" t="s">
        <v>105</v>
      </c>
      <c r="H110" s="587"/>
      <c r="J110" s="446" t="s">
        <v>105</v>
      </c>
      <c r="K110" s="446" t="s">
        <v>105</v>
      </c>
      <c r="L110" s="446" t="s">
        <v>105</v>
      </c>
      <c r="M110" s="427" t="s">
        <v>105</v>
      </c>
      <c r="N110" s="427" t="s">
        <v>105</v>
      </c>
      <c r="P110" s="446" t="s">
        <v>105</v>
      </c>
      <c r="Q110" s="446" t="s">
        <v>105</v>
      </c>
      <c r="R110" s="446" t="s">
        <v>105</v>
      </c>
      <c r="S110" s="446" t="s">
        <v>105</v>
      </c>
      <c r="T110" s="427" t="s">
        <v>105</v>
      </c>
      <c r="U110" s="594" t="s">
        <v>105</v>
      </c>
      <c r="V110" s="587"/>
      <c r="W110" s="446" t="s">
        <v>105</v>
      </c>
      <c r="X110" s="446" t="s">
        <v>105</v>
      </c>
      <c r="Y110" s="427" t="s">
        <v>105</v>
      </c>
      <c r="Z110" s="427" t="s">
        <v>105</v>
      </c>
      <c r="AA110" s="593" t="s">
        <v>105</v>
      </c>
      <c r="AB110" s="587"/>
    </row>
    <row r="111" spans="1:28">
      <c r="A111" s="599">
        <v>2052</v>
      </c>
      <c r="B111" s="587"/>
      <c r="C111" s="587"/>
      <c r="D111" s="600" t="s">
        <v>51</v>
      </c>
      <c r="E111" s="587"/>
      <c r="F111" s="587"/>
      <c r="G111" s="601">
        <v>21</v>
      </c>
      <c r="H111" s="587"/>
      <c r="J111" s="586">
        <v>57.1</v>
      </c>
      <c r="K111" s="586">
        <v>14.3</v>
      </c>
      <c r="L111" s="597">
        <v>105.842</v>
      </c>
      <c r="M111" s="442">
        <v>38.1</v>
      </c>
      <c r="N111" s="443">
        <v>61.9</v>
      </c>
      <c r="P111" s="595">
        <v>42.9</v>
      </c>
      <c r="Q111" s="586">
        <v>61.9</v>
      </c>
      <c r="R111" s="586">
        <v>19</v>
      </c>
      <c r="S111" s="597">
        <v>106.26300000000001</v>
      </c>
      <c r="T111" s="442">
        <v>38.1</v>
      </c>
      <c r="U111" s="443">
        <v>61.9</v>
      </c>
      <c r="V111" s="434"/>
      <c r="W111" s="595">
        <v>33.299999999999997</v>
      </c>
      <c r="X111" s="598">
        <v>108.526</v>
      </c>
      <c r="Y111" s="444">
        <v>33.299999999999997</v>
      </c>
      <c r="Z111" s="445">
        <v>66.7</v>
      </c>
      <c r="AA111" s="586">
        <v>52.4</v>
      </c>
      <c r="AB111" s="587"/>
    </row>
    <row r="112" spans="1:28">
      <c r="A112" s="591"/>
      <c r="B112" s="587"/>
      <c r="C112" s="587"/>
      <c r="D112" s="591"/>
      <c r="E112" s="587"/>
      <c r="F112" s="587"/>
      <c r="G112" s="591"/>
      <c r="H112" s="587"/>
      <c r="J112" s="588"/>
      <c r="K112" s="588"/>
      <c r="L112" s="591"/>
      <c r="M112" s="434"/>
      <c r="N112" s="434"/>
      <c r="P112" s="591"/>
      <c r="Q112" s="588"/>
      <c r="R112" s="588"/>
      <c r="S112" s="591"/>
      <c r="T112" s="434"/>
      <c r="U112" s="434"/>
      <c r="V112" s="434"/>
      <c r="W112" s="591"/>
      <c r="X112" s="588"/>
      <c r="Y112" s="437"/>
      <c r="Z112" s="437"/>
      <c r="AA112" s="588"/>
      <c r="AB112" s="587"/>
    </row>
    <row r="113" spans="1:28" ht="2.9" customHeight="1">
      <c r="A113" s="591"/>
      <c r="B113" s="587"/>
      <c r="C113" s="587"/>
      <c r="D113" s="591"/>
      <c r="E113" s="587"/>
      <c r="F113" s="587"/>
      <c r="G113" s="591"/>
      <c r="H113" s="587"/>
      <c r="J113" s="588"/>
      <c r="K113" s="588"/>
      <c r="L113" s="591"/>
      <c r="M113" s="591"/>
      <c r="N113" s="591"/>
      <c r="P113" s="591"/>
      <c r="Q113" s="588"/>
      <c r="R113" s="588"/>
      <c r="S113" s="591"/>
      <c r="T113" s="591"/>
      <c r="U113" s="591"/>
      <c r="V113" s="434"/>
      <c r="W113" s="591"/>
      <c r="X113" s="588"/>
      <c r="Y113" s="588"/>
      <c r="Z113" s="588"/>
      <c r="AA113" s="588"/>
      <c r="AB113" s="587"/>
    </row>
    <row r="114" spans="1:28">
      <c r="A114" s="596"/>
      <c r="B114" s="590"/>
      <c r="C114" s="590"/>
      <c r="D114" s="596"/>
      <c r="E114" s="590"/>
      <c r="F114" s="590"/>
      <c r="G114" s="596"/>
      <c r="H114" s="590"/>
      <c r="J114" s="589"/>
      <c r="K114" s="589"/>
      <c r="L114" s="596"/>
      <c r="M114" s="438"/>
      <c r="N114" s="438"/>
      <c r="P114" s="596"/>
      <c r="Q114" s="589"/>
      <c r="R114" s="589"/>
      <c r="S114" s="596"/>
      <c r="T114" s="438"/>
      <c r="U114" s="438"/>
      <c r="V114" s="438"/>
      <c r="W114" s="596"/>
      <c r="X114" s="589"/>
      <c r="Y114" s="439"/>
      <c r="Z114" s="439"/>
      <c r="AA114" s="589"/>
      <c r="AB114" s="590"/>
    </row>
    <row r="115" spans="1:28" ht="2.65" customHeight="1">
      <c r="A115" s="592" t="s">
        <v>105</v>
      </c>
      <c r="B115" s="587"/>
      <c r="C115" s="587"/>
      <c r="D115" s="592" t="s">
        <v>105</v>
      </c>
      <c r="E115" s="587"/>
      <c r="F115" s="440" t="s">
        <v>105</v>
      </c>
      <c r="G115" s="593" t="s">
        <v>105</v>
      </c>
      <c r="H115" s="587"/>
      <c r="J115" s="446" t="s">
        <v>105</v>
      </c>
      <c r="K115" s="446" t="s">
        <v>105</v>
      </c>
      <c r="L115" s="446" t="s">
        <v>105</v>
      </c>
      <c r="M115" s="427" t="s">
        <v>105</v>
      </c>
      <c r="N115" s="427" t="s">
        <v>105</v>
      </c>
      <c r="P115" s="446" t="s">
        <v>105</v>
      </c>
      <c r="Q115" s="446" t="s">
        <v>105</v>
      </c>
      <c r="R115" s="446" t="s">
        <v>105</v>
      </c>
      <c r="S115" s="446" t="s">
        <v>105</v>
      </c>
      <c r="T115" s="427" t="s">
        <v>105</v>
      </c>
      <c r="U115" s="594" t="s">
        <v>105</v>
      </c>
      <c r="V115" s="587"/>
      <c r="W115" s="446" t="s">
        <v>105</v>
      </c>
      <c r="X115" s="446" t="s">
        <v>105</v>
      </c>
      <c r="Y115" s="427" t="s">
        <v>105</v>
      </c>
      <c r="Z115" s="427" t="s">
        <v>105</v>
      </c>
      <c r="AA115" s="593" t="s">
        <v>105</v>
      </c>
      <c r="AB115" s="587"/>
    </row>
    <row r="116" spans="1:28">
      <c r="A116" s="599">
        <v>2009</v>
      </c>
      <c r="B116" s="587"/>
      <c r="C116" s="587"/>
      <c r="D116" s="600" t="s">
        <v>92</v>
      </c>
      <c r="E116" s="587"/>
      <c r="F116" s="587"/>
      <c r="G116" s="601">
        <v>31</v>
      </c>
      <c r="H116" s="587"/>
      <c r="J116" s="586">
        <v>61.3</v>
      </c>
      <c r="K116" s="586">
        <v>3.2</v>
      </c>
      <c r="L116" s="597">
        <v>103.1</v>
      </c>
      <c r="M116" s="442">
        <v>22.6</v>
      </c>
      <c r="N116" s="443">
        <v>74.2</v>
      </c>
      <c r="P116" s="595">
        <v>25.8</v>
      </c>
      <c r="Q116" s="586">
        <v>74.2</v>
      </c>
      <c r="R116" s="586">
        <v>6.5</v>
      </c>
      <c r="S116" s="597">
        <v>102.333</v>
      </c>
      <c r="T116" s="442">
        <v>29</v>
      </c>
      <c r="U116" s="443">
        <v>67.7</v>
      </c>
      <c r="V116" s="434"/>
      <c r="W116" s="595">
        <v>16.100000000000001</v>
      </c>
      <c r="X116" s="598">
        <v>106.9</v>
      </c>
      <c r="Y116" s="444">
        <v>25.8</v>
      </c>
      <c r="Z116" s="445">
        <v>71</v>
      </c>
      <c r="AA116" s="586">
        <v>41.9</v>
      </c>
      <c r="AB116" s="587"/>
    </row>
    <row r="117" spans="1:28">
      <c r="A117" s="591"/>
      <c r="B117" s="587"/>
      <c r="C117" s="587"/>
      <c r="D117" s="591"/>
      <c r="E117" s="587"/>
      <c r="F117" s="587"/>
      <c r="G117" s="591"/>
      <c r="H117" s="587"/>
      <c r="J117" s="588"/>
      <c r="K117" s="588"/>
      <c r="L117" s="591"/>
      <c r="M117" s="434"/>
      <c r="N117" s="434"/>
      <c r="P117" s="591"/>
      <c r="Q117" s="588"/>
      <c r="R117" s="588"/>
      <c r="S117" s="591"/>
      <c r="T117" s="434"/>
      <c r="U117" s="434"/>
      <c r="V117" s="434"/>
      <c r="W117" s="591"/>
      <c r="X117" s="588"/>
      <c r="Y117" s="437"/>
      <c r="Z117" s="437"/>
      <c r="AA117" s="588"/>
      <c r="AB117" s="587"/>
    </row>
    <row r="118" spans="1:28" ht="2.9" customHeight="1">
      <c r="A118" s="591"/>
      <c r="B118" s="587"/>
      <c r="C118" s="587"/>
      <c r="D118" s="591"/>
      <c r="E118" s="587"/>
      <c r="F118" s="587"/>
      <c r="G118" s="591"/>
      <c r="H118" s="587"/>
      <c r="J118" s="588"/>
      <c r="K118" s="588"/>
      <c r="L118" s="591"/>
      <c r="M118" s="591"/>
      <c r="N118" s="591"/>
      <c r="P118" s="591"/>
      <c r="Q118" s="588"/>
      <c r="R118" s="588"/>
      <c r="S118" s="591"/>
      <c r="T118" s="591"/>
      <c r="U118" s="591"/>
      <c r="V118" s="434"/>
      <c r="W118" s="591"/>
      <c r="X118" s="588"/>
      <c r="Y118" s="588"/>
      <c r="Z118" s="588"/>
      <c r="AA118" s="588"/>
      <c r="AB118" s="587"/>
    </row>
    <row r="119" spans="1:28">
      <c r="A119" s="596"/>
      <c r="B119" s="590"/>
      <c r="C119" s="590"/>
      <c r="D119" s="596"/>
      <c r="E119" s="590"/>
      <c r="F119" s="590"/>
      <c r="G119" s="596"/>
      <c r="H119" s="590"/>
      <c r="J119" s="589"/>
      <c r="K119" s="589"/>
      <c r="L119" s="596"/>
      <c r="M119" s="438"/>
      <c r="N119" s="438"/>
      <c r="P119" s="596"/>
      <c r="Q119" s="589"/>
      <c r="R119" s="589"/>
      <c r="S119" s="596"/>
      <c r="T119" s="438"/>
      <c r="U119" s="438"/>
      <c r="V119" s="438"/>
      <c r="W119" s="596"/>
      <c r="X119" s="589"/>
      <c r="Y119" s="439"/>
      <c r="Z119" s="439"/>
      <c r="AA119" s="589"/>
      <c r="AB119" s="590"/>
    </row>
    <row r="120" spans="1:28" ht="2.65" customHeight="1">
      <c r="A120" s="592" t="s">
        <v>105</v>
      </c>
      <c r="B120" s="587"/>
      <c r="C120" s="587"/>
      <c r="D120" s="592" t="s">
        <v>105</v>
      </c>
      <c r="E120" s="587"/>
      <c r="F120" s="440" t="s">
        <v>105</v>
      </c>
      <c r="G120" s="593" t="s">
        <v>105</v>
      </c>
      <c r="H120" s="587"/>
      <c r="J120" s="446" t="s">
        <v>105</v>
      </c>
      <c r="K120" s="446" t="s">
        <v>105</v>
      </c>
      <c r="L120" s="446" t="s">
        <v>105</v>
      </c>
      <c r="M120" s="427" t="s">
        <v>105</v>
      </c>
      <c r="N120" s="427" t="s">
        <v>105</v>
      </c>
      <c r="P120" s="446" t="s">
        <v>105</v>
      </c>
      <c r="Q120" s="446" t="s">
        <v>105</v>
      </c>
      <c r="R120" s="446" t="s">
        <v>105</v>
      </c>
      <c r="S120" s="446" t="s">
        <v>105</v>
      </c>
      <c r="T120" s="427" t="s">
        <v>105</v>
      </c>
      <c r="U120" s="594" t="s">
        <v>105</v>
      </c>
      <c r="V120" s="587"/>
      <c r="W120" s="446" t="s">
        <v>105</v>
      </c>
      <c r="X120" s="446" t="s">
        <v>105</v>
      </c>
      <c r="Y120" s="427" t="s">
        <v>105</v>
      </c>
      <c r="Z120" s="427" t="s">
        <v>105</v>
      </c>
      <c r="AA120" s="593" t="s">
        <v>105</v>
      </c>
      <c r="AB120" s="587"/>
    </row>
    <row r="121" spans="1:28">
      <c r="A121" s="599">
        <v>2010</v>
      </c>
      <c r="B121" s="587"/>
      <c r="C121" s="587"/>
      <c r="D121" s="600" t="s">
        <v>52</v>
      </c>
      <c r="E121" s="587"/>
      <c r="F121" s="587"/>
      <c r="G121" s="601">
        <v>32</v>
      </c>
      <c r="H121" s="587"/>
      <c r="J121" s="586">
        <v>59.4</v>
      </c>
      <c r="K121" s="586">
        <v>9.4</v>
      </c>
      <c r="L121" s="597">
        <v>102.4</v>
      </c>
      <c r="M121" s="442">
        <v>37.5</v>
      </c>
      <c r="N121" s="443">
        <v>62.5</v>
      </c>
      <c r="P121" s="595">
        <v>28.1</v>
      </c>
      <c r="Q121" s="586">
        <v>75</v>
      </c>
      <c r="R121" s="586">
        <v>15.6</v>
      </c>
      <c r="S121" s="597">
        <v>103.267</v>
      </c>
      <c r="T121" s="442">
        <v>34.4</v>
      </c>
      <c r="U121" s="443">
        <v>65.599999999999994</v>
      </c>
      <c r="V121" s="434"/>
      <c r="W121" s="595">
        <v>31.3</v>
      </c>
      <c r="X121" s="598">
        <v>103.533</v>
      </c>
      <c r="Y121" s="444">
        <v>40.6</v>
      </c>
      <c r="Z121" s="445">
        <v>59.4</v>
      </c>
      <c r="AA121" s="586">
        <v>31.3</v>
      </c>
      <c r="AB121" s="587"/>
    </row>
    <row r="122" spans="1:28">
      <c r="A122" s="591"/>
      <c r="B122" s="587"/>
      <c r="C122" s="587"/>
      <c r="D122" s="591"/>
      <c r="E122" s="587"/>
      <c r="F122" s="587"/>
      <c r="G122" s="591"/>
      <c r="H122" s="587"/>
      <c r="J122" s="588"/>
      <c r="K122" s="588"/>
      <c r="L122" s="591"/>
      <c r="M122" s="434"/>
      <c r="N122" s="434"/>
      <c r="P122" s="591"/>
      <c r="Q122" s="588"/>
      <c r="R122" s="588"/>
      <c r="S122" s="591"/>
      <c r="T122" s="434"/>
      <c r="U122" s="434"/>
      <c r="V122" s="434"/>
      <c r="W122" s="591"/>
      <c r="X122" s="588"/>
      <c r="Y122" s="437"/>
      <c r="Z122" s="437"/>
      <c r="AA122" s="588"/>
      <c r="AB122" s="587"/>
    </row>
    <row r="123" spans="1:28" ht="2.9" customHeight="1">
      <c r="A123" s="591"/>
      <c r="B123" s="587"/>
      <c r="C123" s="587"/>
      <c r="D123" s="591"/>
      <c r="E123" s="587"/>
      <c r="F123" s="587"/>
      <c r="G123" s="591"/>
      <c r="H123" s="587"/>
      <c r="J123" s="588"/>
      <c r="K123" s="588"/>
      <c r="L123" s="591"/>
      <c r="M123" s="591"/>
      <c r="N123" s="591"/>
      <c r="P123" s="591"/>
      <c r="Q123" s="588"/>
      <c r="R123" s="588"/>
      <c r="S123" s="591"/>
      <c r="T123" s="591"/>
      <c r="U123" s="591"/>
      <c r="V123" s="434"/>
      <c r="W123" s="591"/>
      <c r="X123" s="588"/>
      <c r="Y123" s="588"/>
      <c r="Z123" s="588"/>
      <c r="AA123" s="588"/>
      <c r="AB123" s="587"/>
    </row>
    <row r="124" spans="1:28">
      <c r="A124" s="596"/>
      <c r="B124" s="590"/>
      <c r="C124" s="590"/>
      <c r="D124" s="596"/>
      <c r="E124" s="590"/>
      <c r="F124" s="590"/>
      <c r="G124" s="596"/>
      <c r="H124" s="590"/>
      <c r="J124" s="589"/>
      <c r="K124" s="589"/>
      <c r="L124" s="596"/>
      <c r="M124" s="438"/>
      <c r="N124" s="438"/>
      <c r="P124" s="596"/>
      <c r="Q124" s="589"/>
      <c r="R124" s="589"/>
      <c r="S124" s="596"/>
      <c r="T124" s="438"/>
      <c r="U124" s="438"/>
      <c r="V124" s="438"/>
      <c r="W124" s="596"/>
      <c r="X124" s="589"/>
      <c r="Y124" s="439"/>
      <c r="Z124" s="439"/>
      <c r="AA124" s="589"/>
      <c r="AB124" s="590"/>
    </row>
    <row r="125" spans="1:28" ht="2.65" customHeight="1">
      <c r="A125" s="592" t="s">
        <v>105</v>
      </c>
      <c r="B125" s="587"/>
      <c r="C125" s="587"/>
      <c r="D125" s="592" t="s">
        <v>105</v>
      </c>
      <c r="E125" s="587"/>
      <c r="F125" s="440" t="s">
        <v>105</v>
      </c>
      <c r="G125" s="593" t="s">
        <v>105</v>
      </c>
      <c r="H125" s="587"/>
      <c r="J125" s="446" t="s">
        <v>105</v>
      </c>
      <c r="K125" s="446" t="s">
        <v>105</v>
      </c>
      <c r="L125" s="446" t="s">
        <v>105</v>
      </c>
      <c r="M125" s="427" t="s">
        <v>105</v>
      </c>
      <c r="N125" s="427" t="s">
        <v>105</v>
      </c>
      <c r="P125" s="446" t="s">
        <v>105</v>
      </c>
      <c r="Q125" s="446" t="s">
        <v>105</v>
      </c>
      <c r="R125" s="446" t="s">
        <v>105</v>
      </c>
      <c r="S125" s="446" t="s">
        <v>105</v>
      </c>
      <c r="T125" s="427" t="s">
        <v>105</v>
      </c>
      <c r="U125" s="594" t="s">
        <v>105</v>
      </c>
      <c r="V125" s="587"/>
      <c r="W125" s="446" t="s">
        <v>105</v>
      </c>
      <c r="X125" s="446" t="s">
        <v>105</v>
      </c>
      <c r="Y125" s="427" t="s">
        <v>105</v>
      </c>
      <c r="Z125" s="427" t="s">
        <v>105</v>
      </c>
      <c r="AA125" s="593" t="s">
        <v>105</v>
      </c>
      <c r="AB125" s="587"/>
    </row>
    <row r="126" spans="1:28">
      <c r="A126" s="599">
        <v>2043</v>
      </c>
      <c r="B126" s="587"/>
      <c r="C126" s="587"/>
      <c r="D126" s="600" t="s">
        <v>53</v>
      </c>
      <c r="E126" s="587"/>
      <c r="F126" s="587"/>
      <c r="G126" s="601">
        <v>20</v>
      </c>
      <c r="H126" s="587"/>
      <c r="J126" s="586">
        <v>45</v>
      </c>
      <c r="K126" s="586">
        <v>0</v>
      </c>
      <c r="L126" s="597">
        <v>106.2</v>
      </c>
      <c r="M126" s="442">
        <v>15</v>
      </c>
      <c r="N126" s="443">
        <v>85</v>
      </c>
      <c r="P126" s="595">
        <v>40</v>
      </c>
      <c r="Q126" s="586">
        <v>50</v>
      </c>
      <c r="R126" s="586">
        <v>0</v>
      </c>
      <c r="S126" s="597">
        <v>104.8</v>
      </c>
      <c r="T126" s="442">
        <v>10</v>
      </c>
      <c r="U126" s="443">
        <v>90</v>
      </c>
      <c r="V126" s="434"/>
      <c r="W126" s="595">
        <v>30</v>
      </c>
      <c r="X126" s="598">
        <v>105.15</v>
      </c>
      <c r="Y126" s="444">
        <v>20</v>
      </c>
      <c r="Z126" s="445">
        <v>80</v>
      </c>
      <c r="AA126" s="586">
        <v>20</v>
      </c>
      <c r="AB126" s="587"/>
    </row>
    <row r="127" spans="1:28">
      <c r="A127" s="591"/>
      <c r="B127" s="587"/>
      <c r="C127" s="587"/>
      <c r="D127" s="591"/>
      <c r="E127" s="587"/>
      <c r="F127" s="587"/>
      <c r="G127" s="591"/>
      <c r="H127" s="587"/>
      <c r="J127" s="588"/>
      <c r="K127" s="588"/>
      <c r="L127" s="591"/>
      <c r="M127" s="434"/>
      <c r="N127" s="434"/>
      <c r="P127" s="591"/>
      <c r="Q127" s="588"/>
      <c r="R127" s="588"/>
      <c r="S127" s="591"/>
      <c r="T127" s="434"/>
      <c r="U127" s="434"/>
      <c r="V127" s="434"/>
      <c r="W127" s="591"/>
      <c r="X127" s="588"/>
      <c r="Y127" s="437"/>
      <c r="Z127" s="437"/>
      <c r="AA127" s="588"/>
      <c r="AB127" s="587"/>
    </row>
    <row r="128" spans="1:28" ht="2.9" customHeight="1">
      <c r="A128" s="591"/>
      <c r="B128" s="587"/>
      <c r="C128" s="587"/>
      <c r="D128" s="591"/>
      <c r="E128" s="587"/>
      <c r="F128" s="587"/>
      <c r="G128" s="591"/>
      <c r="H128" s="587"/>
      <c r="J128" s="588"/>
      <c r="K128" s="588"/>
      <c r="L128" s="591"/>
      <c r="M128" s="591"/>
      <c r="N128" s="591"/>
      <c r="P128" s="591"/>
      <c r="Q128" s="588"/>
      <c r="R128" s="588"/>
      <c r="S128" s="591"/>
      <c r="T128" s="591"/>
      <c r="U128" s="591"/>
      <c r="V128" s="434"/>
      <c r="W128" s="591"/>
      <c r="X128" s="588"/>
      <c r="Y128" s="588"/>
      <c r="Z128" s="588"/>
      <c r="AA128" s="588"/>
      <c r="AB128" s="587"/>
    </row>
    <row r="129" spans="1:28">
      <c r="A129" s="596"/>
      <c r="B129" s="590"/>
      <c r="C129" s="590"/>
      <c r="D129" s="596"/>
      <c r="E129" s="590"/>
      <c r="F129" s="590"/>
      <c r="G129" s="596"/>
      <c r="H129" s="590"/>
      <c r="J129" s="589"/>
      <c r="K129" s="589"/>
      <c r="L129" s="596"/>
      <c r="M129" s="438"/>
      <c r="N129" s="438"/>
      <c r="P129" s="596"/>
      <c r="Q129" s="589"/>
      <c r="R129" s="589"/>
      <c r="S129" s="596"/>
      <c r="T129" s="438"/>
      <c r="U129" s="438"/>
      <c r="V129" s="438"/>
      <c r="W129" s="596"/>
      <c r="X129" s="589"/>
      <c r="Y129" s="439"/>
      <c r="Z129" s="439"/>
      <c r="AA129" s="589"/>
      <c r="AB129" s="590"/>
    </row>
    <row r="130" spans="1:28" ht="2.65" customHeight="1">
      <c r="A130" s="592" t="s">
        <v>105</v>
      </c>
      <c r="B130" s="587"/>
      <c r="C130" s="587"/>
      <c r="D130" s="592" t="s">
        <v>105</v>
      </c>
      <c r="E130" s="587"/>
      <c r="F130" s="440" t="s">
        <v>105</v>
      </c>
      <c r="G130" s="593" t="s">
        <v>105</v>
      </c>
      <c r="H130" s="587"/>
      <c r="J130" s="446" t="s">
        <v>105</v>
      </c>
      <c r="K130" s="446" t="s">
        <v>105</v>
      </c>
      <c r="L130" s="446" t="s">
        <v>105</v>
      </c>
      <c r="M130" s="427" t="s">
        <v>105</v>
      </c>
      <c r="N130" s="427" t="s">
        <v>105</v>
      </c>
      <c r="P130" s="446" t="s">
        <v>105</v>
      </c>
      <c r="Q130" s="446" t="s">
        <v>105</v>
      </c>
      <c r="R130" s="446" t="s">
        <v>105</v>
      </c>
      <c r="S130" s="446" t="s">
        <v>105</v>
      </c>
      <c r="T130" s="427" t="s">
        <v>105</v>
      </c>
      <c r="U130" s="594" t="s">
        <v>105</v>
      </c>
      <c r="V130" s="587"/>
      <c r="W130" s="446" t="s">
        <v>105</v>
      </c>
      <c r="X130" s="446" t="s">
        <v>105</v>
      </c>
      <c r="Y130" s="427" t="s">
        <v>105</v>
      </c>
      <c r="Z130" s="427" t="s">
        <v>105</v>
      </c>
      <c r="AA130" s="593" t="s">
        <v>105</v>
      </c>
      <c r="AB130" s="587"/>
    </row>
    <row r="131" spans="1:28">
      <c r="A131" s="599">
        <v>2071</v>
      </c>
      <c r="B131" s="587"/>
      <c r="C131" s="587"/>
      <c r="D131" s="600" t="s">
        <v>54</v>
      </c>
      <c r="E131" s="587"/>
      <c r="F131" s="587"/>
      <c r="G131" s="601">
        <v>33</v>
      </c>
      <c r="H131" s="587"/>
      <c r="J131" s="586">
        <v>66.7</v>
      </c>
      <c r="K131" s="586">
        <v>6.1</v>
      </c>
      <c r="L131" s="597">
        <v>109.556</v>
      </c>
      <c r="M131" s="442">
        <v>18.2</v>
      </c>
      <c r="N131" s="443">
        <v>78.8</v>
      </c>
      <c r="P131" s="595">
        <v>42.4</v>
      </c>
      <c r="Q131" s="586">
        <v>69.7</v>
      </c>
      <c r="R131" s="586">
        <v>6.1</v>
      </c>
      <c r="S131" s="597">
        <v>105.071</v>
      </c>
      <c r="T131" s="442">
        <v>33.299999999999997</v>
      </c>
      <c r="U131" s="443">
        <v>66.7</v>
      </c>
      <c r="V131" s="434"/>
      <c r="W131" s="595">
        <v>30.3</v>
      </c>
      <c r="X131" s="598">
        <v>109.444</v>
      </c>
      <c r="Y131" s="444">
        <v>18.2</v>
      </c>
      <c r="Z131" s="445">
        <v>78.8</v>
      </c>
      <c r="AA131" s="586">
        <v>33.299999999999997</v>
      </c>
      <c r="AB131" s="587"/>
    </row>
    <row r="132" spans="1:28">
      <c r="A132" s="591"/>
      <c r="B132" s="587"/>
      <c r="C132" s="587"/>
      <c r="D132" s="591"/>
      <c r="E132" s="587"/>
      <c r="F132" s="587"/>
      <c r="G132" s="591"/>
      <c r="H132" s="587"/>
      <c r="J132" s="588"/>
      <c r="K132" s="588"/>
      <c r="L132" s="591"/>
      <c r="M132" s="434"/>
      <c r="N132" s="434"/>
      <c r="P132" s="591"/>
      <c r="Q132" s="588"/>
      <c r="R132" s="588"/>
      <c r="S132" s="591"/>
      <c r="T132" s="434"/>
      <c r="U132" s="434"/>
      <c r="V132" s="434"/>
      <c r="W132" s="591"/>
      <c r="X132" s="588"/>
      <c r="Y132" s="437"/>
      <c r="Z132" s="437"/>
      <c r="AA132" s="588"/>
      <c r="AB132" s="587"/>
    </row>
    <row r="133" spans="1:28" ht="2.9" customHeight="1">
      <c r="A133" s="591"/>
      <c r="B133" s="587"/>
      <c r="C133" s="587"/>
      <c r="D133" s="591"/>
      <c r="E133" s="587"/>
      <c r="F133" s="587"/>
      <c r="G133" s="591"/>
      <c r="H133" s="587"/>
      <c r="J133" s="588"/>
      <c r="K133" s="588"/>
      <c r="L133" s="591"/>
      <c r="M133" s="591"/>
      <c r="N133" s="591"/>
      <c r="P133" s="591"/>
      <c r="Q133" s="588"/>
      <c r="R133" s="588"/>
      <c r="S133" s="591"/>
      <c r="T133" s="591"/>
      <c r="U133" s="591"/>
      <c r="V133" s="434"/>
      <c r="W133" s="591"/>
      <c r="X133" s="588"/>
      <c r="Y133" s="588"/>
      <c r="Z133" s="588"/>
      <c r="AA133" s="588"/>
      <c r="AB133" s="587"/>
    </row>
    <row r="134" spans="1:28">
      <c r="A134" s="596"/>
      <c r="B134" s="590"/>
      <c r="C134" s="590"/>
      <c r="D134" s="596"/>
      <c r="E134" s="590"/>
      <c r="F134" s="590"/>
      <c r="G134" s="596"/>
      <c r="H134" s="590"/>
      <c r="J134" s="589"/>
      <c r="K134" s="589"/>
      <c r="L134" s="596"/>
      <c r="M134" s="438"/>
      <c r="N134" s="438"/>
      <c r="P134" s="596"/>
      <c r="Q134" s="589"/>
      <c r="R134" s="589"/>
      <c r="S134" s="596"/>
      <c r="T134" s="438"/>
      <c r="U134" s="438"/>
      <c r="V134" s="438"/>
      <c r="W134" s="596"/>
      <c r="X134" s="589"/>
      <c r="Y134" s="439"/>
      <c r="Z134" s="439"/>
      <c r="AA134" s="589"/>
      <c r="AB134" s="590"/>
    </row>
    <row r="135" spans="1:28" ht="2.65" customHeight="1">
      <c r="A135" s="592" t="s">
        <v>105</v>
      </c>
      <c r="B135" s="587"/>
      <c r="C135" s="587"/>
      <c r="D135" s="592" t="s">
        <v>105</v>
      </c>
      <c r="E135" s="587"/>
      <c r="F135" s="440" t="s">
        <v>105</v>
      </c>
      <c r="G135" s="593" t="s">
        <v>105</v>
      </c>
      <c r="H135" s="587"/>
      <c r="J135" s="446" t="s">
        <v>105</v>
      </c>
      <c r="K135" s="446" t="s">
        <v>105</v>
      </c>
      <c r="L135" s="446" t="s">
        <v>105</v>
      </c>
      <c r="M135" s="427" t="s">
        <v>105</v>
      </c>
      <c r="N135" s="427" t="s">
        <v>105</v>
      </c>
      <c r="P135" s="446" t="s">
        <v>105</v>
      </c>
      <c r="Q135" s="446" t="s">
        <v>105</v>
      </c>
      <c r="R135" s="446" t="s">
        <v>105</v>
      </c>
      <c r="S135" s="446" t="s">
        <v>105</v>
      </c>
      <c r="T135" s="427" t="s">
        <v>105</v>
      </c>
      <c r="U135" s="594" t="s">
        <v>105</v>
      </c>
      <c r="V135" s="587"/>
      <c r="W135" s="446" t="s">
        <v>105</v>
      </c>
      <c r="X135" s="446" t="s">
        <v>105</v>
      </c>
      <c r="Y135" s="427" t="s">
        <v>105</v>
      </c>
      <c r="Z135" s="427" t="s">
        <v>105</v>
      </c>
      <c r="AA135" s="593" t="s">
        <v>105</v>
      </c>
      <c r="AB135" s="587"/>
    </row>
    <row r="136" spans="1:28">
      <c r="A136" s="599">
        <v>2013</v>
      </c>
      <c r="B136" s="587"/>
      <c r="C136" s="587"/>
      <c r="D136" s="600" t="s">
        <v>55</v>
      </c>
      <c r="E136" s="587"/>
      <c r="F136" s="587"/>
      <c r="G136" s="601">
        <v>27</v>
      </c>
      <c r="H136" s="587"/>
      <c r="J136" s="586">
        <v>55.6</v>
      </c>
      <c r="K136" s="586">
        <v>11.1</v>
      </c>
      <c r="L136" s="597">
        <v>104.654</v>
      </c>
      <c r="M136" s="442">
        <v>25.9</v>
      </c>
      <c r="N136" s="443">
        <v>74.099999999999994</v>
      </c>
      <c r="P136" s="595">
        <v>25.9</v>
      </c>
      <c r="Q136" s="586">
        <v>66.7</v>
      </c>
      <c r="R136" s="586">
        <v>11.1</v>
      </c>
      <c r="S136" s="597">
        <v>106.61499999999999</v>
      </c>
      <c r="T136" s="442">
        <v>18.5</v>
      </c>
      <c r="U136" s="443">
        <v>81.5</v>
      </c>
      <c r="V136" s="434"/>
      <c r="W136" s="595">
        <v>33.299999999999997</v>
      </c>
      <c r="X136" s="598">
        <v>105.38500000000001</v>
      </c>
      <c r="Y136" s="444">
        <v>25.9</v>
      </c>
      <c r="Z136" s="445">
        <v>74.099999999999994</v>
      </c>
      <c r="AA136" s="586">
        <v>29.6</v>
      </c>
      <c r="AB136" s="587"/>
    </row>
    <row r="137" spans="1:28">
      <c r="A137" s="591"/>
      <c r="B137" s="587"/>
      <c r="C137" s="587"/>
      <c r="D137" s="591"/>
      <c r="E137" s="587"/>
      <c r="F137" s="587"/>
      <c r="G137" s="591"/>
      <c r="H137" s="587"/>
      <c r="J137" s="588"/>
      <c r="K137" s="588"/>
      <c r="L137" s="591"/>
      <c r="M137" s="434"/>
      <c r="N137" s="434"/>
      <c r="P137" s="591"/>
      <c r="Q137" s="588"/>
      <c r="R137" s="588"/>
      <c r="S137" s="591"/>
      <c r="T137" s="434"/>
      <c r="U137" s="434"/>
      <c r="V137" s="434"/>
      <c r="W137" s="591"/>
      <c r="X137" s="588"/>
      <c r="Y137" s="437"/>
      <c r="Z137" s="437"/>
      <c r="AA137" s="588"/>
      <c r="AB137" s="587"/>
    </row>
    <row r="138" spans="1:28" ht="2.9" customHeight="1">
      <c r="A138" s="591"/>
      <c r="B138" s="587"/>
      <c r="C138" s="587"/>
      <c r="D138" s="591"/>
      <c r="E138" s="587"/>
      <c r="F138" s="587"/>
      <c r="G138" s="591"/>
      <c r="H138" s="587"/>
      <c r="J138" s="588"/>
      <c r="K138" s="588"/>
      <c r="L138" s="591"/>
      <c r="M138" s="591"/>
      <c r="N138" s="591"/>
      <c r="P138" s="591"/>
      <c r="Q138" s="588"/>
      <c r="R138" s="588"/>
      <c r="S138" s="591"/>
      <c r="T138" s="591"/>
      <c r="U138" s="591"/>
      <c r="V138" s="434"/>
      <c r="W138" s="591"/>
      <c r="X138" s="588"/>
      <c r="Y138" s="588"/>
      <c r="Z138" s="588"/>
      <c r="AA138" s="588"/>
      <c r="AB138" s="587"/>
    </row>
    <row r="139" spans="1:28">
      <c r="A139" s="596"/>
      <c r="B139" s="590"/>
      <c r="C139" s="590"/>
      <c r="D139" s="596"/>
      <c r="E139" s="590"/>
      <c r="F139" s="590"/>
      <c r="G139" s="596"/>
      <c r="H139" s="590"/>
      <c r="J139" s="589"/>
      <c r="K139" s="589"/>
      <c r="L139" s="596"/>
      <c r="M139" s="438"/>
      <c r="N139" s="438"/>
      <c r="P139" s="596"/>
      <c r="Q139" s="589"/>
      <c r="R139" s="589"/>
      <c r="S139" s="596"/>
      <c r="T139" s="438"/>
      <c r="U139" s="438"/>
      <c r="V139" s="438"/>
      <c r="W139" s="596"/>
      <c r="X139" s="589"/>
      <c r="Y139" s="439"/>
      <c r="Z139" s="439"/>
      <c r="AA139" s="589"/>
      <c r="AB139" s="590"/>
    </row>
    <row r="140" spans="1:28" ht="2.65" customHeight="1">
      <c r="A140" s="592" t="s">
        <v>105</v>
      </c>
      <c r="B140" s="587"/>
      <c r="C140" s="587"/>
      <c r="D140" s="592" t="s">
        <v>105</v>
      </c>
      <c r="E140" s="587"/>
      <c r="F140" s="440" t="s">
        <v>105</v>
      </c>
      <c r="G140" s="593" t="s">
        <v>105</v>
      </c>
      <c r="H140" s="587"/>
      <c r="J140" s="446" t="s">
        <v>105</v>
      </c>
      <c r="K140" s="446" t="s">
        <v>105</v>
      </c>
      <c r="L140" s="446" t="s">
        <v>105</v>
      </c>
      <c r="M140" s="427" t="s">
        <v>105</v>
      </c>
      <c r="N140" s="427" t="s">
        <v>105</v>
      </c>
      <c r="P140" s="446" t="s">
        <v>105</v>
      </c>
      <c r="Q140" s="446" t="s">
        <v>105</v>
      </c>
      <c r="R140" s="446" t="s">
        <v>105</v>
      </c>
      <c r="S140" s="446" t="s">
        <v>105</v>
      </c>
      <c r="T140" s="427" t="s">
        <v>105</v>
      </c>
      <c r="U140" s="594" t="s">
        <v>105</v>
      </c>
      <c r="V140" s="587"/>
      <c r="W140" s="446" t="s">
        <v>105</v>
      </c>
      <c r="X140" s="446" t="s">
        <v>105</v>
      </c>
      <c r="Y140" s="427" t="s">
        <v>105</v>
      </c>
      <c r="Z140" s="427" t="s">
        <v>105</v>
      </c>
      <c r="AA140" s="593" t="s">
        <v>105</v>
      </c>
      <c r="AB140" s="587"/>
    </row>
    <row r="141" spans="1:28">
      <c r="A141" s="599">
        <v>2064</v>
      </c>
      <c r="B141" s="587"/>
      <c r="C141" s="587"/>
      <c r="D141" s="600" t="s">
        <v>56</v>
      </c>
      <c r="E141" s="587"/>
      <c r="F141" s="587"/>
      <c r="G141" s="601">
        <v>14</v>
      </c>
      <c r="H141" s="587"/>
      <c r="J141" s="586">
        <v>78.599999999999994</v>
      </c>
      <c r="K141" s="586">
        <v>14.3</v>
      </c>
      <c r="L141" s="597">
        <v>108.929</v>
      </c>
      <c r="M141" s="442">
        <v>7.1</v>
      </c>
      <c r="N141" s="443">
        <v>92.9</v>
      </c>
      <c r="P141" s="595">
        <v>50</v>
      </c>
      <c r="Q141" s="586">
        <v>78.599999999999994</v>
      </c>
      <c r="R141" s="586">
        <v>14.3</v>
      </c>
      <c r="S141" s="597">
        <v>108.071</v>
      </c>
      <c r="T141" s="442">
        <v>14.3</v>
      </c>
      <c r="U141" s="443">
        <v>85.7</v>
      </c>
      <c r="V141" s="434"/>
      <c r="W141" s="595">
        <v>28.6</v>
      </c>
      <c r="X141" s="598">
        <v>108.143</v>
      </c>
      <c r="Y141" s="444">
        <v>14.3</v>
      </c>
      <c r="Z141" s="445">
        <v>85.7</v>
      </c>
      <c r="AA141" s="586">
        <v>50</v>
      </c>
      <c r="AB141" s="587"/>
    </row>
    <row r="142" spans="1:28">
      <c r="A142" s="591"/>
      <c r="B142" s="587"/>
      <c r="C142" s="587"/>
      <c r="D142" s="591"/>
      <c r="E142" s="587"/>
      <c r="F142" s="587"/>
      <c r="G142" s="591"/>
      <c r="H142" s="587"/>
      <c r="J142" s="588"/>
      <c r="K142" s="588"/>
      <c r="L142" s="591"/>
      <c r="M142" s="434"/>
      <c r="N142" s="434"/>
      <c r="P142" s="591"/>
      <c r="Q142" s="588"/>
      <c r="R142" s="588"/>
      <c r="S142" s="591"/>
      <c r="T142" s="434"/>
      <c r="U142" s="434"/>
      <c r="V142" s="434"/>
      <c r="W142" s="591"/>
      <c r="X142" s="588"/>
      <c r="Y142" s="437"/>
      <c r="Z142" s="437"/>
      <c r="AA142" s="588"/>
      <c r="AB142" s="587"/>
    </row>
    <row r="143" spans="1:28" ht="2.9" customHeight="1">
      <c r="A143" s="591"/>
      <c r="B143" s="587"/>
      <c r="C143" s="587"/>
      <c r="D143" s="591"/>
      <c r="E143" s="587"/>
      <c r="F143" s="587"/>
      <c r="G143" s="591"/>
      <c r="H143" s="587"/>
      <c r="J143" s="588"/>
      <c r="K143" s="588"/>
      <c r="L143" s="591"/>
      <c r="M143" s="591"/>
      <c r="N143" s="591"/>
      <c r="P143" s="591"/>
      <c r="Q143" s="588"/>
      <c r="R143" s="588"/>
      <c r="S143" s="591"/>
      <c r="T143" s="591"/>
      <c r="U143" s="591"/>
      <c r="V143" s="434"/>
      <c r="W143" s="591"/>
      <c r="X143" s="588"/>
      <c r="Y143" s="588"/>
      <c r="Z143" s="588"/>
      <c r="AA143" s="588"/>
      <c r="AB143" s="587"/>
    </row>
    <row r="144" spans="1:28">
      <c r="A144" s="596"/>
      <c r="B144" s="590"/>
      <c r="C144" s="590"/>
      <c r="D144" s="596"/>
      <c r="E144" s="590"/>
      <c r="F144" s="590"/>
      <c r="G144" s="596"/>
      <c r="H144" s="590"/>
      <c r="J144" s="589"/>
      <c r="K144" s="589"/>
      <c r="L144" s="596"/>
      <c r="M144" s="438"/>
      <c r="N144" s="438"/>
      <c r="P144" s="596"/>
      <c r="Q144" s="589"/>
      <c r="R144" s="589"/>
      <c r="S144" s="596"/>
      <c r="T144" s="438"/>
      <c r="U144" s="438"/>
      <c r="V144" s="438"/>
      <c r="W144" s="596"/>
      <c r="X144" s="589"/>
      <c r="Y144" s="439"/>
      <c r="Z144" s="439"/>
      <c r="AA144" s="589"/>
      <c r="AB144" s="590"/>
    </row>
    <row r="145" spans="1:28" ht="2.65" customHeight="1">
      <c r="A145" s="592" t="s">
        <v>105</v>
      </c>
      <c r="B145" s="587"/>
      <c r="C145" s="587"/>
      <c r="D145" s="592" t="s">
        <v>105</v>
      </c>
      <c r="E145" s="587"/>
      <c r="F145" s="440" t="s">
        <v>105</v>
      </c>
      <c r="G145" s="593" t="s">
        <v>105</v>
      </c>
      <c r="H145" s="587"/>
      <c r="J145" s="446" t="s">
        <v>105</v>
      </c>
      <c r="K145" s="446" t="s">
        <v>105</v>
      </c>
      <c r="L145" s="446" t="s">
        <v>105</v>
      </c>
      <c r="M145" s="427" t="s">
        <v>105</v>
      </c>
      <c r="N145" s="427" t="s">
        <v>105</v>
      </c>
      <c r="P145" s="446" t="s">
        <v>105</v>
      </c>
      <c r="Q145" s="446" t="s">
        <v>105</v>
      </c>
      <c r="R145" s="446" t="s">
        <v>105</v>
      </c>
      <c r="S145" s="446" t="s">
        <v>105</v>
      </c>
      <c r="T145" s="427" t="s">
        <v>105</v>
      </c>
      <c r="U145" s="594" t="s">
        <v>105</v>
      </c>
      <c r="V145" s="587"/>
      <c r="W145" s="446" t="s">
        <v>105</v>
      </c>
      <c r="X145" s="446" t="s">
        <v>105</v>
      </c>
      <c r="Y145" s="427" t="s">
        <v>105</v>
      </c>
      <c r="Z145" s="427" t="s">
        <v>105</v>
      </c>
      <c r="AA145" s="593" t="s">
        <v>105</v>
      </c>
      <c r="AB145" s="587"/>
    </row>
    <row r="146" spans="1:28">
      <c r="A146" s="599">
        <v>7008</v>
      </c>
      <c r="B146" s="587"/>
      <c r="C146" s="587"/>
      <c r="D146" s="600" t="s">
        <v>96</v>
      </c>
      <c r="E146" s="587"/>
      <c r="F146" s="587"/>
      <c r="G146" s="601">
        <v>5</v>
      </c>
      <c r="H146" s="587"/>
      <c r="J146" s="586">
        <v>0</v>
      </c>
      <c r="K146" s="586">
        <v>0</v>
      </c>
      <c r="L146" s="597">
        <v>91</v>
      </c>
      <c r="M146" s="442">
        <v>60</v>
      </c>
      <c r="N146" s="443">
        <v>0</v>
      </c>
      <c r="P146" s="595">
        <v>0</v>
      </c>
      <c r="Q146" s="586">
        <v>0</v>
      </c>
      <c r="R146" s="586">
        <v>0</v>
      </c>
      <c r="S146" s="597">
        <v>84.667000000000002</v>
      </c>
      <c r="T146" s="442">
        <v>60</v>
      </c>
      <c r="U146" s="443">
        <v>0</v>
      </c>
      <c r="V146" s="434"/>
      <c r="W146" s="595">
        <v>0</v>
      </c>
      <c r="X146" s="598">
        <v>90</v>
      </c>
      <c r="Y146" s="444">
        <v>60</v>
      </c>
      <c r="Z146" s="445">
        <v>0</v>
      </c>
      <c r="AA146" s="586">
        <v>0</v>
      </c>
      <c r="AB146" s="587"/>
    </row>
    <row r="147" spans="1:28">
      <c r="A147" s="591"/>
      <c r="B147" s="587"/>
      <c r="C147" s="587"/>
      <c r="D147" s="591"/>
      <c r="E147" s="587"/>
      <c r="F147" s="587"/>
      <c r="G147" s="591"/>
      <c r="H147" s="587"/>
      <c r="J147" s="588"/>
      <c r="K147" s="588"/>
      <c r="L147" s="591"/>
      <c r="M147" s="434"/>
      <c r="N147" s="434"/>
      <c r="P147" s="591"/>
      <c r="Q147" s="588"/>
      <c r="R147" s="588"/>
      <c r="S147" s="591"/>
      <c r="T147" s="434"/>
      <c r="U147" s="434"/>
      <c r="V147" s="434"/>
      <c r="W147" s="591"/>
      <c r="X147" s="588"/>
      <c r="Y147" s="437"/>
      <c r="Z147" s="437"/>
      <c r="AA147" s="588"/>
      <c r="AB147" s="587"/>
    </row>
    <row r="148" spans="1:28" ht="2.9" customHeight="1">
      <c r="A148" s="591"/>
      <c r="B148" s="587"/>
      <c r="C148" s="587"/>
      <c r="D148" s="591"/>
      <c r="E148" s="587"/>
      <c r="F148" s="587"/>
      <c r="G148" s="591"/>
      <c r="H148" s="587"/>
      <c r="J148" s="588"/>
      <c r="K148" s="588"/>
      <c r="L148" s="591"/>
      <c r="M148" s="591"/>
      <c r="N148" s="591"/>
      <c r="P148" s="591"/>
      <c r="Q148" s="588"/>
      <c r="R148" s="588"/>
      <c r="S148" s="591"/>
      <c r="T148" s="591"/>
      <c r="U148" s="591"/>
      <c r="V148" s="434"/>
      <c r="W148" s="591"/>
      <c r="X148" s="588"/>
      <c r="Y148" s="588"/>
      <c r="Z148" s="588"/>
      <c r="AA148" s="588"/>
      <c r="AB148" s="587"/>
    </row>
    <row r="149" spans="1:28">
      <c r="A149" s="596"/>
      <c r="B149" s="590"/>
      <c r="C149" s="590"/>
      <c r="D149" s="596"/>
      <c r="E149" s="590"/>
      <c r="F149" s="590"/>
      <c r="G149" s="596"/>
      <c r="H149" s="590"/>
      <c r="J149" s="589"/>
      <c r="K149" s="589"/>
      <c r="L149" s="596"/>
      <c r="M149" s="438"/>
      <c r="N149" s="438"/>
      <c r="P149" s="596"/>
      <c r="Q149" s="589"/>
      <c r="R149" s="589"/>
      <c r="S149" s="596"/>
      <c r="T149" s="438"/>
      <c r="U149" s="438"/>
      <c r="V149" s="438"/>
      <c r="W149" s="596"/>
      <c r="X149" s="589"/>
      <c r="Y149" s="439"/>
      <c r="Z149" s="439"/>
      <c r="AA149" s="589"/>
      <c r="AB149" s="590"/>
    </row>
    <row r="150" spans="1:28" ht="2.65" customHeight="1">
      <c r="A150" s="592" t="s">
        <v>105</v>
      </c>
      <c r="B150" s="587"/>
      <c r="C150" s="587"/>
      <c r="D150" s="592" t="s">
        <v>105</v>
      </c>
      <c r="E150" s="587"/>
      <c r="F150" s="440" t="s">
        <v>105</v>
      </c>
      <c r="G150" s="593" t="s">
        <v>105</v>
      </c>
      <c r="H150" s="587"/>
      <c r="J150" s="446" t="s">
        <v>105</v>
      </c>
      <c r="K150" s="446" t="s">
        <v>105</v>
      </c>
      <c r="L150" s="446" t="s">
        <v>105</v>
      </c>
      <c r="M150" s="427" t="s">
        <v>105</v>
      </c>
      <c r="N150" s="427" t="s">
        <v>105</v>
      </c>
      <c r="P150" s="446" t="s">
        <v>105</v>
      </c>
      <c r="Q150" s="446" t="s">
        <v>105</v>
      </c>
      <c r="R150" s="446" t="s">
        <v>105</v>
      </c>
      <c r="S150" s="446" t="s">
        <v>105</v>
      </c>
      <c r="T150" s="427" t="s">
        <v>105</v>
      </c>
      <c r="U150" s="594" t="s">
        <v>105</v>
      </c>
      <c r="V150" s="587"/>
      <c r="W150" s="446" t="s">
        <v>105</v>
      </c>
      <c r="X150" s="446" t="s">
        <v>105</v>
      </c>
      <c r="Y150" s="427" t="s">
        <v>105</v>
      </c>
      <c r="Z150" s="427" t="s">
        <v>105</v>
      </c>
      <c r="AA150" s="593" t="s">
        <v>105</v>
      </c>
      <c r="AB150" s="587"/>
    </row>
    <row r="151" spans="1:28">
      <c r="A151" s="599">
        <v>2070</v>
      </c>
      <c r="B151" s="587"/>
      <c r="C151" s="587"/>
      <c r="D151" s="600" t="s">
        <v>57</v>
      </c>
      <c r="E151" s="587"/>
      <c r="F151" s="587"/>
      <c r="G151" s="601">
        <v>27</v>
      </c>
      <c r="H151" s="587"/>
      <c r="J151" s="586">
        <v>55.6</v>
      </c>
      <c r="K151" s="586">
        <v>3.7</v>
      </c>
      <c r="L151" s="597">
        <v>105.417</v>
      </c>
      <c r="M151" s="442">
        <v>22.2</v>
      </c>
      <c r="N151" s="443">
        <v>77.8</v>
      </c>
      <c r="P151" s="595">
        <v>18.5</v>
      </c>
      <c r="Q151" s="586">
        <v>63</v>
      </c>
      <c r="R151" s="586">
        <v>3.7</v>
      </c>
      <c r="S151" s="597">
        <v>105.292</v>
      </c>
      <c r="T151" s="442">
        <v>25.9</v>
      </c>
      <c r="U151" s="443">
        <v>74.099999999999994</v>
      </c>
      <c r="V151" s="434"/>
      <c r="W151" s="595">
        <v>18.5</v>
      </c>
      <c r="X151" s="598">
        <v>106.833</v>
      </c>
      <c r="Y151" s="444">
        <v>25.9</v>
      </c>
      <c r="Z151" s="445">
        <v>74.099999999999994</v>
      </c>
      <c r="AA151" s="586">
        <v>37</v>
      </c>
      <c r="AB151" s="587"/>
    </row>
    <row r="152" spans="1:28">
      <c r="A152" s="591"/>
      <c r="B152" s="587"/>
      <c r="C152" s="587"/>
      <c r="D152" s="591"/>
      <c r="E152" s="587"/>
      <c r="F152" s="587"/>
      <c r="G152" s="591"/>
      <c r="H152" s="587"/>
      <c r="J152" s="588"/>
      <c r="K152" s="588"/>
      <c r="L152" s="591"/>
      <c r="M152" s="434"/>
      <c r="N152" s="434"/>
      <c r="P152" s="591"/>
      <c r="Q152" s="588"/>
      <c r="R152" s="588"/>
      <c r="S152" s="591"/>
      <c r="T152" s="434"/>
      <c r="U152" s="434"/>
      <c r="V152" s="434"/>
      <c r="W152" s="591"/>
      <c r="X152" s="588"/>
      <c r="Y152" s="437"/>
      <c r="Z152" s="437"/>
      <c r="AA152" s="588"/>
      <c r="AB152" s="587"/>
    </row>
    <row r="153" spans="1:28" ht="2.9" customHeight="1">
      <c r="A153" s="591"/>
      <c r="B153" s="587"/>
      <c r="C153" s="587"/>
      <c r="D153" s="591"/>
      <c r="E153" s="587"/>
      <c r="F153" s="587"/>
      <c r="G153" s="591"/>
      <c r="H153" s="587"/>
      <c r="J153" s="588"/>
      <c r="K153" s="588"/>
      <c r="L153" s="591"/>
      <c r="M153" s="591"/>
      <c r="N153" s="591"/>
      <c r="P153" s="591"/>
      <c r="Q153" s="588"/>
      <c r="R153" s="588"/>
      <c r="S153" s="591"/>
      <c r="T153" s="591"/>
      <c r="U153" s="591"/>
      <c r="V153" s="434"/>
      <c r="W153" s="591"/>
      <c r="X153" s="588"/>
      <c r="Y153" s="588"/>
      <c r="Z153" s="588"/>
      <c r="AA153" s="588"/>
      <c r="AB153" s="587"/>
    </row>
    <row r="154" spans="1:28">
      <c r="A154" s="596"/>
      <c r="B154" s="590"/>
      <c r="C154" s="590"/>
      <c r="D154" s="596"/>
      <c r="E154" s="590"/>
      <c r="F154" s="590"/>
      <c r="G154" s="596"/>
      <c r="H154" s="590"/>
      <c r="J154" s="589"/>
      <c r="K154" s="589"/>
      <c r="L154" s="596"/>
      <c r="M154" s="438"/>
      <c r="N154" s="438"/>
      <c r="P154" s="596"/>
      <c r="Q154" s="589"/>
      <c r="R154" s="589"/>
      <c r="S154" s="596"/>
      <c r="T154" s="438"/>
      <c r="U154" s="438"/>
      <c r="V154" s="438"/>
      <c r="W154" s="596"/>
      <c r="X154" s="589"/>
      <c r="Y154" s="439"/>
      <c r="Z154" s="439"/>
      <c r="AA154" s="589"/>
      <c r="AB154" s="590"/>
    </row>
    <row r="155" spans="1:28" ht="2.65" customHeight="1">
      <c r="A155" s="592" t="s">
        <v>105</v>
      </c>
      <c r="B155" s="587"/>
      <c r="C155" s="587"/>
      <c r="D155" s="592" t="s">
        <v>105</v>
      </c>
      <c r="E155" s="587"/>
      <c r="F155" s="440" t="s">
        <v>105</v>
      </c>
      <c r="G155" s="593" t="s">
        <v>105</v>
      </c>
      <c r="H155" s="587"/>
      <c r="J155" s="446" t="s">
        <v>105</v>
      </c>
      <c r="K155" s="446" t="s">
        <v>105</v>
      </c>
      <c r="L155" s="446" t="s">
        <v>105</v>
      </c>
      <c r="M155" s="427" t="s">
        <v>105</v>
      </c>
      <c r="N155" s="427" t="s">
        <v>105</v>
      </c>
      <c r="P155" s="446" t="s">
        <v>105</v>
      </c>
      <c r="Q155" s="446" t="s">
        <v>105</v>
      </c>
      <c r="R155" s="446" t="s">
        <v>105</v>
      </c>
      <c r="S155" s="446" t="s">
        <v>105</v>
      </c>
      <c r="T155" s="427" t="s">
        <v>105</v>
      </c>
      <c r="U155" s="594" t="s">
        <v>105</v>
      </c>
      <c r="V155" s="587"/>
      <c r="W155" s="446" t="s">
        <v>105</v>
      </c>
      <c r="X155" s="446" t="s">
        <v>105</v>
      </c>
      <c r="Y155" s="427" t="s">
        <v>105</v>
      </c>
      <c r="Z155" s="427" t="s">
        <v>105</v>
      </c>
      <c r="AA155" s="593" t="s">
        <v>105</v>
      </c>
      <c r="AB155" s="587"/>
    </row>
    <row r="156" spans="1:28">
      <c r="A156" s="599">
        <v>2015</v>
      </c>
      <c r="B156" s="587"/>
      <c r="C156" s="587"/>
      <c r="D156" s="600" t="s">
        <v>58</v>
      </c>
      <c r="E156" s="587"/>
      <c r="F156" s="587"/>
      <c r="G156" s="601">
        <v>43</v>
      </c>
      <c r="H156" s="587"/>
      <c r="J156" s="586">
        <v>74.400000000000006</v>
      </c>
      <c r="K156" s="586">
        <v>9.3000000000000007</v>
      </c>
      <c r="L156" s="597">
        <v>107.158</v>
      </c>
      <c r="M156" s="442">
        <v>23.3</v>
      </c>
      <c r="N156" s="443">
        <v>76.7</v>
      </c>
      <c r="P156" s="595">
        <v>32.6</v>
      </c>
      <c r="Q156" s="586">
        <v>86</v>
      </c>
      <c r="R156" s="586">
        <v>11.6</v>
      </c>
      <c r="S156" s="597">
        <v>107.947</v>
      </c>
      <c r="T156" s="442">
        <v>16.3</v>
      </c>
      <c r="U156" s="443">
        <v>83.7</v>
      </c>
      <c r="V156" s="434"/>
      <c r="W156" s="595">
        <v>32.6</v>
      </c>
      <c r="X156" s="598">
        <v>108.053</v>
      </c>
      <c r="Y156" s="444">
        <v>23.3</v>
      </c>
      <c r="Z156" s="445">
        <v>76.7</v>
      </c>
      <c r="AA156" s="586">
        <v>37.200000000000003</v>
      </c>
      <c r="AB156" s="587"/>
    </row>
    <row r="157" spans="1:28">
      <c r="A157" s="591"/>
      <c r="B157" s="587"/>
      <c r="C157" s="587"/>
      <c r="D157" s="591"/>
      <c r="E157" s="587"/>
      <c r="F157" s="587"/>
      <c r="G157" s="591"/>
      <c r="H157" s="587"/>
      <c r="J157" s="588"/>
      <c r="K157" s="588"/>
      <c r="L157" s="591"/>
      <c r="M157" s="434"/>
      <c r="N157" s="434"/>
      <c r="P157" s="591"/>
      <c r="Q157" s="588"/>
      <c r="R157" s="588"/>
      <c r="S157" s="591"/>
      <c r="T157" s="434"/>
      <c r="U157" s="434"/>
      <c r="V157" s="434"/>
      <c r="W157" s="591"/>
      <c r="X157" s="588"/>
      <c r="Y157" s="437"/>
      <c r="Z157" s="437"/>
      <c r="AA157" s="588"/>
      <c r="AB157" s="587"/>
    </row>
    <row r="158" spans="1:28" ht="2.9" customHeight="1">
      <c r="A158" s="591"/>
      <c r="B158" s="587"/>
      <c r="C158" s="587"/>
      <c r="D158" s="591"/>
      <c r="E158" s="587"/>
      <c r="F158" s="587"/>
      <c r="G158" s="591"/>
      <c r="H158" s="587"/>
      <c r="J158" s="588"/>
      <c r="K158" s="588"/>
      <c r="L158" s="591"/>
      <c r="M158" s="591"/>
      <c r="N158" s="591"/>
      <c r="P158" s="591"/>
      <c r="Q158" s="588"/>
      <c r="R158" s="588"/>
      <c r="S158" s="591"/>
      <c r="T158" s="591"/>
      <c r="U158" s="591"/>
      <c r="V158" s="434"/>
      <c r="W158" s="591"/>
      <c r="X158" s="588"/>
      <c r="Y158" s="588"/>
      <c r="Z158" s="588"/>
      <c r="AA158" s="588"/>
      <c r="AB158" s="587"/>
    </row>
    <row r="159" spans="1:28">
      <c r="A159" s="596"/>
      <c r="B159" s="590"/>
      <c r="C159" s="590"/>
      <c r="D159" s="596"/>
      <c r="E159" s="590"/>
      <c r="F159" s="590"/>
      <c r="G159" s="596"/>
      <c r="H159" s="590"/>
      <c r="J159" s="589"/>
      <c r="K159" s="589"/>
      <c r="L159" s="596"/>
      <c r="M159" s="438"/>
      <c r="N159" s="438"/>
      <c r="P159" s="596"/>
      <c r="Q159" s="589"/>
      <c r="R159" s="589"/>
      <c r="S159" s="596"/>
      <c r="T159" s="438"/>
      <c r="U159" s="438"/>
      <c r="V159" s="438"/>
      <c r="W159" s="596"/>
      <c r="X159" s="589"/>
      <c r="Y159" s="439"/>
      <c r="Z159" s="439"/>
      <c r="AA159" s="589"/>
      <c r="AB159" s="590"/>
    </row>
    <row r="160" spans="1:28" ht="2.65" customHeight="1">
      <c r="A160" s="592" t="s">
        <v>105</v>
      </c>
      <c r="B160" s="587"/>
      <c r="C160" s="587"/>
      <c r="D160" s="592" t="s">
        <v>105</v>
      </c>
      <c r="E160" s="587"/>
      <c r="F160" s="440" t="s">
        <v>105</v>
      </c>
      <c r="G160" s="593" t="s">
        <v>105</v>
      </c>
      <c r="H160" s="587"/>
      <c r="J160" s="446" t="s">
        <v>105</v>
      </c>
      <c r="K160" s="446" t="s">
        <v>105</v>
      </c>
      <c r="L160" s="446" t="s">
        <v>105</v>
      </c>
      <c r="M160" s="427" t="s">
        <v>105</v>
      </c>
      <c r="N160" s="427" t="s">
        <v>105</v>
      </c>
      <c r="P160" s="446" t="s">
        <v>105</v>
      </c>
      <c r="Q160" s="446" t="s">
        <v>105</v>
      </c>
      <c r="R160" s="446" t="s">
        <v>105</v>
      </c>
      <c r="S160" s="446" t="s">
        <v>105</v>
      </c>
      <c r="T160" s="427" t="s">
        <v>105</v>
      </c>
      <c r="U160" s="594" t="s">
        <v>105</v>
      </c>
      <c r="V160" s="587"/>
      <c r="W160" s="446" t="s">
        <v>105</v>
      </c>
      <c r="X160" s="446" t="s">
        <v>105</v>
      </c>
      <c r="Y160" s="427" t="s">
        <v>105</v>
      </c>
      <c r="Z160" s="427" t="s">
        <v>105</v>
      </c>
      <c r="AA160" s="593" t="s">
        <v>105</v>
      </c>
      <c r="AB160" s="587"/>
    </row>
    <row r="161" spans="1:28">
      <c r="A161" s="599">
        <v>7001</v>
      </c>
      <c r="B161" s="587"/>
      <c r="C161" s="587"/>
      <c r="D161" s="600" t="s">
        <v>77</v>
      </c>
      <c r="E161" s="587"/>
      <c r="F161" s="587"/>
      <c r="G161" s="601">
        <v>8</v>
      </c>
      <c r="H161" s="587"/>
      <c r="J161" s="586">
        <v>0</v>
      </c>
      <c r="K161" s="586">
        <v>0</v>
      </c>
      <c r="L161" s="602" t="s">
        <v>259</v>
      </c>
      <c r="M161" s="442">
        <v>100</v>
      </c>
      <c r="N161" s="443">
        <v>0</v>
      </c>
      <c r="P161" s="595">
        <v>0</v>
      </c>
      <c r="Q161" s="586">
        <v>0</v>
      </c>
      <c r="R161" s="586">
        <v>0</v>
      </c>
      <c r="S161" s="602" t="s">
        <v>259</v>
      </c>
      <c r="T161" s="442">
        <v>100</v>
      </c>
      <c r="U161" s="443">
        <v>0</v>
      </c>
      <c r="V161" s="434"/>
      <c r="W161" s="595">
        <v>0</v>
      </c>
      <c r="X161" s="603" t="s">
        <v>259</v>
      </c>
      <c r="Y161" s="444">
        <v>100</v>
      </c>
      <c r="Z161" s="445">
        <v>0</v>
      </c>
      <c r="AA161" s="586">
        <v>0</v>
      </c>
      <c r="AB161" s="587"/>
    </row>
    <row r="162" spans="1:28">
      <c r="A162" s="591"/>
      <c r="B162" s="587"/>
      <c r="C162" s="587"/>
      <c r="D162" s="591"/>
      <c r="E162" s="587"/>
      <c r="F162" s="587"/>
      <c r="G162" s="591"/>
      <c r="H162" s="587"/>
      <c r="J162" s="588"/>
      <c r="K162" s="588"/>
      <c r="L162" s="591"/>
      <c r="M162" s="434"/>
      <c r="N162" s="434"/>
      <c r="P162" s="591"/>
      <c r="Q162" s="588"/>
      <c r="R162" s="588"/>
      <c r="S162" s="591"/>
      <c r="T162" s="434"/>
      <c r="U162" s="434"/>
      <c r="V162" s="434"/>
      <c r="W162" s="591"/>
      <c r="X162" s="588"/>
      <c r="Y162" s="437"/>
      <c r="Z162" s="437"/>
      <c r="AA162" s="588"/>
      <c r="AB162" s="587"/>
    </row>
    <row r="163" spans="1:28" ht="2.9" customHeight="1">
      <c r="A163" s="591"/>
      <c r="B163" s="587"/>
      <c r="C163" s="587"/>
      <c r="D163" s="591"/>
      <c r="E163" s="587"/>
      <c r="F163" s="587"/>
      <c r="G163" s="591"/>
      <c r="H163" s="587"/>
      <c r="J163" s="588"/>
      <c r="K163" s="588"/>
      <c r="L163" s="591"/>
      <c r="M163" s="591"/>
      <c r="N163" s="591"/>
      <c r="P163" s="591"/>
      <c r="Q163" s="588"/>
      <c r="R163" s="588"/>
      <c r="S163" s="591"/>
      <c r="T163" s="591"/>
      <c r="U163" s="591"/>
      <c r="V163" s="434"/>
      <c r="W163" s="591"/>
      <c r="X163" s="588"/>
      <c r="Y163" s="588"/>
      <c r="Z163" s="588"/>
      <c r="AA163" s="588"/>
      <c r="AB163" s="587"/>
    </row>
    <row r="164" spans="1:28">
      <c r="A164" s="596"/>
      <c r="B164" s="590"/>
      <c r="C164" s="590"/>
      <c r="D164" s="596"/>
      <c r="E164" s="590"/>
      <c r="F164" s="590"/>
      <c r="G164" s="596"/>
      <c r="H164" s="590"/>
      <c r="J164" s="589"/>
      <c r="K164" s="589"/>
      <c r="L164" s="596"/>
      <c r="M164" s="438"/>
      <c r="N164" s="438"/>
      <c r="P164" s="596"/>
      <c r="Q164" s="589"/>
      <c r="R164" s="589"/>
      <c r="S164" s="596"/>
      <c r="T164" s="438"/>
      <c r="U164" s="438"/>
      <c r="V164" s="438"/>
      <c r="W164" s="596"/>
      <c r="X164" s="589"/>
      <c r="Y164" s="439"/>
      <c r="Z164" s="439"/>
      <c r="AA164" s="589"/>
      <c r="AB164" s="590"/>
    </row>
    <row r="165" spans="1:28" ht="2.65" customHeight="1">
      <c r="A165" s="592" t="s">
        <v>105</v>
      </c>
      <c r="B165" s="587"/>
      <c r="C165" s="587"/>
      <c r="D165" s="592" t="s">
        <v>105</v>
      </c>
      <c r="E165" s="587"/>
      <c r="F165" s="440" t="s">
        <v>105</v>
      </c>
      <c r="G165" s="593" t="s">
        <v>105</v>
      </c>
      <c r="H165" s="587"/>
      <c r="J165" s="446" t="s">
        <v>105</v>
      </c>
      <c r="K165" s="446" t="s">
        <v>105</v>
      </c>
      <c r="L165" s="446" t="s">
        <v>105</v>
      </c>
      <c r="M165" s="427" t="s">
        <v>105</v>
      </c>
      <c r="N165" s="427" t="s">
        <v>105</v>
      </c>
      <c r="P165" s="446" t="s">
        <v>105</v>
      </c>
      <c r="Q165" s="446" t="s">
        <v>105</v>
      </c>
      <c r="R165" s="446" t="s">
        <v>105</v>
      </c>
      <c r="S165" s="446" t="s">
        <v>105</v>
      </c>
      <c r="T165" s="427" t="s">
        <v>105</v>
      </c>
      <c r="U165" s="594" t="s">
        <v>105</v>
      </c>
      <c r="V165" s="587"/>
      <c r="W165" s="446" t="s">
        <v>105</v>
      </c>
      <c r="X165" s="446" t="s">
        <v>105</v>
      </c>
      <c r="Y165" s="427" t="s">
        <v>105</v>
      </c>
      <c r="Z165" s="427" t="s">
        <v>105</v>
      </c>
      <c r="AA165" s="593" t="s">
        <v>105</v>
      </c>
      <c r="AB165" s="587"/>
    </row>
    <row r="166" spans="1:28">
      <c r="A166" s="599">
        <v>2019</v>
      </c>
      <c r="B166" s="587"/>
      <c r="C166" s="587"/>
      <c r="D166" s="600" t="s">
        <v>59</v>
      </c>
      <c r="E166" s="587"/>
      <c r="F166" s="587"/>
      <c r="G166" s="601">
        <v>9</v>
      </c>
      <c r="H166" s="587"/>
      <c r="J166" s="586">
        <v>88.9</v>
      </c>
      <c r="K166" s="586">
        <v>11.1</v>
      </c>
      <c r="L166" s="597">
        <v>106.111</v>
      </c>
      <c r="M166" s="442">
        <v>11.1</v>
      </c>
      <c r="N166" s="443">
        <v>88.9</v>
      </c>
      <c r="P166" s="595">
        <v>33.299999999999997</v>
      </c>
      <c r="Q166" s="586">
        <v>88.9</v>
      </c>
      <c r="R166" s="586">
        <v>22.2</v>
      </c>
      <c r="S166" s="597">
        <v>107.111</v>
      </c>
      <c r="T166" s="442">
        <v>11.1</v>
      </c>
      <c r="U166" s="443">
        <v>88.9</v>
      </c>
      <c r="V166" s="434"/>
      <c r="W166" s="595">
        <v>44.4</v>
      </c>
      <c r="X166" s="598">
        <v>105.111</v>
      </c>
      <c r="Y166" s="444">
        <v>22.2</v>
      </c>
      <c r="Z166" s="445">
        <v>77.8</v>
      </c>
      <c r="AA166" s="586">
        <v>33.299999999999997</v>
      </c>
      <c r="AB166" s="587"/>
    </row>
    <row r="167" spans="1:28">
      <c r="A167" s="591"/>
      <c r="B167" s="587"/>
      <c r="C167" s="587"/>
      <c r="D167" s="591"/>
      <c r="E167" s="587"/>
      <c r="F167" s="587"/>
      <c r="G167" s="591"/>
      <c r="H167" s="587"/>
      <c r="J167" s="588"/>
      <c r="K167" s="588"/>
      <c r="L167" s="591"/>
      <c r="M167" s="434"/>
      <c r="N167" s="434"/>
      <c r="P167" s="591"/>
      <c r="Q167" s="588"/>
      <c r="R167" s="588"/>
      <c r="S167" s="591"/>
      <c r="T167" s="434"/>
      <c r="U167" s="434"/>
      <c r="V167" s="434"/>
      <c r="W167" s="591"/>
      <c r="X167" s="588"/>
      <c r="Y167" s="437"/>
      <c r="Z167" s="437"/>
      <c r="AA167" s="588"/>
      <c r="AB167" s="587"/>
    </row>
    <row r="168" spans="1:28" ht="2.9" customHeight="1">
      <c r="A168" s="591"/>
      <c r="B168" s="587"/>
      <c r="C168" s="587"/>
      <c r="D168" s="591"/>
      <c r="E168" s="587"/>
      <c r="F168" s="587"/>
      <c r="G168" s="591"/>
      <c r="H168" s="587"/>
      <c r="J168" s="588"/>
      <c r="K168" s="588"/>
      <c r="L168" s="591"/>
      <c r="M168" s="591"/>
      <c r="N168" s="591"/>
      <c r="P168" s="591"/>
      <c r="Q168" s="588"/>
      <c r="R168" s="588"/>
      <c r="S168" s="591"/>
      <c r="T168" s="591"/>
      <c r="U168" s="591"/>
      <c r="V168" s="434"/>
      <c r="W168" s="591"/>
      <c r="X168" s="588"/>
      <c r="Y168" s="588"/>
      <c r="Z168" s="588"/>
      <c r="AA168" s="588"/>
      <c r="AB168" s="587"/>
    </row>
    <row r="169" spans="1:28">
      <c r="A169" s="596"/>
      <c r="B169" s="590"/>
      <c r="C169" s="590"/>
      <c r="D169" s="596"/>
      <c r="E169" s="590"/>
      <c r="F169" s="590"/>
      <c r="G169" s="596"/>
      <c r="H169" s="590"/>
      <c r="J169" s="589"/>
      <c r="K169" s="589"/>
      <c r="L169" s="596"/>
      <c r="M169" s="438"/>
      <c r="N169" s="438"/>
      <c r="P169" s="596"/>
      <c r="Q169" s="589"/>
      <c r="R169" s="589"/>
      <c r="S169" s="596"/>
      <c r="T169" s="438"/>
      <c r="U169" s="438"/>
      <c r="V169" s="438"/>
      <c r="W169" s="596"/>
      <c r="X169" s="589"/>
      <c r="Y169" s="439"/>
      <c r="Z169" s="439"/>
      <c r="AA169" s="589"/>
      <c r="AB169" s="590"/>
    </row>
    <row r="170" spans="1:28" ht="2.65" customHeight="1">
      <c r="A170" s="592" t="s">
        <v>105</v>
      </c>
      <c r="B170" s="587"/>
      <c r="C170" s="587"/>
      <c r="D170" s="592" t="s">
        <v>105</v>
      </c>
      <c r="E170" s="587"/>
      <c r="F170" s="440" t="s">
        <v>105</v>
      </c>
      <c r="G170" s="593" t="s">
        <v>105</v>
      </c>
      <c r="H170" s="587"/>
      <c r="J170" s="446" t="s">
        <v>105</v>
      </c>
      <c r="K170" s="446" t="s">
        <v>105</v>
      </c>
      <c r="L170" s="446" t="s">
        <v>105</v>
      </c>
      <c r="M170" s="427" t="s">
        <v>105</v>
      </c>
      <c r="N170" s="427" t="s">
        <v>105</v>
      </c>
      <c r="P170" s="446" t="s">
        <v>105</v>
      </c>
      <c r="Q170" s="446" t="s">
        <v>105</v>
      </c>
      <c r="R170" s="446" t="s">
        <v>105</v>
      </c>
      <c r="S170" s="446" t="s">
        <v>105</v>
      </c>
      <c r="T170" s="427" t="s">
        <v>105</v>
      </c>
      <c r="U170" s="594" t="s">
        <v>105</v>
      </c>
      <c r="V170" s="587"/>
      <c r="W170" s="446" t="s">
        <v>105</v>
      </c>
      <c r="X170" s="446" t="s">
        <v>105</v>
      </c>
      <c r="Y170" s="427" t="s">
        <v>105</v>
      </c>
      <c r="Z170" s="427" t="s">
        <v>105</v>
      </c>
      <c r="AA170" s="593" t="s">
        <v>105</v>
      </c>
      <c r="AB170" s="587"/>
    </row>
    <row r="171" spans="1:28">
      <c r="A171" s="599">
        <v>2067</v>
      </c>
      <c r="B171" s="587"/>
      <c r="C171" s="587"/>
      <c r="D171" s="600" t="s">
        <v>61</v>
      </c>
      <c r="E171" s="587"/>
      <c r="F171" s="587"/>
      <c r="G171" s="601">
        <v>60</v>
      </c>
      <c r="H171" s="587"/>
      <c r="J171" s="586">
        <v>60</v>
      </c>
      <c r="K171" s="586">
        <v>8.3000000000000007</v>
      </c>
      <c r="L171" s="597">
        <v>106.26300000000001</v>
      </c>
      <c r="M171" s="442">
        <v>20</v>
      </c>
      <c r="N171" s="443">
        <v>80</v>
      </c>
      <c r="P171" s="595">
        <v>36.700000000000003</v>
      </c>
      <c r="Q171" s="586">
        <v>68.3</v>
      </c>
      <c r="R171" s="586">
        <v>10</v>
      </c>
      <c r="S171" s="597">
        <v>104.879</v>
      </c>
      <c r="T171" s="442">
        <v>21.7</v>
      </c>
      <c r="U171" s="443">
        <v>78.3</v>
      </c>
      <c r="V171" s="434"/>
      <c r="W171" s="595">
        <v>28.3</v>
      </c>
      <c r="X171" s="598">
        <v>103.828</v>
      </c>
      <c r="Y171" s="444">
        <v>31.7</v>
      </c>
      <c r="Z171" s="445">
        <v>68.3</v>
      </c>
      <c r="AA171" s="586">
        <v>23.3</v>
      </c>
      <c r="AB171" s="587"/>
    </row>
    <row r="172" spans="1:28">
      <c r="A172" s="591"/>
      <c r="B172" s="587"/>
      <c r="C172" s="587"/>
      <c r="D172" s="591"/>
      <c r="E172" s="587"/>
      <c r="F172" s="587"/>
      <c r="G172" s="591"/>
      <c r="H172" s="587"/>
      <c r="J172" s="588"/>
      <c r="K172" s="588"/>
      <c r="L172" s="591"/>
      <c r="M172" s="434"/>
      <c r="N172" s="434"/>
      <c r="P172" s="591"/>
      <c r="Q172" s="588"/>
      <c r="R172" s="588"/>
      <c r="S172" s="591"/>
      <c r="T172" s="434"/>
      <c r="U172" s="434"/>
      <c r="V172" s="434"/>
      <c r="W172" s="591"/>
      <c r="X172" s="588"/>
      <c r="Y172" s="437"/>
      <c r="Z172" s="437"/>
      <c r="AA172" s="588"/>
      <c r="AB172" s="587"/>
    </row>
    <row r="173" spans="1:28" ht="2.9" customHeight="1">
      <c r="A173" s="591"/>
      <c r="B173" s="587"/>
      <c r="C173" s="587"/>
      <c r="D173" s="591"/>
      <c r="E173" s="587"/>
      <c r="F173" s="587"/>
      <c r="G173" s="591"/>
      <c r="H173" s="587"/>
      <c r="J173" s="588"/>
      <c r="K173" s="588"/>
      <c r="L173" s="591"/>
      <c r="M173" s="591"/>
      <c r="N173" s="591"/>
      <c r="P173" s="591"/>
      <c r="Q173" s="588"/>
      <c r="R173" s="588"/>
      <c r="S173" s="591"/>
      <c r="T173" s="591"/>
      <c r="U173" s="591"/>
      <c r="V173" s="434"/>
      <c r="W173" s="591"/>
      <c r="X173" s="588"/>
      <c r="Y173" s="588"/>
      <c r="Z173" s="588"/>
      <c r="AA173" s="588"/>
      <c r="AB173" s="587"/>
    </row>
    <row r="174" spans="1:28">
      <c r="A174" s="596"/>
      <c r="B174" s="590"/>
      <c r="C174" s="590"/>
      <c r="D174" s="596"/>
      <c r="E174" s="590"/>
      <c r="F174" s="590"/>
      <c r="G174" s="596"/>
      <c r="H174" s="590"/>
      <c r="J174" s="589"/>
      <c r="K174" s="589"/>
      <c r="L174" s="596"/>
      <c r="M174" s="438"/>
      <c r="N174" s="438"/>
      <c r="P174" s="596"/>
      <c r="Q174" s="589"/>
      <c r="R174" s="589"/>
      <c r="S174" s="596"/>
      <c r="T174" s="438"/>
      <c r="U174" s="438"/>
      <c r="V174" s="438"/>
      <c r="W174" s="596"/>
      <c r="X174" s="589"/>
      <c r="Y174" s="439"/>
      <c r="Z174" s="439"/>
      <c r="AA174" s="589"/>
      <c r="AB174" s="590"/>
    </row>
    <row r="175" spans="1:28" ht="2.65" customHeight="1">
      <c r="A175" s="592" t="s">
        <v>105</v>
      </c>
      <c r="B175" s="587"/>
      <c r="C175" s="587"/>
      <c r="D175" s="592" t="s">
        <v>105</v>
      </c>
      <c r="E175" s="587"/>
      <c r="F175" s="440" t="s">
        <v>105</v>
      </c>
      <c r="G175" s="593" t="s">
        <v>105</v>
      </c>
      <c r="H175" s="587"/>
      <c r="J175" s="446" t="s">
        <v>105</v>
      </c>
      <c r="K175" s="446" t="s">
        <v>105</v>
      </c>
      <c r="L175" s="446" t="s">
        <v>105</v>
      </c>
      <c r="M175" s="427" t="s">
        <v>105</v>
      </c>
      <c r="N175" s="427" t="s">
        <v>105</v>
      </c>
      <c r="P175" s="446" t="s">
        <v>105</v>
      </c>
      <c r="Q175" s="446" t="s">
        <v>105</v>
      </c>
      <c r="R175" s="446" t="s">
        <v>105</v>
      </c>
      <c r="S175" s="446" t="s">
        <v>105</v>
      </c>
      <c r="T175" s="427" t="s">
        <v>105</v>
      </c>
      <c r="U175" s="594" t="s">
        <v>105</v>
      </c>
      <c r="V175" s="587"/>
      <c r="W175" s="446" t="s">
        <v>105</v>
      </c>
      <c r="X175" s="446" t="s">
        <v>105</v>
      </c>
      <c r="Y175" s="427" t="s">
        <v>105</v>
      </c>
      <c r="Z175" s="427" t="s">
        <v>105</v>
      </c>
      <c r="AA175" s="593" t="s">
        <v>105</v>
      </c>
      <c r="AB175" s="587"/>
    </row>
    <row r="176" spans="1:28">
      <c r="A176" s="599">
        <v>2061</v>
      </c>
      <c r="B176" s="587"/>
      <c r="C176" s="587"/>
      <c r="D176" s="600" t="s">
        <v>62</v>
      </c>
      <c r="E176" s="587"/>
      <c r="F176" s="587"/>
      <c r="G176" s="601">
        <v>48</v>
      </c>
      <c r="H176" s="587"/>
      <c r="J176" s="586">
        <v>43.8</v>
      </c>
      <c r="K176" s="586">
        <v>0</v>
      </c>
      <c r="L176" s="597">
        <v>101.238</v>
      </c>
      <c r="M176" s="442">
        <v>45.8</v>
      </c>
      <c r="N176" s="443">
        <v>54.2</v>
      </c>
      <c r="P176" s="595">
        <v>8.3000000000000007</v>
      </c>
      <c r="Q176" s="586">
        <v>58.3</v>
      </c>
      <c r="R176" s="586">
        <v>10.4</v>
      </c>
      <c r="S176" s="597">
        <v>99.567999999999998</v>
      </c>
      <c r="T176" s="442">
        <v>47.9</v>
      </c>
      <c r="U176" s="443">
        <v>52.1</v>
      </c>
      <c r="V176" s="434"/>
      <c r="W176" s="595">
        <v>4.2</v>
      </c>
      <c r="X176" s="598">
        <v>101.69</v>
      </c>
      <c r="Y176" s="444">
        <v>45.8</v>
      </c>
      <c r="Z176" s="445">
        <v>54.2</v>
      </c>
      <c r="AA176" s="586">
        <v>10.4</v>
      </c>
      <c r="AB176" s="587"/>
    </row>
    <row r="177" spans="1:28">
      <c r="A177" s="591"/>
      <c r="B177" s="587"/>
      <c r="C177" s="587"/>
      <c r="D177" s="591"/>
      <c r="E177" s="587"/>
      <c r="F177" s="587"/>
      <c r="G177" s="591"/>
      <c r="H177" s="587"/>
      <c r="J177" s="588"/>
      <c r="K177" s="588"/>
      <c r="L177" s="591"/>
      <c r="M177" s="434"/>
      <c r="N177" s="434"/>
      <c r="P177" s="591"/>
      <c r="Q177" s="588"/>
      <c r="R177" s="588"/>
      <c r="S177" s="591"/>
      <c r="T177" s="434"/>
      <c r="U177" s="434"/>
      <c r="V177" s="434"/>
      <c r="W177" s="591"/>
      <c r="X177" s="588"/>
      <c r="Y177" s="437"/>
      <c r="Z177" s="437"/>
      <c r="AA177" s="588"/>
      <c r="AB177" s="587"/>
    </row>
    <row r="178" spans="1:28" ht="2.9" customHeight="1">
      <c r="A178" s="591"/>
      <c r="B178" s="587"/>
      <c r="C178" s="587"/>
      <c r="D178" s="591"/>
      <c r="E178" s="587"/>
      <c r="F178" s="587"/>
      <c r="G178" s="591"/>
      <c r="H178" s="587"/>
      <c r="J178" s="588"/>
      <c r="K178" s="588"/>
      <c r="L178" s="591"/>
      <c r="M178" s="591"/>
      <c r="N178" s="591"/>
      <c r="P178" s="591"/>
      <c r="Q178" s="588"/>
      <c r="R178" s="588"/>
      <c r="S178" s="591"/>
      <c r="T178" s="591"/>
      <c r="U178" s="591"/>
      <c r="V178" s="434"/>
      <c r="W178" s="591"/>
      <c r="X178" s="588"/>
      <c r="Y178" s="588"/>
      <c r="Z178" s="588"/>
      <c r="AA178" s="588"/>
      <c r="AB178" s="587"/>
    </row>
    <row r="179" spans="1:28">
      <c r="A179" s="596"/>
      <c r="B179" s="590"/>
      <c r="C179" s="590"/>
      <c r="D179" s="596"/>
      <c r="E179" s="590"/>
      <c r="F179" s="590"/>
      <c r="G179" s="596"/>
      <c r="H179" s="590"/>
      <c r="J179" s="589"/>
      <c r="K179" s="589"/>
      <c r="L179" s="596"/>
      <c r="M179" s="438"/>
      <c r="N179" s="438"/>
      <c r="P179" s="596"/>
      <c r="Q179" s="589"/>
      <c r="R179" s="589"/>
      <c r="S179" s="596"/>
      <c r="T179" s="438"/>
      <c r="U179" s="438"/>
      <c r="V179" s="438"/>
      <c r="W179" s="596"/>
      <c r="X179" s="589"/>
      <c r="Y179" s="439"/>
      <c r="Z179" s="439"/>
      <c r="AA179" s="589"/>
      <c r="AB179" s="590"/>
    </row>
    <row r="180" spans="1:28" ht="2.65" customHeight="1">
      <c r="A180" s="592" t="s">
        <v>105</v>
      </c>
      <c r="B180" s="587"/>
      <c r="C180" s="587"/>
      <c r="D180" s="592" t="s">
        <v>105</v>
      </c>
      <c r="E180" s="587"/>
      <c r="F180" s="440" t="s">
        <v>105</v>
      </c>
      <c r="G180" s="593" t="s">
        <v>105</v>
      </c>
      <c r="H180" s="587"/>
      <c r="J180" s="446" t="s">
        <v>105</v>
      </c>
      <c r="K180" s="446" t="s">
        <v>105</v>
      </c>
      <c r="L180" s="446" t="s">
        <v>105</v>
      </c>
      <c r="M180" s="427" t="s">
        <v>105</v>
      </c>
      <c r="N180" s="427" t="s">
        <v>105</v>
      </c>
      <c r="P180" s="446" t="s">
        <v>105</v>
      </c>
      <c r="Q180" s="446" t="s">
        <v>105</v>
      </c>
      <c r="R180" s="446" t="s">
        <v>105</v>
      </c>
      <c r="S180" s="446" t="s">
        <v>105</v>
      </c>
      <c r="T180" s="427" t="s">
        <v>105</v>
      </c>
      <c r="U180" s="594" t="s">
        <v>105</v>
      </c>
      <c r="V180" s="587"/>
      <c r="W180" s="446" t="s">
        <v>105</v>
      </c>
      <c r="X180" s="446" t="s">
        <v>105</v>
      </c>
      <c r="Y180" s="427" t="s">
        <v>105</v>
      </c>
      <c r="Z180" s="427" t="s">
        <v>105</v>
      </c>
      <c r="AA180" s="593" t="s">
        <v>105</v>
      </c>
      <c r="AB180" s="587"/>
    </row>
    <row r="181" spans="1:28">
      <c r="A181" s="599">
        <v>2047</v>
      </c>
      <c r="B181" s="587"/>
      <c r="C181" s="587"/>
      <c r="D181" s="600" t="s">
        <v>63</v>
      </c>
      <c r="E181" s="587"/>
      <c r="F181" s="587"/>
      <c r="G181" s="601">
        <v>28</v>
      </c>
      <c r="H181" s="587"/>
      <c r="J181" s="586">
        <v>75</v>
      </c>
      <c r="K181" s="586">
        <v>17.899999999999999</v>
      </c>
      <c r="L181" s="597">
        <v>108.821</v>
      </c>
      <c r="M181" s="442">
        <v>10.7</v>
      </c>
      <c r="N181" s="443">
        <v>89.3</v>
      </c>
      <c r="P181" s="595">
        <v>46.4</v>
      </c>
      <c r="Q181" s="586">
        <v>82.1</v>
      </c>
      <c r="R181" s="586">
        <v>17.899999999999999</v>
      </c>
      <c r="S181" s="597">
        <v>110.536</v>
      </c>
      <c r="T181" s="442">
        <v>7.1</v>
      </c>
      <c r="U181" s="443">
        <v>92.9</v>
      </c>
      <c r="V181" s="434"/>
      <c r="W181" s="595">
        <v>67.900000000000006</v>
      </c>
      <c r="X181" s="598">
        <v>110.464</v>
      </c>
      <c r="Y181" s="444">
        <v>10.7</v>
      </c>
      <c r="Z181" s="445">
        <v>89.3</v>
      </c>
      <c r="AA181" s="586">
        <v>60.7</v>
      </c>
      <c r="AB181" s="587"/>
    </row>
    <row r="182" spans="1:28">
      <c r="A182" s="591"/>
      <c r="B182" s="587"/>
      <c r="C182" s="587"/>
      <c r="D182" s="591"/>
      <c r="E182" s="587"/>
      <c r="F182" s="587"/>
      <c r="G182" s="591"/>
      <c r="H182" s="587"/>
      <c r="J182" s="588"/>
      <c r="K182" s="588"/>
      <c r="L182" s="591"/>
      <c r="M182" s="434"/>
      <c r="N182" s="434"/>
      <c r="P182" s="591"/>
      <c r="Q182" s="588"/>
      <c r="R182" s="588"/>
      <c r="S182" s="591"/>
      <c r="T182" s="434"/>
      <c r="U182" s="434"/>
      <c r="V182" s="434"/>
      <c r="W182" s="591"/>
      <c r="X182" s="588"/>
      <c r="Y182" s="437"/>
      <c r="Z182" s="437"/>
      <c r="AA182" s="588"/>
      <c r="AB182" s="587"/>
    </row>
    <row r="183" spans="1:28" ht="2.9" customHeight="1">
      <c r="A183" s="591"/>
      <c r="B183" s="587"/>
      <c r="C183" s="587"/>
      <c r="D183" s="591"/>
      <c r="E183" s="587"/>
      <c r="F183" s="587"/>
      <c r="G183" s="591"/>
      <c r="H183" s="587"/>
      <c r="J183" s="588"/>
      <c r="K183" s="588"/>
      <c r="L183" s="591"/>
      <c r="M183" s="591"/>
      <c r="N183" s="591"/>
      <c r="P183" s="591"/>
      <c r="Q183" s="588"/>
      <c r="R183" s="588"/>
      <c r="S183" s="591"/>
      <c r="T183" s="591"/>
      <c r="U183" s="591"/>
      <c r="V183" s="434"/>
      <c r="W183" s="591"/>
      <c r="X183" s="588"/>
      <c r="Y183" s="588"/>
      <c r="Z183" s="588"/>
      <c r="AA183" s="588"/>
      <c r="AB183" s="587"/>
    </row>
    <row r="184" spans="1:28">
      <c r="A184" s="596"/>
      <c r="B184" s="590"/>
      <c r="C184" s="590"/>
      <c r="D184" s="596"/>
      <c r="E184" s="590"/>
      <c r="F184" s="590"/>
      <c r="G184" s="596"/>
      <c r="H184" s="590"/>
      <c r="J184" s="589"/>
      <c r="K184" s="589"/>
      <c r="L184" s="596"/>
      <c r="M184" s="438"/>
      <c r="N184" s="438"/>
      <c r="P184" s="596"/>
      <c r="Q184" s="589"/>
      <c r="R184" s="589"/>
      <c r="S184" s="596"/>
      <c r="T184" s="438"/>
      <c r="U184" s="438"/>
      <c r="V184" s="438"/>
      <c r="W184" s="596"/>
      <c r="X184" s="589"/>
      <c r="Y184" s="439"/>
      <c r="Z184" s="439"/>
      <c r="AA184" s="589"/>
      <c r="AB184" s="590"/>
    </row>
    <row r="185" spans="1:28" ht="2.65" customHeight="1">
      <c r="A185" s="592" t="s">
        <v>105</v>
      </c>
      <c r="B185" s="587"/>
      <c r="C185" s="587"/>
      <c r="D185" s="592" t="s">
        <v>105</v>
      </c>
      <c r="E185" s="587"/>
      <c r="F185" s="440" t="s">
        <v>105</v>
      </c>
      <c r="G185" s="593" t="s">
        <v>105</v>
      </c>
      <c r="H185" s="587"/>
      <c r="J185" s="446" t="s">
        <v>105</v>
      </c>
      <c r="K185" s="446" t="s">
        <v>105</v>
      </c>
      <c r="L185" s="446" t="s">
        <v>105</v>
      </c>
      <c r="M185" s="427" t="s">
        <v>105</v>
      </c>
      <c r="N185" s="427" t="s">
        <v>105</v>
      </c>
      <c r="P185" s="446" t="s">
        <v>105</v>
      </c>
      <c r="Q185" s="446" t="s">
        <v>105</v>
      </c>
      <c r="R185" s="446" t="s">
        <v>105</v>
      </c>
      <c r="S185" s="446" t="s">
        <v>105</v>
      </c>
      <c r="T185" s="427" t="s">
        <v>105</v>
      </c>
      <c r="U185" s="594" t="s">
        <v>105</v>
      </c>
      <c r="V185" s="587"/>
      <c r="W185" s="446" t="s">
        <v>105</v>
      </c>
      <c r="X185" s="446" t="s">
        <v>105</v>
      </c>
      <c r="Y185" s="427" t="s">
        <v>105</v>
      </c>
      <c r="Z185" s="427" t="s">
        <v>105</v>
      </c>
      <c r="AA185" s="593" t="s">
        <v>105</v>
      </c>
      <c r="AB185" s="587"/>
    </row>
    <row r="186" spans="1:28">
      <c r="A186" s="599">
        <v>2074</v>
      </c>
      <c r="B186" s="587"/>
      <c r="C186" s="587"/>
      <c r="D186" s="600" t="s">
        <v>64</v>
      </c>
      <c r="E186" s="587"/>
      <c r="F186" s="587"/>
      <c r="G186" s="601">
        <v>24</v>
      </c>
      <c r="H186" s="587"/>
      <c r="J186" s="586">
        <v>37.5</v>
      </c>
      <c r="K186" s="586">
        <v>4.2</v>
      </c>
      <c r="L186" s="597">
        <v>101.87</v>
      </c>
      <c r="M186" s="442">
        <v>45.8</v>
      </c>
      <c r="N186" s="443">
        <v>54.2</v>
      </c>
      <c r="P186" s="595">
        <v>12.5</v>
      </c>
      <c r="Q186" s="586">
        <v>66.7</v>
      </c>
      <c r="R186" s="586">
        <v>4.2</v>
      </c>
      <c r="S186" s="597">
        <v>101.13</v>
      </c>
      <c r="T186" s="442">
        <v>41.7</v>
      </c>
      <c r="U186" s="443">
        <v>58.3</v>
      </c>
      <c r="V186" s="434"/>
      <c r="W186" s="595">
        <v>8.3000000000000007</v>
      </c>
      <c r="X186" s="598">
        <v>101.17400000000001</v>
      </c>
      <c r="Y186" s="444">
        <v>41.7</v>
      </c>
      <c r="Z186" s="445">
        <v>58.3</v>
      </c>
      <c r="AA186" s="586">
        <v>8.3000000000000007</v>
      </c>
      <c r="AB186" s="587"/>
    </row>
    <row r="187" spans="1:28">
      <c r="A187" s="591"/>
      <c r="B187" s="587"/>
      <c r="C187" s="587"/>
      <c r="D187" s="591"/>
      <c r="E187" s="587"/>
      <c r="F187" s="587"/>
      <c r="G187" s="591"/>
      <c r="H187" s="587"/>
      <c r="J187" s="588"/>
      <c r="K187" s="588"/>
      <c r="L187" s="591"/>
      <c r="M187" s="434"/>
      <c r="N187" s="434"/>
      <c r="P187" s="591"/>
      <c r="Q187" s="588"/>
      <c r="R187" s="588"/>
      <c r="S187" s="591"/>
      <c r="T187" s="434"/>
      <c r="U187" s="434"/>
      <c r="V187" s="434"/>
      <c r="W187" s="591"/>
      <c r="X187" s="588"/>
      <c r="Y187" s="437"/>
      <c r="Z187" s="437"/>
      <c r="AA187" s="588"/>
      <c r="AB187" s="587"/>
    </row>
    <row r="188" spans="1:28" ht="2.9" customHeight="1">
      <c r="A188" s="591"/>
      <c r="B188" s="587"/>
      <c r="C188" s="587"/>
      <c r="D188" s="591"/>
      <c r="E188" s="587"/>
      <c r="F188" s="587"/>
      <c r="G188" s="591"/>
      <c r="H188" s="587"/>
      <c r="J188" s="588"/>
      <c r="K188" s="588"/>
      <c r="L188" s="591"/>
      <c r="M188" s="591"/>
      <c r="N188" s="591"/>
      <c r="P188" s="591"/>
      <c r="Q188" s="588"/>
      <c r="R188" s="588"/>
      <c r="S188" s="591"/>
      <c r="T188" s="591"/>
      <c r="U188" s="591"/>
      <c r="V188" s="434"/>
      <c r="W188" s="591"/>
      <c r="X188" s="588"/>
      <c r="Y188" s="588"/>
      <c r="Z188" s="588"/>
      <c r="AA188" s="588"/>
      <c r="AB188" s="587"/>
    </row>
    <row r="189" spans="1:28">
      <c r="A189" s="596"/>
      <c r="B189" s="590"/>
      <c r="C189" s="590"/>
      <c r="D189" s="596"/>
      <c r="E189" s="590"/>
      <c r="F189" s="590"/>
      <c r="G189" s="596"/>
      <c r="H189" s="590"/>
      <c r="J189" s="589"/>
      <c r="K189" s="589"/>
      <c r="L189" s="596"/>
      <c r="M189" s="438"/>
      <c r="N189" s="438"/>
      <c r="P189" s="596"/>
      <c r="Q189" s="589"/>
      <c r="R189" s="589"/>
      <c r="S189" s="596"/>
      <c r="T189" s="438"/>
      <c r="U189" s="438"/>
      <c r="V189" s="438"/>
      <c r="W189" s="596"/>
      <c r="X189" s="589"/>
      <c r="Y189" s="439"/>
      <c r="Z189" s="439"/>
      <c r="AA189" s="589"/>
      <c r="AB189" s="590"/>
    </row>
    <row r="190" spans="1:28" ht="2.65" customHeight="1">
      <c r="A190" s="592" t="s">
        <v>105</v>
      </c>
      <c r="B190" s="587"/>
      <c r="C190" s="587"/>
      <c r="D190" s="592" t="s">
        <v>105</v>
      </c>
      <c r="E190" s="587"/>
      <c r="F190" s="440" t="s">
        <v>105</v>
      </c>
      <c r="G190" s="593" t="s">
        <v>105</v>
      </c>
      <c r="H190" s="587"/>
      <c r="J190" s="446" t="s">
        <v>105</v>
      </c>
      <c r="K190" s="446" t="s">
        <v>105</v>
      </c>
      <c r="L190" s="446" t="s">
        <v>105</v>
      </c>
      <c r="M190" s="427" t="s">
        <v>105</v>
      </c>
      <c r="N190" s="427" t="s">
        <v>105</v>
      </c>
      <c r="P190" s="446" t="s">
        <v>105</v>
      </c>
      <c r="Q190" s="446" t="s">
        <v>105</v>
      </c>
      <c r="R190" s="446" t="s">
        <v>105</v>
      </c>
      <c r="S190" s="446" t="s">
        <v>105</v>
      </c>
      <c r="T190" s="427" t="s">
        <v>105</v>
      </c>
      <c r="U190" s="594" t="s">
        <v>105</v>
      </c>
      <c r="V190" s="587"/>
      <c r="W190" s="446" t="s">
        <v>105</v>
      </c>
      <c r="X190" s="446" t="s">
        <v>105</v>
      </c>
      <c r="Y190" s="427" t="s">
        <v>105</v>
      </c>
      <c r="Z190" s="427" t="s">
        <v>105</v>
      </c>
      <c r="AA190" s="593" t="s">
        <v>105</v>
      </c>
      <c r="AB190" s="587"/>
    </row>
    <row r="191" spans="1:28">
      <c r="A191" s="599">
        <v>3500</v>
      </c>
      <c r="B191" s="587"/>
      <c r="C191" s="587"/>
      <c r="D191" s="600" t="s">
        <v>65</v>
      </c>
      <c r="E191" s="587"/>
      <c r="F191" s="587"/>
      <c r="G191" s="601">
        <v>8</v>
      </c>
      <c r="H191" s="587"/>
      <c r="J191" s="586">
        <v>75</v>
      </c>
      <c r="K191" s="586">
        <v>12.5</v>
      </c>
      <c r="L191" s="597">
        <v>107.25</v>
      </c>
      <c r="M191" s="442">
        <v>0</v>
      </c>
      <c r="N191" s="443">
        <v>100</v>
      </c>
      <c r="P191" s="595">
        <v>12.5</v>
      </c>
      <c r="Q191" s="586">
        <v>75</v>
      </c>
      <c r="R191" s="586">
        <v>12.5</v>
      </c>
      <c r="S191" s="597">
        <v>112.125</v>
      </c>
      <c r="T191" s="442">
        <v>0</v>
      </c>
      <c r="U191" s="443">
        <v>100</v>
      </c>
      <c r="V191" s="434"/>
      <c r="W191" s="595">
        <v>75</v>
      </c>
      <c r="X191" s="598">
        <v>108.875</v>
      </c>
      <c r="Y191" s="444">
        <v>12.5</v>
      </c>
      <c r="Z191" s="445">
        <v>87.5</v>
      </c>
      <c r="AA191" s="586">
        <v>37.5</v>
      </c>
      <c r="AB191" s="587"/>
    </row>
    <row r="192" spans="1:28">
      <c r="A192" s="591"/>
      <c r="B192" s="587"/>
      <c r="C192" s="587"/>
      <c r="D192" s="591"/>
      <c r="E192" s="587"/>
      <c r="F192" s="587"/>
      <c r="G192" s="591"/>
      <c r="H192" s="587"/>
      <c r="J192" s="588"/>
      <c r="K192" s="588"/>
      <c r="L192" s="591"/>
      <c r="M192" s="434"/>
      <c r="N192" s="434"/>
      <c r="P192" s="591"/>
      <c r="Q192" s="588"/>
      <c r="R192" s="588"/>
      <c r="S192" s="591"/>
      <c r="T192" s="434"/>
      <c r="U192" s="434"/>
      <c r="V192" s="434"/>
      <c r="W192" s="591"/>
      <c r="X192" s="588"/>
      <c r="Y192" s="437"/>
      <c r="Z192" s="437"/>
      <c r="AA192" s="588"/>
      <c r="AB192" s="587"/>
    </row>
    <row r="193" spans="1:28" ht="2.9" customHeight="1">
      <c r="A193" s="591"/>
      <c r="B193" s="587"/>
      <c r="C193" s="587"/>
      <c r="D193" s="591"/>
      <c r="E193" s="587"/>
      <c r="F193" s="587"/>
      <c r="G193" s="591"/>
      <c r="H193" s="587"/>
      <c r="J193" s="588"/>
      <c r="K193" s="588"/>
      <c r="L193" s="591"/>
      <c r="M193" s="591"/>
      <c r="N193" s="591"/>
      <c r="P193" s="591"/>
      <c r="Q193" s="588"/>
      <c r="R193" s="588"/>
      <c r="S193" s="591"/>
      <c r="T193" s="591"/>
      <c r="U193" s="591"/>
      <c r="V193" s="434"/>
      <c r="W193" s="591"/>
      <c r="X193" s="588"/>
      <c r="Y193" s="588"/>
      <c r="Z193" s="588"/>
      <c r="AA193" s="588"/>
      <c r="AB193" s="587"/>
    </row>
    <row r="194" spans="1:28">
      <c r="A194" s="596"/>
      <c r="B194" s="590"/>
      <c r="C194" s="590"/>
      <c r="D194" s="596"/>
      <c r="E194" s="590"/>
      <c r="F194" s="590"/>
      <c r="G194" s="596"/>
      <c r="H194" s="590"/>
      <c r="J194" s="589"/>
      <c r="K194" s="589"/>
      <c r="L194" s="596"/>
      <c r="M194" s="438"/>
      <c r="N194" s="438"/>
      <c r="P194" s="596"/>
      <c r="Q194" s="589"/>
      <c r="R194" s="589"/>
      <c r="S194" s="596"/>
      <c r="T194" s="438"/>
      <c r="U194" s="438"/>
      <c r="V194" s="438"/>
      <c r="W194" s="596"/>
      <c r="X194" s="589"/>
      <c r="Y194" s="439"/>
      <c r="Z194" s="439"/>
      <c r="AA194" s="589"/>
      <c r="AB194" s="590"/>
    </row>
    <row r="195" spans="1:28" ht="2.65" customHeight="1">
      <c r="A195" s="592" t="s">
        <v>105</v>
      </c>
      <c r="B195" s="587"/>
      <c r="C195" s="587"/>
      <c r="D195" s="592" t="s">
        <v>105</v>
      </c>
      <c r="E195" s="587"/>
      <c r="F195" s="440" t="s">
        <v>105</v>
      </c>
      <c r="G195" s="593" t="s">
        <v>105</v>
      </c>
      <c r="H195" s="587"/>
      <c r="J195" s="446" t="s">
        <v>105</v>
      </c>
      <c r="K195" s="446" t="s">
        <v>105</v>
      </c>
      <c r="L195" s="446" t="s">
        <v>105</v>
      </c>
      <c r="M195" s="427" t="s">
        <v>105</v>
      </c>
      <c r="N195" s="427" t="s">
        <v>105</v>
      </c>
      <c r="P195" s="446" t="s">
        <v>105</v>
      </c>
      <c r="Q195" s="446" t="s">
        <v>105</v>
      </c>
      <c r="R195" s="446" t="s">
        <v>105</v>
      </c>
      <c r="S195" s="446" t="s">
        <v>105</v>
      </c>
      <c r="T195" s="427" t="s">
        <v>105</v>
      </c>
      <c r="U195" s="594" t="s">
        <v>105</v>
      </c>
      <c r="V195" s="587"/>
      <c r="W195" s="446" t="s">
        <v>105</v>
      </c>
      <c r="X195" s="446" t="s">
        <v>105</v>
      </c>
      <c r="Y195" s="427" t="s">
        <v>105</v>
      </c>
      <c r="Z195" s="427" t="s">
        <v>105</v>
      </c>
      <c r="AA195" s="593" t="s">
        <v>105</v>
      </c>
      <c r="AB195" s="587"/>
    </row>
    <row r="196" spans="1:28">
      <c r="A196" s="599">
        <v>3502</v>
      </c>
      <c r="B196" s="587"/>
      <c r="C196" s="587"/>
      <c r="D196" s="600" t="s">
        <v>66</v>
      </c>
      <c r="E196" s="587"/>
      <c r="F196" s="587"/>
      <c r="G196" s="601">
        <v>9</v>
      </c>
      <c r="H196" s="587"/>
      <c r="J196" s="586">
        <v>55.6</v>
      </c>
      <c r="K196" s="586">
        <v>0</v>
      </c>
      <c r="L196" s="597">
        <v>103.714</v>
      </c>
      <c r="M196" s="442">
        <v>33.299999999999997</v>
      </c>
      <c r="N196" s="443">
        <v>66.7</v>
      </c>
      <c r="P196" s="595">
        <v>22.2</v>
      </c>
      <c r="Q196" s="586">
        <v>66.7</v>
      </c>
      <c r="R196" s="586">
        <v>0</v>
      </c>
      <c r="S196" s="597">
        <v>100.625</v>
      </c>
      <c r="T196" s="442">
        <v>44.4</v>
      </c>
      <c r="U196" s="443">
        <v>55.6</v>
      </c>
      <c r="V196" s="434"/>
      <c r="W196" s="595">
        <v>0</v>
      </c>
      <c r="X196" s="598">
        <v>101</v>
      </c>
      <c r="Y196" s="444">
        <v>55.6</v>
      </c>
      <c r="Z196" s="445">
        <v>44.4</v>
      </c>
      <c r="AA196" s="586">
        <v>0</v>
      </c>
      <c r="AB196" s="587"/>
    </row>
    <row r="197" spans="1:28">
      <c r="A197" s="591"/>
      <c r="B197" s="587"/>
      <c r="C197" s="587"/>
      <c r="D197" s="591"/>
      <c r="E197" s="587"/>
      <c r="F197" s="587"/>
      <c r="G197" s="591"/>
      <c r="H197" s="587"/>
      <c r="J197" s="588"/>
      <c r="K197" s="588"/>
      <c r="L197" s="591"/>
      <c r="M197" s="434"/>
      <c r="N197" s="434"/>
      <c r="P197" s="591"/>
      <c r="Q197" s="588"/>
      <c r="R197" s="588"/>
      <c r="S197" s="591"/>
      <c r="T197" s="434"/>
      <c r="U197" s="434"/>
      <c r="V197" s="434"/>
      <c r="W197" s="591"/>
      <c r="X197" s="588"/>
      <c r="Y197" s="437"/>
      <c r="Z197" s="437"/>
      <c r="AA197" s="588"/>
      <c r="AB197" s="587"/>
    </row>
    <row r="198" spans="1:28" ht="2.9" customHeight="1">
      <c r="A198" s="591"/>
      <c r="B198" s="587"/>
      <c r="C198" s="587"/>
      <c r="D198" s="591"/>
      <c r="E198" s="587"/>
      <c r="F198" s="587"/>
      <c r="G198" s="591"/>
      <c r="H198" s="587"/>
      <c r="J198" s="588"/>
      <c r="K198" s="588"/>
      <c r="L198" s="591"/>
      <c r="M198" s="591"/>
      <c r="N198" s="591"/>
      <c r="P198" s="591"/>
      <c r="Q198" s="588"/>
      <c r="R198" s="588"/>
      <c r="S198" s="591"/>
      <c r="T198" s="591"/>
      <c r="U198" s="591"/>
      <c r="V198" s="434"/>
      <c r="W198" s="591"/>
      <c r="X198" s="588"/>
      <c r="Y198" s="588"/>
      <c r="Z198" s="588"/>
      <c r="AA198" s="588"/>
      <c r="AB198" s="587"/>
    </row>
    <row r="199" spans="1:28">
      <c r="A199" s="596"/>
      <c r="B199" s="590"/>
      <c r="C199" s="590"/>
      <c r="D199" s="596"/>
      <c r="E199" s="590"/>
      <c r="F199" s="590"/>
      <c r="G199" s="596"/>
      <c r="H199" s="590"/>
      <c r="J199" s="589"/>
      <c r="K199" s="589"/>
      <c r="L199" s="596"/>
      <c r="M199" s="438"/>
      <c r="N199" s="438"/>
      <c r="P199" s="596"/>
      <c r="Q199" s="589"/>
      <c r="R199" s="589"/>
      <c r="S199" s="596"/>
      <c r="T199" s="438"/>
      <c r="U199" s="438"/>
      <c r="V199" s="438"/>
      <c r="W199" s="596"/>
      <c r="X199" s="589"/>
      <c r="Y199" s="439"/>
      <c r="Z199" s="439"/>
      <c r="AA199" s="589"/>
      <c r="AB199" s="590"/>
    </row>
    <row r="200" spans="1:28" ht="2.65" customHeight="1">
      <c r="A200" s="592" t="s">
        <v>105</v>
      </c>
      <c r="B200" s="587"/>
      <c r="C200" s="587"/>
      <c r="D200" s="592" t="s">
        <v>105</v>
      </c>
      <c r="E200" s="587"/>
      <c r="F200" s="440" t="s">
        <v>105</v>
      </c>
      <c r="G200" s="593" t="s">
        <v>105</v>
      </c>
      <c r="H200" s="587"/>
      <c r="J200" s="446" t="s">
        <v>105</v>
      </c>
      <c r="K200" s="446" t="s">
        <v>105</v>
      </c>
      <c r="L200" s="446" t="s">
        <v>105</v>
      </c>
      <c r="M200" s="427" t="s">
        <v>105</v>
      </c>
      <c r="N200" s="427" t="s">
        <v>105</v>
      </c>
      <c r="P200" s="446" t="s">
        <v>105</v>
      </c>
      <c r="Q200" s="446" t="s">
        <v>105</v>
      </c>
      <c r="R200" s="446" t="s">
        <v>105</v>
      </c>
      <c r="S200" s="446" t="s">
        <v>105</v>
      </c>
      <c r="T200" s="427" t="s">
        <v>105</v>
      </c>
      <c r="U200" s="594" t="s">
        <v>105</v>
      </c>
      <c r="V200" s="587"/>
      <c r="W200" s="446" t="s">
        <v>105</v>
      </c>
      <c r="X200" s="446" t="s">
        <v>105</v>
      </c>
      <c r="Y200" s="427" t="s">
        <v>105</v>
      </c>
      <c r="Z200" s="427" t="s">
        <v>105</v>
      </c>
      <c r="AA200" s="593" t="s">
        <v>105</v>
      </c>
      <c r="AB200" s="587"/>
    </row>
    <row r="201" spans="1:28">
      <c r="A201" s="599">
        <v>3300</v>
      </c>
      <c r="B201" s="587"/>
      <c r="C201" s="587"/>
      <c r="D201" s="600" t="s">
        <v>67</v>
      </c>
      <c r="E201" s="587"/>
      <c r="F201" s="587"/>
      <c r="G201" s="601">
        <v>18</v>
      </c>
      <c r="H201" s="587"/>
      <c r="J201" s="586">
        <v>100</v>
      </c>
      <c r="K201" s="586">
        <v>11.1</v>
      </c>
      <c r="L201" s="597">
        <v>108</v>
      </c>
      <c r="M201" s="442">
        <v>0</v>
      </c>
      <c r="N201" s="443">
        <v>100</v>
      </c>
      <c r="P201" s="595">
        <v>33.299999999999997</v>
      </c>
      <c r="Q201" s="586">
        <v>100</v>
      </c>
      <c r="R201" s="586">
        <v>16.7</v>
      </c>
      <c r="S201" s="597">
        <v>106.72199999999999</v>
      </c>
      <c r="T201" s="442">
        <v>0</v>
      </c>
      <c r="U201" s="443">
        <v>100</v>
      </c>
      <c r="V201" s="434"/>
      <c r="W201" s="595">
        <v>22.2</v>
      </c>
      <c r="X201" s="598">
        <v>106.5</v>
      </c>
      <c r="Y201" s="444">
        <v>5.6</v>
      </c>
      <c r="Z201" s="445">
        <v>94.4</v>
      </c>
      <c r="AA201" s="586">
        <v>27.8</v>
      </c>
      <c r="AB201" s="587"/>
    </row>
    <row r="202" spans="1:28">
      <c r="A202" s="591"/>
      <c r="B202" s="587"/>
      <c r="C202" s="587"/>
      <c r="D202" s="591"/>
      <c r="E202" s="587"/>
      <c r="F202" s="587"/>
      <c r="G202" s="591"/>
      <c r="H202" s="587"/>
      <c r="J202" s="588"/>
      <c r="K202" s="588"/>
      <c r="L202" s="591"/>
      <c r="M202" s="434"/>
      <c r="N202" s="434"/>
      <c r="P202" s="591"/>
      <c r="Q202" s="588"/>
      <c r="R202" s="588"/>
      <c r="S202" s="591"/>
      <c r="T202" s="434"/>
      <c r="U202" s="434"/>
      <c r="V202" s="434"/>
      <c r="W202" s="591"/>
      <c r="X202" s="588"/>
      <c r="Y202" s="437"/>
      <c r="Z202" s="437"/>
      <c r="AA202" s="588"/>
      <c r="AB202" s="587"/>
    </row>
    <row r="203" spans="1:28" ht="2.9" customHeight="1">
      <c r="A203" s="591"/>
      <c r="B203" s="587"/>
      <c r="C203" s="587"/>
      <c r="D203" s="591"/>
      <c r="E203" s="587"/>
      <c r="F203" s="587"/>
      <c r="G203" s="591"/>
      <c r="H203" s="587"/>
      <c r="J203" s="588"/>
      <c r="K203" s="588"/>
      <c r="L203" s="591"/>
      <c r="M203" s="591"/>
      <c r="N203" s="591"/>
      <c r="P203" s="591"/>
      <c r="Q203" s="588"/>
      <c r="R203" s="588"/>
      <c r="S203" s="591"/>
      <c r="T203" s="591"/>
      <c r="U203" s="591"/>
      <c r="V203" s="434"/>
      <c r="W203" s="591"/>
      <c r="X203" s="588"/>
      <c r="Y203" s="588"/>
      <c r="Z203" s="588"/>
      <c r="AA203" s="588"/>
      <c r="AB203" s="587"/>
    </row>
    <row r="204" spans="1:28">
      <c r="A204" s="596"/>
      <c r="B204" s="590"/>
      <c r="C204" s="590"/>
      <c r="D204" s="596"/>
      <c r="E204" s="590"/>
      <c r="F204" s="590"/>
      <c r="G204" s="596"/>
      <c r="H204" s="590"/>
      <c r="J204" s="589"/>
      <c r="K204" s="589"/>
      <c r="L204" s="596"/>
      <c r="M204" s="438"/>
      <c r="N204" s="438"/>
      <c r="P204" s="596"/>
      <c r="Q204" s="589"/>
      <c r="R204" s="589"/>
      <c r="S204" s="596"/>
      <c r="T204" s="438"/>
      <c r="U204" s="438"/>
      <c r="V204" s="438"/>
      <c r="W204" s="596"/>
      <c r="X204" s="589"/>
      <c r="Y204" s="439"/>
      <c r="Z204" s="439"/>
      <c r="AA204" s="589"/>
      <c r="AB204" s="590"/>
    </row>
    <row r="205" spans="1:28" ht="2.65" customHeight="1">
      <c r="A205" s="592" t="s">
        <v>105</v>
      </c>
      <c r="B205" s="587"/>
      <c r="C205" s="587"/>
      <c r="D205" s="592" t="s">
        <v>105</v>
      </c>
      <c r="E205" s="587"/>
      <c r="F205" s="440" t="s">
        <v>105</v>
      </c>
      <c r="G205" s="593" t="s">
        <v>105</v>
      </c>
      <c r="H205" s="587"/>
      <c r="J205" s="446" t="s">
        <v>105</v>
      </c>
      <c r="K205" s="446" t="s">
        <v>105</v>
      </c>
      <c r="L205" s="446" t="s">
        <v>105</v>
      </c>
      <c r="M205" s="427" t="s">
        <v>105</v>
      </c>
      <c r="N205" s="427" t="s">
        <v>105</v>
      </c>
      <c r="P205" s="446" t="s">
        <v>105</v>
      </c>
      <c r="Q205" s="446" t="s">
        <v>105</v>
      </c>
      <c r="R205" s="446" t="s">
        <v>105</v>
      </c>
      <c r="S205" s="446" t="s">
        <v>105</v>
      </c>
      <c r="T205" s="427" t="s">
        <v>105</v>
      </c>
      <c r="U205" s="594" t="s">
        <v>105</v>
      </c>
      <c r="V205" s="587"/>
      <c r="W205" s="446" t="s">
        <v>105</v>
      </c>
      <c r="X205" s="446" t="s">
        <v>105</v>
      </c>
      <c r="Y205" s="427" t="s">
        <v>105</v>
      </c>
      <c r="Z205" s="427" t="s">
        <v>105</v>
      </c>
      <c r="AA205" s="593" t="s">
        <v>105</v>
      </c>
      <c r="AB205" s="587"/>
    </row>
    <row r="206" spans="1:28">
      <c r="A206" s="599">
        <v>3503</v>
      </c>
      <c r="B206" s="587"/>
      <c r="C206" s="587"/>
      <c r="D206" s="600" t="s">
        <v>68</v>
      </c>
      <c r="E206" s="587"/>
      <c r="F206" s="587"/>
      <c r="G206" s="601">
        <v>20</v>
      </c>
      <c r="H206" s="587"/>
      <c r="J206" s="586">
        <v>80</v>
      </c>
      <c r="K206" s="586">
        <v>5</v>
      </c>
      <c r="L206" s="597">
        <v>108.316</v>
      </c>
      <c r="M206" s="442">
        <v>10</v>
      </c>
      <c r="N206" s="443">
        <v>85</v>
      </c>
      <c r="P206" s="595">
        <v>50</v>
      </c>
      <c r="Q206" s="586">
        <v>80</v>
      </c>
      <c r="R206" s="586">
        <v>5</v>
      </c>
      <c r="S206" s="597">
        <v>108.211</v>
      </c>
      <c r="T206" s="442">
        <v>0</v>
      </c>
      <c r="U206" s="443">
        <v>95</v>
      </c>
      <c r="V206" s="434"/>
      <c r="W206" s="595">
        <v>35</v>
      </c>
      <c r="X206" s="598">
        <v>110.842</v>
      </c>
      <c r="Y206" s="444">
        <v>10</v>
      </c>
      <c r="Z206" s="445">
        <v>85</v>
      </c>
      <c r="AA206" s="586">
        <v>65</v>
      </c>
      <c r="AB206" s="587"/>
    </row>
    <row r="207" spans="1:28">
      <c r="A207" s="591"/>
      <c r="B207" s="587"/>
      <c r="C207" s="587"/>
      <c r="D207" s="591"/>
      <c r="E207" s="587"/>
      <c r="F207" s="587"/>
      <c r="G207" s="591"/>
      <c r="H207" s="587"/>
      <c r="J207" s="588"/>
      <c r="K207" s="588"/>
      <c r="L207" s="591"/>
      <c r="M207" s="434"/>
      <c r="N207" s="434"/>
      <c r="P207" s="591"/>
      <c r="Q207" s="588"/>
      <c r="R207" s="588"/>
      <c r="S207" s="591"/>
      <c r="T207" s="434"/>
      <c r="U207" s="434"/>
      <c r="V207" s="434"/>
      <c r="W207" s="591"/>
      <c r="X207" s="588"/>
      <c r="Y207" s="437"/>
      <c r="Z207" s="437"/>
      <c r="AA207" s="588"/>
      <c r="AB207" s="587"/>
    </row>
    <row r="208" spans="1:28" ht="2.9" customHeight="1">
      <c r="A208" s="591"/>
      <c r="B208" s="587"/>
      <c r="C208" s="587"/>
      <c r="D208" s="591"/>
      <c r="E208" s="587"/>
      <c r="F208" s="587"/>
      <c r="G208" s="591"/>
      <c r="H208" s="587"/>
      <c r="J208" s="588"/>
      <c r="K208" s="588"/>
      <c r="L208" s="591"/>
      <c r="M208" s="591"/>
      <c r="N208" s="591"/>
      <c r="P208" s="591"/>
      <c r="Q208" s="588"/>
      <c r="R208" s="588"/>
      <c r="S208" s="591"/>
      <c r="T208" s="591"/>
      <c r="U208" s="591"/>
      <c r="V208" s="434"/>
      <c r="W208" s="591"/>
      <c r="X208" s="588"/>
      <c r="Y208" s="588"/>
      <c r="Z208" s="588"/>
      <c r="AA208" s="588"/>
      <c r="AB208" s="587"/>
    </row>
    <row r="209" spans="1:28">
      <c r="A209" s="596"/>
      <c r="B209" s="590"/>
      <c r="C209" s="590"/>
      <c r="D209" s="596"/>
      <c r="E209" s="590"/>
      <c r="F209" s="590"/>
      <c r="G209" s="596"/>
      <c r="H209" s="590"/>
      <c r="J209" s="589"/>
      <c r="K209" s="589"/>
      <c r="L209" s="596"/>
      <c r="M209" s="438"/>
      <c r="N209" s="438"/>
      <c r="P209" s="596"/>
      <c r="Q209" s="589"/>
      <c r="R209" s="589"/>
      <c r="S209" s="596"/>
      <c r="T209" s="438"/>
      <c r="U209" s="438"/>
      <c r="V209" s="438"/>
      <c r="W209" s="596"/>
      <c r="X209" s="589"/>
      <c r="Y209" s="439"/>
      <c r="Z209" s="439"/>
      <c r="AA209" s="589"/>
      <c r="AB209" s="590"/>
    </row>
    <row r="210" spans="1:28" ht="2.65" customHeight="1">
      <c r="A210" s="592" t="s">
        <v>105</v>
      </c>
      <c r="B210" s="587"/>
      <c r="C210" s="587"/>
      <c r="D210" s="592" t="s">
        <v>105</v>
      </c>
      <c r="E210" s="587"/>
      <c r="F210" s="440" t="s">
        <v>105</v>
      </c>
      <c r="G210" s="593" t="s">
        <v>105</v>
      </c>
      <c r="H210" s="587"/>
      <c r="J210" s="446" t="s">
        <v>105</v>
      </c>
      <c r="K210" s="446" t="s">
        <v>105</v>
      </c>
      <c r="L210" s="446" t="s">
        <v>105</v>
      </c>
      <c r="M210" s="427" t="s">
        <v>105</v>
      </c>
      <c r="N210" s="427" t="s">
        <v>105</v>
      </c>
      <c r="P210" s="446" t="s">
        <v>105</v>
      </c>
      <c r="Q210" s="446" t="s">
        <v>105</v>
      </c>
      <c r="R210" s="446" t="s">
        <v>105</v>
      </c>
      <c r="S210" s="446" t="s">
        <v>105</v>
      </c>
      <c r="T210" s="427" t="s">
        <v>105</v>
      </c>
      <c r="U210" s="594" t="s">
        <v>105</v>
      </c>
      <c r="V210" s="587"/>
      <c r="W210" s="446" t="s">
        <v>105</v>
      </c>
      <c r="X210" s="446" t="s">
        <v>105</v>
      </c>
      <c r="Y210" s="427" t="s">
        <v>105</v>
      </c>
      <c r="Z210" s="427" t="s">
        <v>105</v>
      </c>
      <c r="AA210" s="593" t="s">
        <v>105</v>
      </c>
      <c r="AB210" s="587"/>
    </row>
    <row r="211" spans="1:28">
      <c r="A211" s="599">
        <v>3505</v>
      </c>
      <c r="B211" s="587"/>
      <c r="C211" s="587"/>
      <c r="D211" s="600" t="s">
        <v>69</v>
      </c>
      <c r="E211" s="587"/>
      <c r="F211" s="587"/>
      <c r="G211" s="601">
        <v>8</v>
      </c>
      <c r="H211" s="587"/>
      <c r="J211" s="586">
        <v>87.5</v>
      </c>
      <c r="K211" s="586">
        <v>12.5</v>
      </c>
      <c r="L211" s="597">
        <v>110.429</v>
      </c>
      <c r="M211" s="442">
        <v>12.5</v>
      </c>
      <c r="N211" s="443">
        <v>87.5</v>
      </c>
      <c r="P211" s="595">
        <v>37.5</v>
      </c>
      <c r="Q211" s="586">
        <v>87.5</v>
      </c>
      <c r="R211" s="586">
        <v>12.5</v>
      </c>
      <c r="S211" s="597">
        <v>109.429</v>
      </c>
      <c r="T211" s="442">
        <v>12.5</v>
      </c>
      <c r="U211" s="443">
        <v>87.5</v>
      </c>
      <c r="V211" s="434"/>
      <c r="W211" s="595">
        <v>37.5</v>
      </c>
      <c r="X211" s="598">
        <v>109.714</v>
      </c>
      <c r="Y211" s="444">
        <v>12.5</v>
      </c>
      <c r="Z211" s="445">
        <v>87.5</v>
      </c>
      <c r="AA211" s="586">
        <v>37.5</v>
      </c>
      <c r="AB211" s="587"/>
    </row>
    <row r="212" spans="1:28">
      <c r="A212" s="591"/>
      <c r="B212" s="587"/>
      <c r="C212" s="587"/>
      <c r="D212" s="591"/>
      <c r="E212" s="587"/>
      <c r="F212" s="587"/>
      <c r="G212" s="591"/>
      <c r="H212" s="587"/>
      <c r="J212" s="588"/>
      <c r="K212" s="588"/>
      <c r="L212" s="591"/>
      <c r="M212" s="434"/>
      <c r="N212" s="434"/>
      <c r="P212" s="591"/>
      <c r="Q212" s="588"/>
      <c r="R212" s="588"/>
      <c r="S212" s="591"/>
      <c r="T212" s="434"/>
      <c r="U212" s="434"/>
      <c r="V212" s="434"/>
      <c r="W212" s="591"/>
      <c r="X212" s="588"/>
      <c r="Y212" s="437"/>
      <c r="Z212" s="437"/>
      <c r="AA212" s="588"/>
      <c r="AB212" s="587"/>
    </row>
    <row r="213" spans="1:28" ht="2.9" customHeight="1">
      <c r="A213" s="591"/>
      <c r="B213" s="587"/>
      <c r="C213" s="587"/>
      <c r="D213" s="591"/>
      <c r="E213" s="587"/>
      <c r="F213" s="587"/>
      <c r="G213" s="591"/>
      <c r="H213" s="587"/>
      <c r="J213" s="588"/>
      <c r="K213" s="588"/>
      <c r="L213" s="591"/>
      <c r="M213" s="591"/>
      <c r="N213" s="591"/>
      <c r="P213" s="591"/>
      <c r="Q213" s="588"/>
      <c r="R213" s="588"/>
      <c r="S213" s="591"/>
      <c r="T213" s="591"/>
      <c r="U213" s="591"/>
      <c r="V213" s="434"/>
      <c r="W213" s="591"/>
      <c r="X213" s="588"/>
      <c r="Y213" s="588"/>
      <c r="Z213" s="588"/>
      <c r="AA213" s="588"/>
      <c r="AB213" s="587"/>
    </row>
    <row r="214" spans="1:28">
      <c r="A214" s="596"/>
      <c r="B214" s="590"/>
      <c r="C214" s="590"/>
      <c r="D214" s="596"/>
      <c r="E214" s="590"/>
      <c r="F214" s="590"/>
      <c r="G214" s="596"/>
      <c r="H214" s="590"/>
      <c r="J214" s="589"/>
      <c r="K214" s="589"/>
      <c r="L214" s="596"/>
      <c r="M214" s="438"/>
      <c r="N214" s="438"/>
      <c r="P214" s="596"/>
      <c r="Q214" s="589"/>
      <c r="R214" s="589"/>
      <c r="S214" s="596"/>
      <c r="T214" s="438"/>
      <c r="U214" s="438"/>
      <c r="V214" s="438"/>
      <c r="W214" s="596"/>
      <c r="X214" s="589"/>
      <c r="Y214" s="439"/>
      <c r="Z214" s="439"/>
      <c r="AA214" s="589"/>
      <c r="AB214" s="590"/>
    </row>
    <row r="215" spans="1:28" ht="2.65" customHeight="1">
      <c r="A215" s="592" t="s">
        <v>105</v>
      </c>
      <c r="B215" s="587"/>
      <c r="C215" s="587"/>
      <c r="D215" s="592" t="s">
        <v>105</v>
      </c>
      <c r="E215" s="587"/>
      <c r="F215" s="440" t="s">
        <v>105</v>
      </c>
      <c r="G215" s="593" t="s">
        <v>105</v>
      </c>
      <c r="H215" s="587"/>
      <c r="J215" s="446" t="s">
        <v>105</v>
      </c>
      <c r="K215" s="446" t="s">
        <v>105</v>
      </c>
      <c r="L215" s="446" t="s">
        <v>105</v>
      </c>
      <c r="M215" s="427" t="s">
        <v>105</v>
      </c>
      <c r="N215" s="427" t="s">
        <v>105</v>
      </c>
      <c r="P215" s="446" t="s">
        <v>105</v>
      </c>
      <c r="Q215" s="446" t="s">
        <v>105</v>
      </c>
      <c r="R215" s="446" t="s">
        <v>105</v>
      </c>
      <c r="S215" s="446" t="s">
        <v>105</v>
      </c>
      <c r="T215" s="427" t="s">
        <v>105</v>
      </c>
      <c r="U215" s="594" t="s">
        <v>105</v>
      </c>
      <c r="V215" s="587"/>
      <c r="W215" s="446" t="s">
        <v>105</v>
      </c>
      <c r="X215" s="446" t="s">
        <v>105</v>
      </c>
      <c r="Y215" s="427" t="s">
        <v>105</v>
      </c>
      <c r="Z215" s="427" t="s">
        <v>105</v>
      </c>
      <c r="AA215" s="593" t="s">
        <v>105</v>
      </c>
      <c r="AB215" s="587"/>
    </row>
    <row r="216" spans="1:28">
      <c r="A216" s="599">
        <v>3506</v>
      </c>
      <c r="B216" s="587"/>
      <c r="C216" s="587"/>
      <c r="D216" s="600" t="s">
        <v>70</v>
      </c>
      <c r="E216" s="587"/>
      <c r="F216" s="587"/>
      <c r="G216" s="601">
        <v>4</v>
      </c>
      <c r="H216" s="587"/>
      <c r="J216" s="586">
        <v>25</v>
      </c>
      <c r="K216" s="586">
        <v>0</v>
      </c>
      <c r="L216" s="597">
        <v>99.75</v>
      </c>
      <c r="M216" s="442">
        <v>50</v>
      </c>
      <c r="N216" s="443">
        <v>50</v>
      </c>
      <c r="P216" s="595">
        <v>0</v>
      </c>
      <c r="Q216" s="586">
        <v>75</v>
      </c>
      <c r="R216" s="586">
        <v>25</v>
      </c>
      <c r="S216" s="597">
        <v>102</v>
      </c>
      <c r="T216" s="442">
        <v>50</v>
      </c>
      <c r="U216" s="443">
        <v>50</v>
      </c>
      <c r="V216" s="434"/>
      <c r="W216" s="595">
        <v>25</v>
      </c>
      <c r="X216" s="598">
        <v>99</v>
      </c>
      <c r="Y216" s="444">
        <v>50</v>
      </c>
      <c r="Z216" s="445">
        <v>50</v>
      </c>
      <c r="AA216" s="586">
        <v>25</v>
      </c>
      <c r="AB216" s="587"/>
    </row>
    <row r="217" spans="1:28">
      <c r="A217" s="591"/>
      <c r="B217" s="587"/>
      <c r="C217" s="587"/>
      <c r="D217" s="591"/>
      <c r="E217" s="587"/>
      <c r="F217" s="587"/>
      <c r="G217" s="591"/>
      <c r="H217" s="587"/>
      <c r="J217" s="588"/>
      <c r="K217" s="588"/>
      <c r="L217" s="591"/>
      <c r="M217" s="434"/>
      <c r="N217" s="434"/>
      <c r="P217" s="591"/>
      <c r="Q217" s="588"/>
      <c r="R217" s="588"/>
      <c r="S217" s="591"/>
      <c r="T217" s="434"/>
      <c r="U217" s="434"/>
      <c r="V217" s="434"/>
      <c r="W217" s="591"/>
      <c r="X217" s="588"/>
      <c r="Y217" s="437"/>
      <c r="Z217" s="437"/>
      <c r="AA217" s="588"/>
      <c r="AB217" s="587"/>
    </row>
    <row r="218" spans="1:28" ht="2.9" customHeight="1">
      <c r="A218" s="591"/>
      <c r="B218" s="587"/>
      <c r="C218" s="587"/>
      <c r="D218" s="591"/>
      <c r="E218" s="587"/>
      <c r="F218" s="587"/>
      <c r="G218" s="591"/>
      <c r="H218" s="587"/>
      <c r="J218" s="588"/>
      <c r="K218" s="588"/>
      <c r="L218" s="591"/>
      <c r="M218" s="591"/>
      <c r="N218" s="591"/>
      <c r="P218" s="591"/>
      <c r="Q218" s="588"/>
      <c r="R218" s="588"/>
      <c r="S218" s="591"/>
      <c r="T218" s="591"/>
      <c r="U218" s="591"/>
      <c r="V218" s="434"/>
      <c r="W218" s="591"/>
      <c r="X218" s="588"/>
      <c r="Y218" s="588"/>
      <c r="Z218" s="588"/>
      <c r="AA218" s="588"/>
      <c r="AB218" s="587"/>
    </row>
    <row r="219" spans="1:28">
      <c r="A219" s="596"/>
      <c r="B219" s="590"/>
      <c r="C219" s="590"/>
      <c r="D219" s="596"/>
      <c r="E219" s="590"/>
      <c r="F219" s="590"/>
      <c r="G219" s="596"/>
      <c r="H219" s="590"/>
      <c r="J219" s="589"/>
      <c r="K219" s="589"/>
      <c r="L219" s="596"/>
      <c r="M219" s="438"/>
      <c r="N219" s="438"/>
      <c r="P219" s="596"/>
      <c r="Q219" s="589"/>
      <c r="R219" s="589"/>
      <c r="S219" s="596"/>
      <c r="T219" s="438"/>
      <c r="U219" s="438"/>
      <c r="V219" s="438"/>
      <c r="W219" s="596"/>
      <c r="X219" s="589"/>
      <c r="Y219" s="439"/>
      <c r="Z219" s="439"/>
      <c r="AA219" s="589"/>
      <c r="AB219" s="590"/>
    </row>
    <row r="220" spans="1:28" ht="2.65" customHeight="1">
      <c r="A220" s="592" t="s">
        <v>105</v>
      </c>
      <c r="B220" s="587"/>
      <c r="C220" s="587"/>
      <c r="D220" s="592" t="s">
        <v>105</v>
      </c>
      <c r="E220" s="587"/>
      <c r="F220" s="440" t="s">
        <v>105</v>
      </c>
      <c r="G220" s="593" t="s">
        <v>105</v>
      </c>
      <c r="H220" s="587"/>
      <c r="J220" s="446" t="s">
        <v>105</v>
      </c>
      <c r="K220" s="446" t="s">
        <v>105</v>
      </c>
      <c r="L220" s="446" t="s">
        <v>105</v>
      </c>
      <c r="M220" s="427" t="s">
        <v>105</v>
      </c>
      <c r="N220" s="427" t="s">
        <v>105</v>
      </c>
      <c r="P220" s="446" t="s">
        <v>105</v>
      </c>
      <c r="Q220" s="446" t="s">
        <v>105</v>
      </c>
      <c r="R220" s="446" t="s">
        <v>105</v>
      </c>
      <c r="S220" s="446" t="s">
        <v>105</v>
      </c>
      <c r="T220" s="427" t="s">
        <v>105</v>
      </c>
      <c r="U220" s="594" t="s">
        <v>105</v>
      </c>
      <c r="V220" s="587"/>
      <c r="W220" s="446" t="s">
        <v>105</v>
      </c>
      <c r="X220" s="446" t="s">
        <v>105</v>
      </c>
      <c r="Y220" s="427" t="s">
        <v>105</v>
      </c>
      <c r="Z220" s="427" t="s">
        <v>105</v>
      </c>
      <c r="AA220" s="593" t="s">
        <v>105</v>
      </c>
      <c r="AB220" s="587"/>
    </row>
    <row r="221" spans="1:28">
      <c r="A221" s="599">
        <v>4028</v>
      </c>
      <c r="B221" s="587"/>
      <c r="C221" s="587"/>
      <c r="D221" s="600" t="s">
        <v>71</v>
      </c>
      <c r="E221" s="587"/>
      <c r="F221" s="587"/>
      <c r="G221" s="601">
        <v>27</v>
      </c>
      <c r="H221" s="587"/>
      <c r="J221" s="586">
        <v>74.099999999999994</v>
      </c>
      <c r="K221" s="586">
        <v>7.4</v>
      </c>
      <c r="L221" s="597">
        <v>106.852</v>
      </c>
      <c r="M221" s="442">
        <v>18.5</v>
      </c>
      <c r="N221" s="443">
        <v>81.5</v>
      </c>
      <c r="P221" s="595">
        <v>48.1</v>
      </c>
      <c r="Q221" s="586">
        <v>74.099999999999994</v>
      </c>
      <c r="R221" s="586">
        <v>7.4</v>
      </c>
      <c r="S221" s="597">
        <v>105.259</v>
      </c>
      <c r="T221" s="442">
        <v>14.8</v>
      </c>
      <c r="U221" s="443">
        <v>85.2</v>
      </c>
      <c r="V221" s="434"/>
      <c r="W221" s="595">
        <v>29.6</v>
      </c>
      <c r="X221" s="598">
        <v>108.29600000000001</v>
      </c>
      <c r="Y221" s="444">
        <v>18.5</v>
      </c>
      <c r="Z221" s="445">
        <v>81.5</v>
      </c>
      <c r="AA221" s="586">
        <v>59.3</v>
      </c>
      <c r="AB221" s="587"/>
    </row>
    <row r="222" spans="1:28">
      <c r="A222" s="591"/>
      <c r="B222" s="587"/>
      <c r="C222" s="587"/>
      <c r="D222" s="591"/>
      <c r="E222" s="587"/>
      <c r="F222" s="587"/>
      <c r="G222" s="591"/>
      <c r="H222" s="587"/>
      <c r="J222" s="588"/>
      <c r="K222" s="588"/>
      <c r="L222" s="591"/>
      <c r="M222" s="434"/>
      <c r="N222" s="434"/>
      <c r="P222" s="591"/>
      <c r="Q222" s="588"/>
      <c r="R222" s="588"/>
      <c r="S222" s="591"/>
      <c r="T222" s="434"/>
      <c r="U222" s="434"/>
      <c r="V222" s="434"/>
      <c r="W222" s="591"/>
      <c r="X222" s="588"/>
      <c r="Y222" s="437"/>
      <c r="Z222" s="437"/>
      <c r="AA222" s="588"/>
      <c r="AB222" s="587"/>
    </row>
    <row r="223" spans="1:28" ht="2.9" customHeight="1">
      <c r="A223" s="591"/>
      <c r="B223" s="587"/>
      <c r="C223" s="587"/>
      <c r="D223" s="591"/>
      <c r="E223" s="587"/>
      <c r="F223" s="587"/>
      <c r="G223" s="591"/>
      <c r="H223" s="587"/>
      <c r="J223" s="588"/>
      <c r="K223" s="588"/>
      <c r="L223" s="591"/>
      <c r="M223" s="591"/>
      <c r="N223" s="591"/>
      <c r="P223" s="591"/>
      <c r="Q223" s="588"/>
      <c r="R223" s="588"/>
      <c r="S223" s="591"/>
      <c r="T223" s="591"/>
      <c r="U223" s="591"/>
      <c r="V223" s="434"/>
      <c r="W223" s="591"/>
      <c r="X223" s="588"/>
      <c r="Y223" s="588"/>
      <c r="Z223" s="588"/>
      <c r="AA223" s="588"/>
      <c r="AB223" s="587"/>
    </row>
    <row r="224" spans="1:28">
      <c r="A224" s="596"/>
      <c r="B224" s="590"/>
      <c r="C224" s="590"/>
      <c r="D224" s="596"/>
      <c r="E224" s="590"/>
      <c r="F224" s="590"/>
      <c r="G224" s="596"/>
      <c r="H224" s="590"/>
      <c r="J224" s="589"/>
      <c r="K224" s="589"/>
      <c r="L224" s="596"/>
      <c r="M224" s="438"/>
      <c r="N224" s="438"/>
      <c r="P224" s="596"/>
      <c r="Q224" s="589"/>
      <c r="R224" s="589"/>
      <c r="S224" s="596"/>
      <c r="T224" s="438"/>
      <c r="U224" s="438"/>
      <c r="V224" s="438"/>
      <c r="W224" s="596"/>
      <c r="X224" s="589"/>
      <c r="Y224" s="439"/>
      <c r="Z224" s="439"/>
      <c r="AA224" s="589"/>
      <c r="AB224" s="590"/>
    </row>
    <row r="225" spans="1:28" ht="2.65" customHeight="1">
      <c r="A225" s="592" t="s">
        <v>105</v>
      </c>
      <c r="B225" s="587"/>
      <c r="C225" s="587"/>
      <c r="D225" s="592" t="s">
        <v>105</v>
      </c>
      <c r="E225" s="587"/>
      <c r="F225" s="440" t="s">
        <v>105</v>
      </c>
      <c r="G225" s="593" t="s">
        <v>105</v>
      </c>
      <c r="H225" s="587"/>
      <c r="J225" s="446" t="s">
        <v>105</v>
      </c>
      <c r="K225" s="446" t="s">
        <v>105</v>
      </c>
      <c r="L225" s="446" t="s">
        <v>105</v>
      </c>
      <c r="M225" s="427" t="s">
        <v>105</v>
      </c>
      <c r="N225" s="427" t="s">
        <v>105</v>
      </c>
      <c r="P225" s="446" t="s">
        <v>105</v>
      </c>
      <c r="Q225" s="446" t="s">
        <v>105</v>
      </c>
      <c r="R225" s="446" t="s">
        <v>105</v>
      </c>
      <c r="S225" s="446" t="s">
        <v>105</v>
      </c>
      <c r="T225" s="427" t="s">
        <v>105</v>
      </c>
      <c r="U225" s="594" t="s">
        <v>105</v>
      </c>
      <c r="V225" s="587"/>
      <c r="W225" s="446" t="s">
        <v>105</v>
      </c>
      <c r="X225" s="446" t="s">
        <v>105</v>
      </c>
      <c r="Y225" s="427" t="s">
        <v>105</v>
      </c>
      <c r="Z225" s="427" t="s">
        <v>105</v>
      </c>
      <c r="AA225" s="593" t="s">
        <v>105</v>
      </c>
      <c r="AB225" s="587"/>
    </row>
    <row r="226" spans="1:28">
      <c r="A226" s="599">
        <v>2003</v>
      </c>
      <c r="B226" s="587"/>
      <c r="C226" s="587"/>
      <c r="D226" s="600" t="s">
        <v>93</v>
      </c>
      <c r="E226" s="587"/>
      <c r="F226" s="587"/>
      <c r="G226" s="601">
        <v>29</v>
      </c>
      <c r="H226" s="587"/>
      <c r="J226" s="586">
        <v>72.400000000000006</v>
      </c>
      <c r="K226" s="586">
        <v>13.8</v>
      </c>
      <c r="L226" s="597">
        <v>106.13800000000001</v>
      </c>
      <c r="M226" s="442">
        <v>17.2</v>
      </c>
      <c r="N226" s="443">
        <v>82.8</v>
      </c>
      <c r="P226" s="595">
        <v>41.4</v>
      </c>
      <c r="Q226" s="586">
        <v>72.400000000000006</v>
      </c>
      <c r="R226" s="586">
        <v>17.2</v>
      </c>
      <c r="S226" s="597">
        <v>109.414</v>
      </c>
      <c r="T226" s="442">
        <v>13.8</v>
      </c>
      <c r="U226" s="443">
        <v>86.2</v>
      </c>
      <c r="V226" s="434"/>
      <c r="W226" s="595">
        <v>48.3</v>
      </c>
      <c r="X226" s="598">
        <v>109.172</v>
      </c>
      <c r="Y226" s="444">
        <v>20.7</v>
      </c>
      <c r="Z226" s="445">
        <v>79.3</v>
      </c>
      <c r="AA226" s="586">
        <v>65.5</v>
      </c>
      <c r="AB226" s="587"/>
    </row>
    <row r="227" spans="1:28">
      <c r="A227" s="591"/>
      <c r="B227" s="587"/>
      <c r="C227" s="587"/>
      <c r="D227" s="591"/>
      <c r="E227" s="587"/>
      <c r="F227" s="587"/>
      <c r="G227" s="591"/>
      <c r="H227" s="587"/>
      <c r="J227" s="588"/>
      <c r="K227" s="588"/>
      <c r="L227" s="591"/>
      <c r="M227" s="434"/>
      <c r="N227" s="434"/>
      <c r="P227" s="591"/>
      <c r="Q227" s="588"/>
      <c r="R227" s="588"/>
      <c r="S227" s="591"/>
      <c r="T227" s="434"/>
      <c r="U227" s="434"/>
      <c r="V227" s="434"/>
      <c r="W227" s="591"/>
      <c r="X227" s="588"/>
      <c r="Y227" s="437"/>
      <c r="Z227" s="437"/>
      <c r="AA227" s="588"/>
      <c r="AB227" s="587"/>
    </row>
    <row r="228" spans="1:28" ht="2.9" customHeight="1">
      <c r="A228" s="591"/>
      <c r="B228" s="587"/>
      <c r="C228" s="587"/>
      <c r="D228" s="591"/>
      <c r="E228" s="587"/>
      <c r="F228" s="587"/>
      <c r="G228" s="591"/>
      <c r="H228" s="587"/>
      <c r="J228" s="588"/>
      <c r="K228" s="588"/>
      <c r="L228" s="591"/>
      <c r="M228" s="591"/>
      <c r="N228" s="591"/>
      <c r="P228" s="591"/>
      <c r="Q228" s="588"/>
      <c r="R228" s="588"/>
      <c r="S228" s="591"/>
      <c r="T228" s="591"/>
      <c r="U228" s="591"/>
      <c r="V228" s="434"/>
      <c r="W228" s="591"/>
      <c r="X228" s="588"/>
      <c r="Y228" s="588"/>
      <c r="Z228" s="588"/>
      <c r="AA228" s="588"/>
      <c r="AB228" s="587"/>
    </row>
    <row r="229" spans="1:28">
      <c r="A229" s="596"/>
      <c r="B229" s="590"/>
      <c r="C229" s="590"/>
      <c r="D229" s="596"/>
      <c r="E229" s="590"/>
      <c r="F229" s="590"/>
      <c r="G229" s="596"/>
      <c r="H229" s="590"/>
      <c r="J229" s="589"/>
      <c r="K229" s="589"/>
      <c r="L229" s="596"/>
      <c r="M229" s="438"/>
      <c r="N229" s="438"/>
      <c r="P229" s="596"/>
      <c r="Q229" s="589"/>
      <c r="R229" s="589"/>
      <c r="S229" s="596"/>
      <c r="T229" s="438"/>
      <c r="U229" s="438"/>
      <c r="V229" s="438"/>
      <c r="W229" s="596"/>
      <c r="X229" s="589"/>
      <c r="Y229" s="439"/>
      <c r="Z229" s="439"/>
      <c r="AA229" s="589"/>
      <c r="AB229" s="590"/>
    </row>
    <row r="230" spans="1:28" ht="2.65" customHeight="1">
      <c r="A230" s="592" t="s">
        <v>105</v>
      </c>
      <c r="B230" s="587"/>
      <c r="C230" s="587"/>
      <c r="D230" s="592" t="s">
        <v>105</v>
      </c>
      <c r="E230" s="587"/>
      <c r="F230" s="440" t="s">
        <v>105</v>
      </c>
      <c r="G230" s="593" t="s">
        <v>105</v>
      </c>
      <c r="H230" s="587"/>
      <c r="J230" s="446" t="s">
        <v>105</v>
      </c>
      <c r="K230" s="446" t="s">
        <v>105</v>
      </c>
      <c r="L230" s="446" t="s">
        <v>105</v>
      </c>
      <c r="M230" s="427" t="s">
        <v>105</v>
      </c>
      <c r="N230" s="427" t="s">
        <v>105</v>
      </c>
      <c r="P230" s="446" t="s">
        <v>105</v>
      </c>
      <c r="Q230" s="446" t="s">
        <v>105</v>
      </c>
      <c r="R230" s="446" t="s">
        <v>105</v>
      </c>
      <c r="S230" s="446" t="s">
        <v>105</v>
      </c>
      <c r="T230" s="427" t="s">
        <v>105</v>
      </c>
      <c r="U230" s="594" t="s">
        <v>105</v>
      </c>
      <c r="V230" s="587"/>
      <c r="W230" s="446" t="s">
        <v>105</v>
      </c>
      <c r="X230" s="446" t="s">
        <v>105</v>
      </c>
      <c r="Y230" s="427" t="s">
        <v>105</v>
      </c>
      <c r="Z230" s="427" t="s">
        <v>105</v>
      </c>
      <c r="AA230" s="593" t="s">
        <v>105</v>
      </c>
      <c r="AB230" s="587"/>
    </row>
    <row r="231" spans="1:28">
      <c r="A231" s="599">
        <v>2056</v>
      </c>
      <c r="B231" s="587"/>
      <c r="C231" s="587"/>
      <c r="D231" s="600" t="s">
        <v>73</v>
      </c>
      <c r="E231" s="587"/>
      <c r="F231" s="587"/>
      <c r="G231" s="601">
        <v>21</v>
      </c>
      <c r="H231" s="587"/>
      <c r="J231" s="586">
        <v>66.7</v>
      </c>
      <c r="K231" s="586">
        <v>4.8</v>
      </c>
      <c r="L231" s="597">
        <v>108.842</v>
      </c>
      <c r="M231" s="442">
        <v>19</v>
      </c>
      <c r="N231" s="443">
        <v>81</v>
      </c>
      <c r="P231" s="595">
        <v>47.6</v>
      </c>
      <c r="Q231" s="586">
        <v>66.7</v>
      </c>
      <c r="R231" s="586">
        <v>4.8</v>
      </c>
      <c r="S231" s="597">
        <v>106.73699999999999</v>
      </c>
      <c r="T231" s="442">
        <v>23.8</v>
      </c>
      <c r="U231" s="443">
        <v>76.2</v>
      </c>
      <c r="V231" s="434"/>
      <c r="W231" s="595">
        <v>28.6</v>
      </c>
      <c r="X231" s="598">
        <v>107.895</v>
      </c>
      <c r="Y231" s="444">
        <v>14.3</v>
      </c>
      <c r="Z231" s="445">
        <v>85.7</v>
      </c>
      <c r="AA231" s="586">
        <v>47.6</v>
      </c>
      <c r="AB231" s="587"/>
    </row>
    <row r="232" spans="1:28">
      <c r="A232" s="591"/>
      <c r="B232" s="587"/>
      <c r="C232" s="587"/>
      <c r="D232" s="591"/>
      <c r="E232" s="587"/>
      <c r="F232" s="587"/>
      <c r="G232" s="591"/>
      <c r="H232" s="587"/>
      <c r="J232" s="588"/>
      <c r="K232" s="588"/>
      <c r="L232" s="591"/>
      <c r="M232" s="434"/>
      <c r="N232" s="434"/>
      <c r="P232" s="591"/>
      <c r="Q232" s="588"/>
      <c r="R232" s="588"/>
      <c r="S232" s="591"/>
      <c r="T232" s="434"/>
      <c r="U232" s="434"/>
      <c r="V232" s="434"/>
      <c r="W232" s="591"/>
      <c r="X232" s="588"/>
      <c r="Y232" s="437"/>
      <c r="Z232" s="437"/>
      <c r="AA232" s="588"/>
      <c r="AB232" s="587"/>
    </row>
    <row r="233" spans="1:28" ht="2.9" customHeight="1">
      <c r="A233" s="591"/>
      <c r="B233" s="587"/>
      <c r="C233" s="587"/>
      <c r="D233" s="591"/>
      <c r="E233" s="587"/>
      <c r="F233" s="587"/>
      <c r="G233" s="591"/>
      <c r="H233" s="587"/>
      <c r="J233" s="588"/>
      <c r="K233" s="588"/>
      <c r="L233" s="591"/>
      <c r="M233" s="591"/>
      <c r="N233" s="591"/>
      <c r="P233" s="591"/>
      <c r="Q233" s="588"/>
      <c r="R233" s="588"/>
      <c r="S233" s="591"/>
      <c r="T233" s="591"/>
      <c r="U233" s="591"/>
      <c r="V233" s="434"/>
      <c r="W233" s="591"/>
      <c r="X233" s="588"/>
      <c r="Y233" s="588"/>
      <c r="Z233" s="588"/>
      <c r="AA233" s="588"/>
      <c r="AB233" s="587"/>
    </row>
    <row r="234" spans="1:28">
      <c r="A234" s="596"/>
      <c r="B234" s="590"/>
      <c r="C234" s="590"/>
      <c r="D234" s="596"/>
      <c r="E234" s="590"/>
      <c r="F234" s="590"/>
      <c r="G234" s="596"/>
      <c r="H234" s="590"/>
      <c r="J234" s="589"/>
      <c r="K234" s="589"/>
      <c r="L234" s="596"/>
      <c r="M234" s="438"/>
      <c r="N234" s="438"/>
      <c r="P234" s="596"/>
      <c r="Q234" s="589"/>
      <c r="R234" s="589"/>
      <c r="S234" s="596"/>
      <c r="T234" s="438"/>
      <c r="U234" s="438"/>
      <c r="V234" s="438"/>
      <c r="W234" s="596"/>
      <c r="X234" s="589"/>
      <c r="Y234" s="439"/>
      <c r="Z234" s="439"/>
      <c r="AA234" s="589"/>
      <c r="AB234" s="590"/>
    </row>
    <row r="235" spans="1:28" ht="2.65" customHeight="1">
      <c r="A235" s="592" t="s">
        <v>105</v>
      </c>
      <c r="B235" s="587"/>
      <c r="C235" s="587"/>
      <c r="D235" s="592" t="s">
        <v>105</v>
      </c>
      <c r="E235" s="587"/>
      <c r="F235" s="440" t="s">
        <v>105</v>
      </c>
      <c r="G235" s="593" t="s">
        <v>105</v>
      </c>
      <c r="H235" s="587"/>
      <c r="J235" s="446" t="s">
        <v>105</v>
      </c>
      <c r="K235" s="446" t="s">
        <v>105</v>
      </c>
      <c r="L235" s="446" t="s">
        <v>105</v>
      </c>
      <c r="M235" s="427" t="s">
        <v>105</v>
      </c>
      <c r="N235" s="427" t="s">
        <v>105</v>
      </c>
      <c r="P235" s="446" t="s">
        <v>105</v>
      </c>
      <c r="Q235" s="446" t="s">
        <v>105</v>
      </c>
      <c r="R235" s="446" t="s">
        <v>105</v>
      </c>
      <c r="S235" s="446" t="s">
        <v>105</v>
      </c>
      <c r="T235" s="427" t="s">
        <v>105</v>
      </c>
      <c r="U235" s="594" t="s">
        <v>105</v>
      </c>
      <c r="V235" s="587"/>
      <c r="W235" s="446" t="s">
        <v>105</v>
      </c>
      <c r="X235" s="446" t="s">
        <v>105</v>
      </c>
      <c r="Y235" s="427" t="s">
        <v>105</v>
      </c>
      <c r="Z235" s="427" t="s">
        <v>105</v>
      </c>
      <c r="AA235" s="593" t="s">
        <v>105</v>
      </c>
      <c r="AB235" s="587"/>
    </row>
    <row r="236" spans="1:28">
      <c r="A236" s="599">
        <v>7005</v>
      </c>
      <c r="B236" s="587"/>
      <c r="C236" s="587"/>
      <c r="D236" s="600" t="s">
        <v>78</v>
      </c>
      <c r="E236" s="587"/>
      <c r="F236" s="587"/>
      <c r="G236" s="601">
        <v>5</v>
      </c>
      <c r="H236" s="587"/>
      <c r="J236" s="586">
        <v>0</v>
      </c>
      <c r="K236" s="586">
        <v>0</v>
      </c>
      <c r="L236" s="602" t="s">
        <v>259</v>
      </c>
      <c r="M236" s="442">
        <v>100</v>
      </c>
      <c r="N236" s="443">
        <v>0</v>
      </c>
      <c r="P236" s="595">
        <v>0</v>
      </c>
      <c r="Q236" s="586">
        <v>0</v>
      </c>
      <c r="R236" s="586">
        <v>0</v>
      </c>
      <c r="S236" s="602" t="s">
        <v>259</v>
      </c>
      <c r="T236" s="442">
        <v>100</v>
      </c>
      <c r="U236" s="443">
        <v>0</v>
      </c>
      <c r="V236" s="434"/>
      <c r="W236" s="595">
        <v>0</v>
      </c>
      <c r="X236" s="603" t="s">
        <v>259</v>
      </c>
      <c r="Y236" s="444">
        <v>100</v>
      </c>
      <c r="Z236" s="445">
        <v>0</v>
      </c>
      <c r="AA236" s="586">
        <v>0</v>
      </c>
      <c r="AB236" s="587"/>
    </row>
    <row r="237" spans="1:28">
      <c r="A237" s="591"/>
      <c r="B237" s="587"/>
      <c r="C237" s="587"/>
      <c r="D237" s="591"/>
      <c r="E237" s="587"/>
      <c r="F237" s="587"/>
      <c r="G237" s="591"/>
      <c r="H237" s="587"/>
      <c r="J237" s="588"/>
      <c r="K237" s="588"/>
      <c r="L237" s="591"/>
      <c r="M237" s="434"/>
      <c r="N237" s="434"/>
      <c r="P237" s="591"/>
      <c r="Q237" s="588"/>
      <c r="R237" s="588"/>
      <c r="S237" s="591"/>
      <c r="T237" s="434"/>
      <c r="U237" s="434"/>
      <c r="V237" s="434"/>
      <c r="W237" s="591"/>
      <c r="X237" s="588"/>
      <c r="Y237" s="437"/>
      <c r="Z237" s="437"/>
      <c r="AA237" s="588"/>
      <c r="AB237" s="587"/>
    </row>
    <row r="238" spans="1:28" ht="2.9" customHeight="1">
      <c r="A238" s="591"/>
      <c r="B238" s="587"/>
      <c r="C238" s="587"/>
      <c r="D238" s="591"/>
      <c r="E238" s="587"/>
      <c r="F238" s="587"/>
      <c r="G238" s="591"/>
      <c r="H238" s="587"/>
      <c r="J238" s="588"/>
      <c r="K238" s="588"/>
      <c r="L238" s="591"/>
      <c r="M238" s="591"/>
      <c r="N238" s="591"/>
      <c r="P238" s="591"/>
      <c r="Q238" s="588"/>
      <c r="R238" s="588"/>
      <c r="S238" s="591"/>
      <c r="T238" s="591"/>
      <c r="U238" s="591"/>
      <c r="V238" s="434"/>
      <c r="W238" s="591"/>
      <c r="X238" s="588"/>
      <c r="Y238" s="588"/>
      <c r="Z238" s="588"/>
      <c r="AA238" s="588"/>
      <c r="AB238" s="587"/>
    </row>
    <row r="239" spans="1:28">
      <c r="A239" s="596"/>
      <c r="B239" s="590"/>
      <c r="C239" s="590"/>
      <c r="D239" s="596"/>
      <c r="E239" s="590"/>
      <c r="F239" s="590"/>
      <c r="G239" s="596"/>
      <c r="H239" s="590"/>
      <c r="J239" s="589"/>
      <c r="K239" s="589"/>
      <c r="L239" s="596"/>
      <c r="M239" s="438"/>
      <c r="N239" s="438"/>
      <c r="P239" s="596"/>
      <c r="Q239" s="589"/>
      <c r="R239" s="589"/>
      <c r="S239" s="596"/>
      <c r="T239" s="438"/>
      <c r="U239" s="438"/>
      <c r="V239" s="438"/>
      <c r="W239" s="596"/>
      <c r="X239" s="589"/>
      <c r="Y239" s="439"/>
      <c r="Z239" s="439"/>
      <c r="AA239" s="589"/>
      <c r="AB239" s="590"/>
    </row>
    <row r="240" spans="1:28" ht="2.65" customHeight="1">
      <c r="A240" s="592" t="s">
        <v>105</v>
      </c>
      <c r="B240" s="587"/>
      <c r="C240" s="587"/>
      <c r="D240" s="592" t="s">
        <v>105</v>
      </c>
      <c r="E240" s="587"/>
      <c r="F240" s="440" t="s">
        <v>105</v>
      </c>
      <c r="G240" s="593" t="s">
        <v>105</v>
      </c>
      <c r="H240" s="587"/>
      <c r="J240" s="446" t="s">
        <v>105</v>
      </c>
      <c r="K240" s="446" t="s">
        <v>105</v>
      </c>
      <c r="L240" s="446" t="s">
        <v>105</v>
      </c>
      <c r="M240" s="427" t="s">
        <v>105</v>
      </c>
      <c r="N240" s="427" t="s">
        <v>105</v>
      </c>
      <c r="P240" s="446" t="s">
        <v>105</v>
      </c>
      <c r="Q240" s="446" t="s">
        <v>105</v>
      </c>
      <c r="R240" s="446" t="s">
        <v>105</v>
      </c>
      <c r="S240" s="446" t="s">
        <v>105</v>
      </c>
      <c r="T240" s="427" t="s">
        <v>105</v>
      </c>
      <c r="U240" s="594" t="s">
        <v>105</v>
      </c>
      <c r="V240" s="587"/>
      <c r="W240" s="446" t="s">
        <v>105</v>
      </c>
      <c r="X240" s="446" t="s">
        <v>105</v>
      </c>
      <c r="Y240" s="427" t="s">
        <v>105</v>
      </c>
      <c r="Z240" s="427" t="s">
        <v>105</v>
      </c>
      <c r="AA240" s="593" t="s">
        <v>105</v>
      </c>
      <c r="AB240" s="587"/>
    </row>
    <row r="241" spans="1:28">
      <c r="A241" s="599">
        <v>2059</v>
      </c>
      <c r="B241" s="587"/>
      <c r="C241" s="587"/>
      <c r="D241" s="600" t="s">
        <v>74</v>
      </c>
      <c r="E241" s="587"/>
      <c r="F241" s="587"/>
      <c r="G241" s="601">
        <v>47</v>
      </c>
      <c r="H241" s="587"/>
      <c r="J241" s="586">
        <v>55.3</v>
      </c>
      <c r="K241" s="586">
        <v>0</v>
      </c>
      <c r="L241" s="597">
        <v>103.30200000000001</v>
      </c>
      <c r="M241" s="442">
        <v>38.299999999999997</v>
      </c>
      <c r="N241" s="443">
        <v>61.7</v>
      </c>
      <c r="P241" s="595">
        <v>19.100000000000001</v>
      </c>
      <c r="Q241" s="586">
        <v>68.099999999999994</v>
      </c>
      <c r="R241" s="586">
        <v>4.3</v>
      </c>
      <c r="S241" s="597">
        <v>103.09099999999999</v>
      </c>
      <c r="T241" s="442">
        <v>29.8</v>
      </c>
      <c r="U241" s="443">
        <v>70.2</v>
      </c>
      <c r="V241" s="434"/>
      <c r="W241" s="595">
        <v>19.100000000000001</v>
      </c>
      <c r="X241" s="598">
        <v>103.465</v>
      </c>
      <c r="Y241" s="444">
        <v>31.9</v>
      </c>
      <c r="Z241" s="445">
        <v>68.099999999999994</v>
      </c>
      <c r="AA241" s="586">
        <v>12.8</v>
      </c>
      <c r="AB241" s="587"/>
    </row>
    <row r="242" spans="1:28">
      <c r="A242" s="591"/>
      <c r="B242" s="587"/>
      <c r="C242" s="587"/>
      <c r="D242" s="591"/>
      <c r="E242" s="587"/>
      <c r="F242" s="587"/>
      <c r="G242" s="591"/>
      <c r="H242" s="587"/>
      <c r="J242" s="588"/>
      <c r="K242" s="588"/>
      <c r="L242" s="591"/>
      <c r="M242" s="434"/>
      <c r="N242" s="434"/>
      <c r="P242" s="591"/>
      <c r="Q242" s="588"/>
      <c r="R242" s="588"/>
      <c r="S242" s="591"/>
      <c r="T242" s="434"/>
      <c r="U242" s="434"/>
      <c r="V242" s="434"/>
      <c r="W242" s="591"/>
      <c r="X242" s="588"/>
      <c r="Y242" s="437"/>
      <c r="Z242" s="437"/>
      <c r="AA242" s="588"/>
      <c r="AB242" s="587"/>
    </row>
    <row r="243" spans="1:28" ht="2.9" customHeight="1">
      <c r="A243" s="591"/>
      <c r="B243" s="587"/>
      <c r="C243" s="587"/>
      <c r="D243" s="591"/>
      <c r="E243" s="587"/>
      <c r="F243" s="587"/>
      <c r="G243" s="591"/>
      <c r="H243" s="587"/>
      <c r="J243" s="588"/>
      <c r="K243" s="588"/>
      <c r="L243" s="591"/>
      <c r="M243" s="591"/>
      <c r="N243" s="591"/>
      <c r="P243" s="591"/>
      <c r="Q243" s="588"/>
      <c r="R243" s="588"/>
      <c r="S243" s="591"/>
      <c r="T243" s="591"/>
      <c r="U243" s="591"/>
      <c r="V243" s="434"/>
      <c r="W243" s="591"/>
      <c r="X243" s="588"/>
      <c r="Y243" s="588"/>
      <c r="Z243" s="588"/>
      <c r="AA243" s="588"/>
      <c r="AB243" s="587"/>
    </row>
    <row r="244" spans="1:28">
      <c r="A244" s="596"/>
      <c r="B244" s="590"/>
      <c r="C244" s="590"/>
      <c r="D244" s="596"/>
      <c r="E244" s="590"/>
      <c r="F244" s="590"/>
      <c r="G244" s="596"/>
      <c r="H244" s="590"/>
      <c r="J244" s="589"/>
      <c r="K244" s="589"/>
      <c r="L244" s="596"/>
      <c r="M244" s="438"/>
      <c r="N244" s="438"/>
      <c r="P244" s="596"/>
      <c r="Q244" s="589"/>
      <c r="R244" s="589"/>
      <c r="S244" s="596"/>
      <c r="T244" s="438"/>
      <c r="U244" s="438"/>
      <c r="V244" s="438"/>
      <c r="W244" s="596"/>
      <c r="X244" s="589"/>
      <c r="Y244" s="439"/>
      <c r="Z244" s="439"/>
      <c r="AA244" s="589"/>
      <c r="AB244" s="590"/>
    </row>
    <row r="245" spans="1:28" ht="2.65" customHeight="1">
      <c r="A245" s="592" t="s">
        <v>105</v>
      </c>
      <c r="B245" s="587"/>
      <c r="C245" s="587"/>
      <c r="D245" s="592" t="s">
        <v>105</v>
      </c>
      <c r="E245" s="587"/>
      <c r="F245" s="440" t="s">
        <v>105</v>
      </c>
      <c r="G245" s="593" t="s">
        <v>105</v>
      </c>
      <c r="H245" s="587"/>
      <c r="J245" s="446" t="s">
        <v>105</v>
      </c>
      <c r="K245" s="446" t="s">
        <v>105</v>
      </c>
      <c r="L245" s="446" t="s">
        <v>105</v>
      </c>
      <c r="M245" s="427" t="s">
        <v>105</v>
      </c>
      <c r="N245" s="427" t="s">
        <v>105</v>
      </c>
      <c r="P245" s="446" t="s">
        <v>105</v>
      </c>
      <c r="Q245" s="446" t="s">
        <v>105</v>
      </c>
      <c r="R245" s="446" t="s">
        <v>105</v>
      </c>
      <c r="S245" s="446" t="s">
        <v>105</v>
      </c>
      <c r="T245" s="427" t="s">
        <v>105</v>
      </c>
      <c r="U245" s="594" t="s">
        <v>105</v>
      </c>
      <c r="V245" s="587"/>
      <c r="W245" s="446" t="s">
        <v>105</v>
      </c>
      <c r="X245" s="446" t="s">
        <v>105</v>
      </c>
      <c r="Y245" s="427" t="s">
        <v>105</v>
      </c>
      <c r="Z245" s="427" t="s">
        <v>105</v>
      </c>
      <c r="AA245" s="593" t="s">
        <v>105</v>
      </c>
      <c r="AB245" s="587"/>
    </row>
    <row r="246" spans="1:28">
      <c r="A246" s="599">
        <v>2055</v>
      </c>
      <c r="B246" s="587"/>
      <c r="C246" s="587"/>
      <c r="D246" s="600" t="s">
        <v>94</v>
      </c>
      <c r="E246" s="587"/>
      <c r="F246" s="587"/>
      <c r="G246" s="601">
        <v>35</v>
      </c>
      <c r="H246" s="587"/>
      <c r="J246" s="586">
        <v>60</v>
      </c>
      <c r="K246" s="586">
        <v>5.7</v>
      </c>
      <c r="L246" s="597">
        <v>105.82899999999999</v>
      </c>
      <c r="M246" s="442">
        <v>14.3</v>
      </c>
      <c r="N246" s="443">
        <v>85.7</v>
      </c>
      <c r="P246" s="595">
        <v>37.1</v>
      </c>
      <c r="Q246" s="586">
        <v>65.7</v>
      </c>
      <c r="R246" s="586">
        <v>5.7</v>
      </c>
      <c r="S246" s="597">
        <v>106.029</v>
      </c>
      <c r="T246" s="442">
        <v>20</v>
      </c>
      <c r="U246" s="443">
        <v>80</v>
      </c>
      <c r="V246" s="434"/>
      <c r="W246" s="595">
        <v>28.6</v>
      </c>
      <c r="X246" s="598">
        <v>109.45699999999999</v>
      </c>
      <c r="Y246" s="444">
        <v>14.3</v>
      </c>
      <c r="Z246" s="445">
        <v>85.7</v>
      </c>
      <c r="AA246" s="586">
        <v>54.3</v>
      </c>
      <c r="AB246" s="587"/>
    </row>
    <row r="247" spans="1:28">
      <c r="A247" s="591"/>
      <c r="B247" s="587"/>
      <c r="C247" s="587"/>
      <c r="D247" s="591"/>
      <c r="E247" s="587"/>
      <c r="F247" s="587"/>
      <c r="G247" s="591"/>
      <c r="H247" s="587"/>
      <c r="J247" s="588"/>
      <c r="K247" s="588"/>
      <c r="L247" s="591"/>
      <c r="M247" s="434"/>
      <c r="N247" s="434"/>
      <c r="P247" s="591"/>
      <c r="Q247" s="588"/>
      <c r="R247" s="588"/>
      <c r="S247" s="591"/>
      <c r="T247" s="434"/>
      <c r="U247" s="434"/>
      <c r="V247" s="434"/>
      <c r="W247" s="591"/>
      <c r="X247" s="588"/>
      <c r="Y247" s="437"/>
      <c r="Z247" s="437"/>
      <c r="AA247" s="588"/>
      <c r="AB247" s="587"/>
    </row>
    <row r="248" spans="1:28" ht="2.9" customHeight="1">
      <c r="A248" s="591"/>
      <c r="B248" s="587"/>
      <c r="C248" s="587"/>
      <c r="D248" s="591"/>
      <c r="E248" s="587"/>
      <c r="F248" s="587"/>
      <c r="G248" s="591"/>
      <c r="H248" s="587"/>
      <c r="J248" s="588"/>
      <c r="K248" s="588"/>
      <c r="L248" s="591"/>
      <c r="M248" s="591"/>
      <c r="N248" s="591"/>
      <c r="P248" s="591"/>
      <c r="Q248" s="588"/>
      <c r="R248" s="588"/>
      <c r="S248" s="591"/>
      <c r="T248" s="591"/>
      <c r="U248" s="591"/>
      <c r="V248" s="434"/>
      <c r="W248" s="591"/>
      <c r="X248" s="588"/>
      <c r="Y248" s="588"/>
      <c r="Z248" s="588"/>
      <c r="AA248" s="588"/>
      <c r="AB248" s="587"/>
    </row>
    <row r="249" spans="1:28">
      <c r="A249" s="596"/>
      <c r="B249" s="590"/>
      <c r="C249" s="590"/>
      <c r="D249" s="596"/>
      <c r="E249" s="590"/>
      <c r="F249" s="590"/>
      <c r="G249" s="596"/>
      <c r="H249" s="590"/>
      <c r="J249" s="589"/>
      <c r="K249" s="589"/>
      <c r="L249" s="596"/>
      <c r="M249" s="438"/>
      <c r="N249" s="438"/>
      <c r="P249" s="596"/>
      <c r="Q249" s="589"/>
      <c r="R249" s="589"/>
      <c r="S249" s="596"/>
      <c r="T249" s="438"/>
      <c r="U249" s="438"/>
      <c r="V249" s="438"/>
      <c r="W249" s="596"/>
      <c r="X249" s="589"/>
      <c r="Y249" s="439"/>
      <c r="Z249" s="439"/>
      <c r="AA249" s="589"/>
      <c r="AB249" s="590"/>
    </row>
    <row r="250" spans="1:28" ht="2.65" customHeight="1">
      <c r="A250" s="592" t="s">
        <v>105</v>
      </c>
      <c r="B250" s="587"/>
      <c r="C250" s="587"/>
      <c r="D250" s="592" t="s">
        <v>105</v>
      </c>
      <c r="E250" s="587"/>
      <c r="F250" s="440" t="s">
        <v>105</v>
      </c>
      <c r="G250" s="593" t="s">
        <v>105</v>
      </c>
      <c r="H250" s="587"/>
      <c r="J250" s="446" t="s">
        <v>105</v>
      </c>
      <c r="K250" s="446" t="s">
        <v>105</v>
      </c>
      <c r="L250" s="446" t="s">
        <v>105</v>
      </c>
      <c r="M250" s="427" t="s">
        <v>105</v>
      </c>
      <c r="N250" s="427" t="s">
        <v>105</v>
      </c>
      <c r="P250" s="446" t="s">
        <v>105</v>
      </c>
      <c r="Q250" s="446" t="s">
        <v>105</v>
      </c>
      <c r="R250" s="446" t="s">
        <v>105</v>
      </c>
      <c r="S250" s="446" t="s">
        <v>105</v>
      </c>
      <c r="T250" s="427" t="s">
        <v>105</v>
      </c>
      <c r="U250" s="594" t="s">
        <v>105</v>
      </c>
      <c r="V250" s="587"/>
      <c r="W250" s="446" t="s">
        <v>105</v>
      </c>
      <c r="X250" s="446" t="s">
        <v>105</v>
      </c>
      <c r="Y250" s="427" t="s">
        <v>105</v>
      </c>
      <c r="Z250" s="427" t="s">
        <v>105</v>
      </c>
      <c r="AA250" s="593" t="s">
        <v>105</v>
      </c>
      <c r="AB250" s="587"/>
    </row>
    <row r="251" spans="1:28">
      <c r="A251" s="599">
        <v>2063</v>
      </c>
      <c r="B251" s="587"/>
      <c r="C251" s="587"/>
      <c r="D251" s="600" t="s">
        <v>76</v>
      </c>
      <c r="E251" s="587"/>
      <c r="F251" s="587"/>
      <c r="G251" s="601">
        <v>62</v>
      </c>
      <c r="H251" s="587"/>
      <c r="J251" s="586">
        <v>51.6</v>
      </c>
      <c r="K251" s="586">
        <v>0</v>
      </c>
      <c r="L251" s="597">
        <v>102.56699999999999</v>
      </c>
      <c r="M251" s="442">
        <v>32.299999999999997</v>
      </c>
      <c r="N251" s="443">
        <v>66.099999999999994</v>
      </c>
      <c r="P251" s="595">
        <v>33.9</v>
      </c>
      <c r="Q251" s="586">
        <v>58.1</v>
      </c>
      <c r="R251" s="586">
        <v>0</v>
      </c>
      <c r="S251" s="597">
        <v>101.333</v>
      </c>
      <c r="T251" s="442">
        <v>38.700000000000003</v>
      </c>
      <c r="U251" s="443">
        <v>61.3</v>
      </c>
      <c r="V251" s="434"/>
      <c r="W251" s="595">
        <v>19.399999999999999</v>
      </c>
      <c r="X251" s="598">
        <v>101.902</v>
      </c>
      <c r="Y251" s="444">
        <v>38.700000000000003</v>
      </c>
      <c r="Z251" s="445">
        <v>59.7</v>
      </c>
      <c r="AA251" s="586">
        <v>19.399999999999999</v>
      </c>
      <c r="AB251" s="587"/>
    </row>
    <row r="252" spans="1:28">
      <c r="A252" s="591"/>
      <c r="B252" s="587"/>
      <c r="C252" s="587"/>
      <c r="D252" s="591"/>
      <c r="E252" s="587"/>
      <c r="F252" s="587"/>
      <c r="G252" s="591"/>
      <c r="H252" s="587"/>
      <c r="J252" s="588"/>
      <c r="K252" s="588"/>
      <c r="L252" s="591"/>
      <c r="M252" s="434"/>
      <c r="N252" s="434"/>
      <c r="P252" s="591"/>
      <c r="Q252" s="588"/>
      <c r="R252" s="588"/>
      <c r="S252" s="591"/>
      <c r="T252" s="434"/>
      <c r="U252" s="434"/>
      <c r="V252" s="434"/>
      <c r="W252" s="591"/>
      <c r="X252" s="588"/>
      <c r="Y252" s="437"/>
      <c r="Z252" s="437"/>
      <c r="AA252" s="588"/>
      <c r="AB252" s="587"/>
    </row>
    <row r="253" spans="1:28" ht="2.9" customHeight="1">
      <c r="A253" s="591"/>
      <c r="B253" s="587"/>
      <c r="C253" s="587"/>
      <c r="D253" s="591"/>
      <c r="E253" s="587"/>
      <c r="F253" s="587"/>
      <c r="G253" s="591"/>
      <c r="H253" s="587"/>
      <c r="J253" s="588"/>
      <c r="K253" s="588"/>
      <c r="L253" s="591"/>
      <c r="M253" s="591"/>
      <c r="N253" s="591"/>
      <c r="P253" s="591"/>
      <c r="Q253" s="588"/>
      <c r="R253" s="588"/>
      <c r="S253" s="591"/>
      <c r="T253" s="591"/>
      <c r="U253" s="591"/>
      <c r="V253" s="434"/>
      <c r="W253" s="591"/>
      <c r="X253" s="588"/>
      <c r="Y253" s="588"/>
      <c r="Z253" s="588"/>
      <c r="AA253" s="588"/>
      <c r="AB253" s="587"/>
    </row>
    <row r="254" spans="1:28">
      <c r="A254" s="596"/>
      <c r="B254" s="590"/>
      <c r="C254" s="590"/>
      <c r="D254" s="596"/>
      <c r="E254" s="590"/>
      <c r="F254" s="590"/>
      <c r="G254" s="596"/>
      <c r="H254" s="590"/>
      <c r="J254" s="589"/>
      <c r="K254" s="589"/>
      <c r="L254" s="596"/>
      <c r="M254" s="438"/>
      <c r="N254" s="438"/>
      <c r="P254" s="596"/>
      <c r="Q254" s="589"/>
      <c r="R254" s="589"/>
      <c r="S254" s="596"/>
      <c r="T254" s="438"/>
      <c r="U254" s="438"/>
      <c r="V254" s="438"/>
      <c r="W254" s="596"/>
      <c r="X254" s="589"/>
      <c r="Y254" s="439"/>
      <c r="Z254" s="439"/>
      <c r="AA254" s="589"/>
      <c r="AB254" s="590"/>
    </row>
    <row r="255" spans="1:28" ht="2.65" customHeight="1">
      <c r="A255" s="592" t="s">
        <v>105</v>
      </c>
      <c r="B255" s="587"/>
      <c r="C255" s="587"/>
      <c r="D255" s="592" t="s">
        <v>105</v>
      </c>
      <c r="E255" s="587"/>
      <c r="F255" s="440" t="s">
        <v>105</v>
      </c>
      <c r="G255" s="593" t="s">
        <v>105</v>
      </c>
      <c r="H255" s="587"/>
      <c r="J255" s="446" t="s">
        <v>105</v>
      </c>
      <c r="K255" s="446" t="s">
        <v>105</v>
      </c>
      <c r="L255" s="446" t="s">
        <v>105</v>
      </c>
      <c r="M255" s="427" t="s">
        <v>105</v>
      </c>
      <c r="N255" s="427" t="s">
        <v>105</v>
      </c>
      <c r="P255" s="446" t="s">
        <v>105</v>
      </c>
      <c r="Q255" s="446" t="s">
        <v>105</v>
      </c>
      <c r="R255" s="446" t="s">
        <v>105</v>
      </c>
      <c r="S255" s="446" t="s">
        <v>105</v>
      </c>
      <c r="T255" s="427" t="s">
        <v>105</v>
      </c>
      <c r="U255" s="594" t="s">
        <v>105</v>
      </c>
      <c r="V255" s="587"/>
      <c r="W255" s="446" t="s">
        <v>105</v>
      </c>
      <c r="X255" s="446" t="s">
        <v>105</v>
      </c>
      <c r="Y255" s="427" t="s">
        <v>105</v>
      </c>
      <c r="Z255" s="427" t="s">
        <v>105</v>
      </c>
      <c r="AA255" s="593" t="s">
        <v>105</v>
      </c>
      <c r="AB255" s="587"/>
    </row>
    <row r="256" spans="1:28">
      <c r="A256" s="599">
        <v>3301</v>
      </c>
      <c r="B256" s="587"/>
      <c r="C256" s="587"/>
      <c r="D256" s="600" t="s">
        <v>95</v>
      </c>
      <c r="E256" s="587"/>
      <c r="F256" s="587"/>
      <c r="G256" s="601">
        <v>33</v>
      </c>
      <c r="H256" s="587"/>
      <c r="J256" s="586">
        <v>54.5</v>
      </c>
      <c r="K256" s="586">
        <v>6.1</v>
      </c>
      <c r="L256" s="597">
        <v>103.848</v>
      </c>
      <c r="M256" s="442">
        <v>24.2</v>
      </c>
      <c r="N256" s="443">
        <v>75.8</v>
      </c>
      <c r="P256" s="595">
        <v>18.2</v>
      </c>
      <c r="Q256" s="586">
        <v>72.7</v>
      </c>
      <c r="R256" s="586">
        <v>6.1</v>
      </c>
      <c r="S256" s="597">
        <v>102.636</v>
      </c>
      <c r="T256" s="442">
        <v>27.3</v>
      </c>
      <c r="U256" s="443">
        <v>72.7</v>
      </c>
      <c r="V256" s="434"/>
      <c r="W256" s="595">
        <v>15.2</v>
      </c>
      <c r="X256" s="598">
        <v>102.03</v>
      </c>
      <c r="Y256" s="444">
        <v>42.4</v>
      </c>
      <c r="Z256" s="445">
        <v>57.6</v>
      </c>
      <c r="AA256" s="586">
        <v>15.2</v>
      </c>
      <c r="AB256" s="587"/>
    </row>
    <row r="257" spans="1:28">
      <c r="A257" s="591"/>
      <c r="B257" s="587"/>
      <c r="C257" s="587"/>
      <c r="D257" s="591"/>
      <c r="E257" s="587"/>
      <c r="F257" s="587"/>
      <c r="G257" s="591"/>
      <c r="H257" s="587"/>
      <c r="J257" s="588"/>
      <c r="K257" s="588"/>
      <c r="L257" s="591"/>
      <c r="M257" s="434"/>
      <c r="N257" s="434"/>
      <c r="P257" s="591"/>
      <c r="Q257" s="588"/>
      <c r="R257" s="588"/>
      <c r="S257" s="591"/>
      <c r="T257" s="434"/>
      <c r="U257" s="434"/>
      <c r="V257" s="434"/>
      <c r="W257" s="591"/>
      <c r="X257" s="588"/>
      <c r="Y257" s="437"/>
      <c r="Z257" s="437"/>
      <c r="AA257" s="588"/>
      <c r="AB257" s="587"/>
    </row>
    <row r="258" spans="1:28" ht="2.9" customHeight="1">
      <c r="A258" s="591"/>
      <c r="B258" s="587"/>
      <c r="C258" s="587"/>
      <c r="D258" s="591"/>
      <c r="E258" s="587"/>
      <c r="F258" s="587"/>
      <c r="G258" s="591"/>
      <c r="H258" s="587"/>
      <c r="J258" s="588"/>
      <c r="K258" s="588"/>
      <c r="L258" s="591"/>
      <c r="M258" s="591"/>
      <c r="N258" s="591"/>
      <c r="P258" s="591"/>
      <c r="Q258" s="588"/>
      <c r="R258" s="588"/>
      <c r="S258" s="591"/>
      <c r="T258" s="591"/>
      <c r="U258" s="591"/>
      <c r="V258" s="434"/>
      <c r="W258" s="591"/>
      <c r="X258" s="588"/>
      <c r="Y258" s="588"/>
      <c r="Z258" s="588"/>
      <c r="AA258" s="588"/>
      <c r="AB258" s="587"/>
    </row>
    <row r="259" spans="1:28">
      <c r="A259" s="596"/>
      <c r="B259" s="590"/>
      <c r="C259" s="590"/>
      <c r="D259" s="596"/>
      <c r="E259" s="590"/>
      <c r="F259" s="590"/>
      <c r="G259" s="596"/>
      <c r="H259" s="590"/>
      <c r="J259" s="589"/>
      <c r="K259" s="589"/>
      <c r="L259" s="596"/>
      <c r="M259" s="438"/>
      <c r="N259" s="438"/>
      <c r="P259" s="596"/>
      <c r="Q259" s="589"/>
      <c r="R259" s="589"/>
      <c r="S259" s="596"/>
      <c r="T259" s="438"/>
      <c r="U259" s="438"/>
      <c r="V259" s="438"/>
      <c r="W259" s="596"/>
      <c r="X259" s="589"/>
      <c r="Y259" s="439"/>
      <c r="Z259" s="439"/>
      <c r="AA259" s="589"/>
      <c r="AB259" s="590"/>
    </row>
    <row r="260" spans="1:28" ht="2.5" customHeight="1">
      <c r="A260" s="592" t="s">
        <v>105</v>
      </c>
      <c r="B260" s="587"/>
      <c r="C260" s="587"/>
      <c r="D260" s="592" t="s">
        <v>105</v>
      </c>
      <c r="E260" s="587"/>
      <c r="F260" s="440" t="s">
        <v>105</v>
      </c>
      <c r="G260" s="593" t="s">
        <v>105</v>
      </c>
      <c r="H260" s="587"/>
      <c r="J260" s="446" t="s">
        <v>105</v>
      </c>
      <c r="K260" s="446" t="s">
        <v>105</v>
      </c>
      <c r="L260" s="446" t="s">
        <v>105</v>
      </c>
      <c r="M260" s="427" t="s">
        <v>105</v>
      </c>
      <c r="N260" s="427" t="s">
        <v>105</v>
      </c>
      <c r="P260" s="446" t="s">
        <v>105</v>
      </c>
      <c r="Q260" s="446" t="s">
        <v>105</v>
      </c>
      <c r="R260" s="446" t="s">
        <v>105</v>
      </c>
      <c r="S260" s="446" t="s">
        <v>105</v>
      </c>
      <c r="T260" s="427" t="s">
        <v>105</v>
      </c>
      <c r="U260" s="594" t="s">
        <v>105</v>
      </c>
      <c r="V260" s="587"/>
      <c r="W260" s="446" t="s">
        <v>105</v>
      </c>
      <c r="X260" s="446" t="s">
        <v>105</v>
      </c>
      <c r="Y260" s="427" t="s">
        <v>105</v>
      </c>
      <c r="Z260" s="427" t="s">
        <v>105</v>
      </c>
      <c r="AA260" s="593" t="s">
        <v>105</v>
      </c>
      <c r="AB260" s="587"/>
    </row>
    <row r="261" spans="1:28" ht="0" hidden="1" customHeight="1"/>
    <row r="262" spans="1:28" ht="5.65" customHeight="1"/>
  </sheetData>
  <mergeCells count="1064">
    <mergeCell ref="A11:C11"/>
    <mergeCell ref="D11:F11"/>
    <mergeCell ref="G11:H11"/>
    <mergeCell ref="U11:V11"/>
    <mergeCell ref="AA11:AB11"/>
    <mergeCell ref="A12:C12"/>
    <mergeCell ref="D12:E12"/>
    <mergeCell ref="G12:H12"/>
    <mergeCell ref="U12:V12"/>
    <mergeCell ref="AA12:AB12"/>
    <mergeCell ref="E3:G6"/>
    <mergeCell ref="I4:AA7"/>
    <mergeCell ref="A10:C10"/>
    <mergeCell ref="D10:E10"/>
    <mergeCell ref="G10:H10"/>
    <mergeCell ref="J10:K10"/>
    <mergeCell ref="L10:P10"/>
    <mergeCell ref="Q10:R10"/>
    <mergeCell ref="S10:W10"/>
    <mergeCell ref="X10:AB10"/>
    <mergeCell ref="AA13:AB16"/>
    <mergeCell ref="M15:N15"/>
    <mergeCell ref="T15:U15"/>
    <mergeCell ref="Y15:Z15"/>
    <mergeCell ref="A17:C17"/>
    <mergeCell ref="D17:E17"/>
    <mergeCell ref="G17:H17"/>
    <mergeCell ref="U17:V17"/>
    <mergeCell ref="AA17:AB17"/>
    <mergeCell ref="P13:P16"/>
    <mergeCell ref="Q13:Q16"/>
    <mergeCell ref="R13:R16"/>
    <mergeCell ref="S13:S16"/>
    <mergeCell ref="W13:W16"/>
    <mergeCell ref="X13:X16"/>
    <mergeCell ref="A13:C16"/>
    <mergeCell ref="D13:F16"/>
    <mergeCell ref="G13:H16"/>
    <mergeCell ref="J13:J16"/>
    <mergeCell ref="K13:K16"/>
    <mergeCell ref="L13:L16"/>
    <mergeCell ref="X19:X22"/>
    <mergeCell ref="AA19:AB22"/>
    <mergeCell ref="M21:N21"/>
    <mergeCell ref="T21:U21"/>
    <mergeCell ref="Y21:Z21"/>
    <mergeCell ref="A23:C23"/>
    <mergeCell ref="D23:E23"/>
    <mergeCell ref="G23:H23"/>
    <mergeCell ref="U23:V23"/>
    <mergeCell ref="AA23:AB23"/>
    <mergeCell ref="L19:L22"/>
    <mergeCell ref="P19:P22"/>
    <mergeCell ref="Q19:Q22"/>
    <mergeCell ref="R19:R22"/>
    <mergeCell ref="S19:S22"/>
    <mergeCell ref="W19:W22"/>
    <mergeCell ref="A18:C18"/>
    <mergeCell ref="D18:E18"/>
    <mergeCell ref="G18:H18"/>
    <mergeCell ref="U18:V18"/>
    <mergeCell ref="AA18:AB18"/>
    <mergeCell ref="A19:C22"/>
    <mergeCell ref="D19:F22"/>
    <mergeCell ref="G19:H22"/>
    <mergeCell ref="J19:J22"/>
    <mergeCell ref="K19:K22"/>
    <mergeCell ref="X25:X28"/>
    <mergeCell ref="AA25:AB28"/>
    <mergeCell ref="M27:N27"/>
    <mergeCell ref="T27:U27"/>
    <mergeCell ref="Y27:Z27"/>
    <mergeCell ref="A29:C29"/>
    <mergeCell ref="D29:E29"/>
    <mergeCell ref="G29:H29"/>
    <mergeCell ref="U29:V29"/>
    <mergeCell ref="AA29:AB29"/>
    <mergeCell ref="L25:L28"/>
    <mergeCell ref="P25:P28"/>
    <mergeCell ref="Q25:Q28"/>
    <mergeCell ref="R25:R28"/>
    <mergeCell ref="S25:S28"/>
    <mergeCell ref="W25:W28"/>
    <mergeCell ref="A24:C24"/>
    <mergeCell ref="D24:E24"/>
    <mergeCell ref="G24:H24"/>
    <mergeCell ref="U24:V24"/>
    <mergeCell ref="AA24:AB24"/>
    <mergeCell ref="A25:C28"/>
    <mergeCell ref="D25:F28"/>
    <mergeCell ref="G25:H28"/>
    <mergeCell ref="J25:J28"/>
    <mergeCell ref="K25:K28"/>
    <mergeCell ref="X31:X34"/>
    <mergeCell ref="AA31:AB34"/>
    <mergeCell ref="M33:N33"/>
    <mergeCell ref="T33:U33"/>
    <mergeCell ref="Y33:Z33"/>
    <mergeCell ref="A35:C35"/>
    <mergeCell ref="D35:E35"/>
    <mergeCell ref="G35:H35"/>
    <mergeCell ref="U35:V35"/>
    <mergeCell ref="AA35:AB35"/>
    <mergeCell ref="L31:L34"/>
    <mergeCell ref="P31:P34"/>
    <mergeCell ref="Q31:Q34"/>
    <mergeCell ref="R31:R34"/>
    <mergeCell ref="S31:S34"/>
    <mergeCell ref="W31:W34"/>
    <mergeCell ref="A30:C30"/>
    <mergeCell ref="D30:E30"/>
    <mergeCell ref="G30:H30"/>
    <mergeCell ref="U30:V30"/>
    <mergeCell ref="AA30:AB30"/>
    <mergeCell ref="A31:C34"/>
    <mergeCell ref="D31:F34"/>
    <mergeCell ref="G31:H34"/>
    <mergeCell ref="J31:J34"/>
    <mergeCell ref="K31:K34"/>
    <mergeCell ref="AA36:AB39"/>
    <mergeCell ref="M38:N38"/>
    <mergeCell ref="T38:U38"/>
    <mergeCell ref="Y38:Z38"/>
    <mergeCell ref="A40:C40"/>
    <mergeCell ref="D40:E40"/>
    <mergeCell ref="G40:H40"/>
    <mergeCell ref="U40:V40"/>
    <mergeCell ref="AA40:AB40"/>
    <mergeCell ref="P36:P39"/>
    <mergeCell ref="Q36:Q39"/>
    <mergeCell ref="R36:R39"/>
    <mergeCell ref="S36:S39"/>
    <mergeCell ref="W36:W39"/>
    <mergeCell ref="X36:X39"/>
    <mergeCell ref="A36:C39"/>
    <mergeCell ref="D36:F39"/>
    <mergeCell ref="G36:H39"/>
    <mergeCell ref="J36:J39"/>
    <mergeCell ref="K36:K39"/>
    <mergeCell ref="L36:L39"/>
    <mergeCell ref="AA41:AB44"/>
    <mergeCell ref="M43:N43"/>
    <mergeCell ref="T43:U43"/>
    <mergeCell ref="Y43:Z43"/>
    <mergeCell ref="A45:C45"/>
    <mergeCell ref="D45:E45"/>
    <mergeCell ref="G45:H45"/>
    <mergeCell ref="U45:V45"/>
    <mergeCell ref="AA45:AB45"/>
    <mergeCell ref="P41:P44"/>
    <mergeCell ref="Q41:Q44"/>
    <mergeCell ref="R41:R44"/>
    <mergeCell ref="S41:S44"/>
    <mergeCell ref="W41:W44"/>
    <mergeCell ref="X41:X44"/>
    <mergeCell ref="A41:C44"/>
    <mergeCell ref="D41:F44"/>
    <mergeCell ref="G41:H44"/>
    <mergeCell ref="J41:J44"/>
    <mergeCell ref="K41:K44"/>
    <mergeCell ref="L41:L44"/>
    <mergeCell ref="AA46:AB49"/>
    <mergeCell ref="M48:N48"/>
    <mergeCell ref="T48:U48"/>
    <mergeCell ref="Y48:Z48"/>
    <mergeCell ref="A50:C50"/>
    <mergeCell ref="D50:E50"/>
    <mergeCell ref="G50:H50"/>
    <mergeCell ref="U50:V50"/>
    <mergeCell ref="AA50:AB50"/>
    <mergeCell ref="P46:P49"/>
    <mergeCell ref="Q46:Q49"/>
    <mergeCell ref="R46:R49"/>
    <mergeCell ref="S46:S49"/>
    <mergeCell ref="W46:W49"/>
    <mergeCell ref="X46:X49"/>
    <mergeCell ref="A46:C49"/>
    <mergeCell ref="D46:F49"/>
    <mergeCell ref="G46:H49"/>
    <mergeCell ref="J46:J49"/>
    <mergeCell ref="K46:K49"/>
    <mergeCell ref="L46:L49"/>
    <mergeCell ref="AA51:AB54"/>
    <mergeCell ref="M53:N53"/>
    <mergeCell ref="T53:U53"/>
    <mergeCell ref="Y53:Z53"/>
    <mergeCell ref="A55:C55"/>
    <mergeCell ref="D55:E55"/>
    <mergeCell ref="G55:H55"/>
    <mergeCell ref="U55:V55"/>
    <mergeCell ref="AA55:AB55"/>
    <mergeCell ref="P51:P54"/>
    <mergeCell ref="Q51:Q54"/>
    <mergeCell ref="R51:R54"/>
    <mergeCell ref="S51:S54"/>
    <mergeCell ref="W51:W54"/>
    <mergeCell ref="X51:X54"/>
    <mergeCell ref="A51:C54"/>
    <mergeCell ref="D51:F54"/>
    <mergeCell ref="G51:H54"/>
    <mergeCell ref="J51:J54"/>
    <mergeCell ref="K51:K54"/>
    <mergeCell ref="L51:L54"/>
    <mergeCell ref="AA56:AB59"/>
    <mergeCell ref="M58:N58"/>
    <mergeCell ref="T58:U58"/>
    <mergeCell ref="Y58:Z58"/>
    <mergeCell ref="A60:C60"/>
    <mergeCell ref="D60:E60"/>
    <mergeCell ref="G60:H60"/>
    <mergeCell ref="U60:V60"/>
    <mergeCell ref="AA60:AB60"/>
    <mergeCell ref="P56:P59"/>
    <mergeCell ref="Q56:Q59"/>
    <mergeCell ref="R56:R59"/>
    <mergeCell ref="S56:S59"/>
    <mergeCell ref="W56:W59"/>
    <mergeCell ref="X56:X59"/>
    <mergeCell ref="A56:C59"/>
    <mergeCell ref="D56:F59"/>
    <mergeCell ref="G56:H59"/>
    <mergeCell ref="J56:J59"/>
    <mergeCell ref="K56:K59"/>
    <mergeCell ref="L56:L59"/>
    <mergeCell ref="AA61:AB64"/>
    <mergeCell ref="M63:N63"/>
    <mergeCell ref="T63:U63"/>
    <mergeCell ref="Y63:Z63"/>
    <mergeCell ref="A65:C65"/>
    <mergeCell ref="D65:E65"/>
    <mergeCell ref="G65:H65"/>
    <mergeCell ref="U65:V65"/>
    <mergeCell ref="AA65:AB65"/>
    <mergeCell ref="P61:P64"/>
    <mergeCell ref="Q61:Q64"/>
    <mergeCell ref="R61:R64"/>
    <mergeCell ref="S61:S64"/>
    <mergeCell ref="W61:W64"/>
    <mergeCell ref="X61:X64"/>
    <mergeCell ref="A61:C64"/>
    <mergeCell ref="D61:F64"/>
    <mergeCell ref="G61:H64"/>
    <mergeCell ref="J61:J64"/>
    <mergeCell ref="K61:K64"/>
    <mergeCell ref="L61:L64"/>
    <mergeCell ref="AA66:AB69"/>
    <mergeCell ref="M68:N68"/>
    <mergeCell ref="T68:U68"/>
    <mergeCell ref="Y68:Z68"/>
    <mergeCell ref="A70:C70"/>
    <mergeCell ref="D70:E70"/>
    <mergeCell ref="G70:H70"/>
    <mergeCell ref="U70:V70"/>
    <mergeCell ref="AA70:AB70"/>
    <mergeCell ref="P66:P69"/>
    <mergeCell ref="Q66:Q69"/>
    <mergeCell ref="R66:R69"/>
    <mergeCell ref="S66:S69"/>
    <mergeCell ref="W66:W69"/>
    <mergeCell ref="X66:X69"/>
    <mergeCell ref="A66:C69"/>
    <mergeCell ref="D66:F69"/>
    <mergeCell ref="G66:H69"/>
    <mergeCell ref="J66:J69"/>
    <mergeCell ref="K66:K69"/>
    <mergeCell ref="L66:L69"/>
    <mergeCell ref="AA71:AB74"/>
    <mergeCell ref="M73:N73"/>
    <mergeCell ref="T73:U73"/>
    <mergeCell ref="Y73:Z73"/>
    <mergeCell ref="A75:C75"/>
    <mergeCell ref="D75:E75"/>
    <mergeCell ref="G75:H75"/>
    <mergeCell ref="U75:V75"/>
    <mergeCell ref="AA75:AB75"/>
    <mergeCell ref="P71:P74"/>
    <mergeCell ref="Q71:Q74"/>
    <mergeCell ref="R71:R74"/>
    <mergeCell ref="S71:S74"/>
    <mergeCell ref="W71:W74"/>
    <mergeCell ref="X71:X74"/>
    <mergeCell ref="A71:C74"/>
    <mergeCell ref="D71:F74"/>
    <mergeCell ref="G71:H74"/>
    <mergeCell ref="J71:J74"/>
    <mergeCell ref="K71:K74"/>
    <mergeCell ref="L71:L74"/>
    <mergeCell ref="AA76:AB79"/>
    <mergeCell ref="M78:N78"/>
    <mergeCell ref="T78:U78"/>
    <mergeCell ref="Y78:Z78"/>
    <mergeCell ref="A80:C80"/>
    <mergeCell ref="D80:E80"/>
    <mergeCell ref="G80:H80"/>
    <mergeCell ref="U80:V80"/>
    <mergeCell ref="AA80:AB80"/>
    <mergeCell ref="P76:P79"/>
    <mergeCell ref="Q76:Q79"/>
    <mergeCell ref="R76:R79"/>
    <mergeCell ref="S76:S79"/>
    <mergeCell ref="W76:W79"/>
    <mergeCell ref="X76:X79"/>
    <mergeCell ref="A76:C79"/>
    <mergeCell ref="D76:F79"/>
    <mergeCell ref="G76:H79"/>
    <mergeCell ref="J76:J79"/>
    <mergeCell ref="K76:K79"/>
    <mergeCell ref="L76:L79"/>
    <mergeCell ref="AA81:AB84"/>
    <mergeCell ref="M83:N83"/>
    <mergeCell ref="T83:U83"/>
    <mergeCell ref="Y83:Z83"/>
    <mergeCell ref="A85:C85"/>
    <mergeCell ref="D85:E85"/>
    <mergeCell ref="G85:H85"/>
    <mergeCell ref="U85:V85"/>
    <mergeCell ref="AA85:AB85"/>
    <mergeCell ref="P81:P84"/>
    <mergeCell ref="Q81:Q84"/>
    <mergeCell ref="R81:R84"/>
    <mergeCell ref="S81:S84"/>
    <mergeCell ref="W81:W84"/>
    <mergeCell ref="X81:X84"/>
    <mergeCell ref="A81:C84"/>
    <mergeCell ref="D81:F84"/>
    <mergeCell ref="G81:H84"/>
    <mergeCell ref="J81:J84"/>
    <mergeCell ref="K81:K84"/>
    <mergeCell ref="L81:L84"/>
    <mergeCell ref="AA86:AB89"/>
    <mergeCell ref="M88:N88"/>
    <mergeCell ref="T88:U88"/>
    <mergeCell ref="Y88:Z88"/>
    <mergeCell ref="A90:C90"/>
    <mergeCell ref="D90:E90"/>
    <mergeCell ref="G90:H90"/>
    <mergeCell ref="U90:V90"/>
    <mergeCell ref="AA90:AB90"/>
    <mergeCell ref="P86:P89"/>
    <mergeCell ref="Q86:Q89"/>
    <mergeCell ref="R86:R89"/>
    <mergeCell ref="S86:S89"/>
    <mergeCell ref="W86:W89"/>
    <mergeCell ref="X86:X89"/>
    <mergeCell ref="A86:C89"/>
    <mergeCell ref="D86:F89"/>
    <mergeCell ref="G86:H89"/>
    <mergeCell ref="J86:J89"/>
    <mergeCell ref="K86:K89"/>
    <mergeCell ref="L86:L89"/>
    <mergeCell ref="AA91:AB94"/>
    <mergeCell ref="M93:N93"/>
    <mergeCell ref="T93:U93"/>
    <mergeCell ref="Y93:Z93"/>
    <mergeCell ref="A95:C95"/>
    <mergeCell ref="D95:E95"/>
    <mergeCell ref="G95:H95"/>
    <mergeCell ref="U95:V95"/>
    <mergeCell ref="AA95:AB95"/>
    <mergeCell ref="P91:P94"/>
    <mergeCell ref="Q91:Q94"/>
    <mergeCell ref="R91:R94"/>
    <mergeCell ref="S91:S94"/>
    <mergeCell ref="W91:W94"/>
    <mergeCell ref="X91:X94"/>
    <mergeCell ref="A91:C94"/>
    <mergeCell ref="D91:F94"/>
    <mergeCell ref="G91:H94"/>
    <mergeCell ref="J91:J94"/>
    <mergeCell ref="K91:K94"/>
    <mergeCell ref="L91:L94"/>
    <mergeCell ref="AA96:AB99"/>
    <mergeCell ref="M98:N98"/>
    <mergeCell ref="T98:U98"/>
    <mergeCell ref="Y98:Z98"/>
    <mergeCell ref="A100:C100"/>
    <mergeCell ref="D100:E100"/>
    <mergeCell ref="G100:H100"/>
    <mergeCell ref="U100:V100"/>
    <mergeCell ref="AA100:AB100"/>
    <mergeCell ref="P96:P99"/>
    <mergeCell ref="Q96:Q99"/>
    <mergeCell ref="R96:R99"/>
    <mergeCell ref="S96:S99"/>
    <mergeCell ref="W96:W99"/>
    <mergeCell ref="X96:X99"/>
    <mergeCell ref="A96:C99"/>
    <mergeCell ref="D96:F99"/>
    <mergeCell ref="G96:H99"/>
    <mergeCell ref="J96:J99"/>
    <mergeCell ref="K96:K99"/>
    <mergeCell ref="L96:L99"/>
    <mergeCell ref="AA101:AB104"/>
    <mergeCell ref="M103:N103"/>
    <mergeCell ref="T103:U103"/>
    <mergeCell ref="Y103:Z103"/>
    <mergeCell ref="A105:C105"/>
    <mergeCell ref="D105:E105"/>
    <mergeCell ref="G105:H105"/>
    <mergeCell ref="U105:V105"/>
    <mergeCell ref="AA105:AB105"/>
    <mergeCell ref="P101:P104"/>
    <mergeCell ref="Q101:Q104"/>
    <mergeCell ref="R101:R104"/>
    <mergeCell ref="S101:S104"/>
    <mergeCell ref="W101:W104"/>
    <mergeCell ref="X101:X104"/>
    <mergeCell ref="A101:C104"/>
    <mergeCell ref="D101:F104"/>
    <mergeCell ref="G101:H104"/>
    <mergeCell ref="J101:J104"/>
    <mergeCell ref="K101:K104"/>
    <mergeCell ref="L101:L104"/>
    <mergeCell ref="AA106:AB109"/>
    <mergeCell ref="M108:N108"/>
    <mergeCell ref="T108:U108"/>
    <mergeCell ref="Y108:Z108"/>
    <mergeCell ref="A110:C110"/>
    <mergeCell ref="D110:E110"/>
    <mergeCell ref="G110:H110"/>
    <mergeCell ref="U110:V110"/>
    <mergeCell ref="AA110:AB110"/>
    <mergeCell ref="P106:P109"/>
    <mergeCell ref="Q106:Q109"/>
    <mergeCell ref="R106:R109"/>
    <mergeCell ref="S106:S109"/>
    <mergeCell ref="W106:W109"/>
    <mergeCell ref="X106:X109"/>
    <mergeCell ref="A106:C109"/>
    <mergeCell ref="D106:F109"/>
    <mergeCell ref="G106:H109"/>
    <mergeCell ref="J106:J109"/>
    <mergeCell ref="K106:K109"/>
    <mergeCell ref="L106:L109"/>
    <mergeCell ref="AA111:AB114"/>
    <mergeCell ref="M113:N113"/>
    <mergeCell ref="T113:U113"/>
    <mergeCell ref="Y113:Z113"/>
    <mergeCell ref="A115:C115"/>
    <mergeCell ref="D115:E115"/>
    <mergeCell ref="G115:H115"/>
    <mergeCell ref="U115:V115"/>
    <mergeCell ref="AA115:AB115"/>
    <mergeCell ref="P111:P114"/>
    <mergeCell ref="Q111:Q114"/>
    <mergeCell ref="R111:R114"/>
    <mergeCell ref="S111:S114"/>
    <mergeCell ref="W111:W114"/>
    <mergeCell ref="X111:X114"/>
    <mergeCell ref="A111:C114"/>
    <mergeCell ref="D111:F114"/>
    <mergeCell ref="G111:H114"/>
    <mergeCell ref="J111:J114"/>
    <mergeCell ref="K111:K114"/>
    <mergeCell ref="L111:L114"/>
    <mergeCell ref="AA116:AB119"/>
    <mergeCell ref="M118:N118"/>
    <mergeCell ref="T118:U118"/>
    <mergeCell ref="Y118:Z118"/>
    <mergeCell ref="A120:C120"/>
    <mergeCell ref="D120:E120"/>
    <mergeCell ref="G120:H120"/>
    <mergeCell ref="U120:V120"/>
    <mergeCell ref="AA120:AB120"/>
    <mergeCell ref="P116:P119"/>
    <mergeCell ref="Q116:Q119"/>
    <mergeCell ref="R116:R119"/>
    <mergeCell ref="S116:S119"/>
    <mergeCell ref="W116:W119"/>
    <mergeCell ref="X116:X119"/>
    <mergeCell ref="A116:C119"/>
    <mergeCell ref="D116:F119"/>
    <mergeCell ref="G116:H119"/>
    <mergeCell ref="J116:J119"/>
    <mergeCell ref="K116:K119"/>
    <mergeCell ref="L116:L119"/>
    <mergeCell ref="AA121:AB124"/>
    <mergeCell ref="M123:N123"/>
    <mergeCell ref="T123:U123"/>
    <mergeCell ref="Y123:Z123"/>
    <mergeCell ref="A125:C125"/>
    <mergeCell ref="D125:E125"/>
    <mergeCell ref="G125:H125"/>
    <mergeCell ref="U125:V125"/>
    <mergeCell ref="AA125:AB125"/>
    <mergeCell ref="P121:P124"/>
    <mergeCell ref="Q121:Q124"/>
    <mergeCell ref="R121:R124"/>
    <mergeCell ref="S121:S124"/>
    <mergeCell ref="W121:W124"/>
    <mergeCell ref="X121:X124"/>
    <mergeCell ref="A121:C124"/>
    <mergeCell ref="D121:F124"/>
    <mergeCell ref="G121:H124"/>
    <mergeCell ref="J121:J124"/>
    <mergeCell ref="K121:K124"/>
    <mergeCell ref="L121:L124"/>
    <mergeCell ref="AA126:AB129"/>
    <mergeCell ref="M128:N128"/>
    <mergeCell ref="T128:U128"/>
    <mergeCell ref="Y128:Z128"/>
    <mergeCell ref="A130:C130"/>
    <mergeCell ref="D130:E130"/>
    <mergeCell ref="G130:H130"/>
    <mergeCell ref="U130:V130"/>
    <mergeCell ref="AA130:AB130"/>
    <mergeCell ref="P126:P129"/>
    <mergeCell ref="Q126:Q129"/>
    <mergeCell ref="R126:R129"/>
    <mergeCell ref="S126:S129"/>
    <mergeCell ref="W126:W129"/>
    <mergeCell ref="X126:X129"/>
    <mergeCell ref="A126:C129"/>
    <mergeCell ref="D126:F129"/>
    <mergeCell ref="G126:H129"/>
    <mergeCell ref="J126:J129"/>
    <mergeCell ref="K126:K129"/>
    <mergeCell ref="L126:L129"/>
    <mergeCell ref="AA131:AB134"/>
    <mergeCell ref="M133:N133"/>
    <mergeCell ref="T133:U133"/>
    <mergeCell ref="Y133:Z133"/>
    <mergeCell ref="A135:C135"/>
    <mergeCell ref="D135:E135"/>
    <mergeCell ref="G135:H135"/>
    <mergeCell ref="U135:V135"/>
    <mergeCell ref="AA135:AB135"/>
    <mergeCell ref="P131:P134"/>
    <mergeCell ref="Q131:Q134"/>
    <mergeCell ref="R131:R134"/>
    <mergeCell ref="S131:S134"/>
    <mergeCell ref="W131:W134"/>
    <mergeCell ref="X131:X134"/>
    <mergeCell ref="A131:C134"/>
    <mergeCell ref="D131:F134"/>
    <mergeCell ref="G131:H134"/>
    <mergeCell ref="J131:J134"/>
    <mergeCell ref="K131:K134"/>
    <mergeCell ref="L131:L134"/>
    <mergeCell ref="AA136:AB139"/>
    <mergeCell ref="M138:N138"/>
    <mergeCell ref="T138:U138"/>
    <mergeCell ref="Y138:Z138"/>
    <mergeCell ref="A140:C140"/>
    <mergeCell ref="D140:E140"/>
    <mergeCell ref="G140:H140"/>
    <mergeCell ref="U140:V140"/>
    <mergeCell ref="AA140:AB140"/>
    <mergeCell ref="P136:P139"/>
    <mergeCell ref="Q136:Q139"/>
    <mergeCell ref="R136:R139"/>
    <mergeCell ref="S136:S139"/>
    <mergeCell ref="W136:W139"/>
    <mergeCell ref="X136:X139"/>
    <mergeCell ref="A136:C139"/>
    <mergeCell ref="D136:F139"/>
    <mergeCell ref="G136:H139"/>
    <mergeCell ref="J136:J139"/>
    <mergeCell ref="K136:K139"/>
    <mergeCell ref="L136:L139"/>
    <mergeCell ref="AA141:AB144"/>
    <mergeCell ref="M143:N143"/>
    <mergeCell ref="T143:U143"/>
    <mergeCell ref="Y143:Z143"/>
    <mergeCell ref="A145:C145"/>
    <mergeCell ref="D145:E145"/>
    <mergeCell ref="G145:H145"/>
    <mergeCell ref="U145:V145"/>
    <mergeCell ref="AA145:AB145"/>
    <mergeCell ref="P141:P144"/>
    <mergeCell ref="Q141:Q144"/>
    <mergeCell ref="R141:R144"/>
    <mergeCell ref="S141:S144"/>
    <mergeCell ref="W141:W144"/>
    <mergeCell ref="X141:X144"/>
    <mergeCell ref="A141:C144"/>
    <mergeCell ref="D141:F144"/>
    <mergeCell ref="G141:H144"/>
    <mergeCell ref="J141:J144"/>
    <mergeCell ref="K141:K144"/>
    <mergeCell ref="L141:L144"/>
    <mergeCell ref="AA146:AB149"/>
    <mergeCell ref="M148:N148"/>
    <mergeCell ref="T148:U148"/>
    <mergeCell ref="Y148:Z148"/>
    <mergeCell ref="A150:C150"/>
    <mergeCell ref="D150:E150"/>
    <mergeCell ref="G150:H150"/>
    <mergeCell ref="U150:V150"/>
    <mergeCell ref="AA150:AB150"/>
    <mergeCell ref="P146:P149"/>
    <mergeCell ref="Q146:Q149"/>
    <mergeCell ref="R146:R149"/>
    <mergeCell ref="S146:S149"/>
    <mergeCell ref="W146:W149"/>
    <mergeCell ref="X146:X149"/>
    <mergeCell ref="A146:C149"/>
    <mergeCell ref="D146:F149"/>
    <mergeCell ref="G146:H149"/>
    <mergeCell ref="J146:J149"/>
    <mergeCell ref="K146:K149"/>
    <mergeCell ref="L146:L149"/>
    <mergeCell ref="AA151:AB154"/>
    <mergeCell ref="M153:N153"/>
    <mergeCell ref="T153:U153"/>
    <mergeCell ref="Y153:Z153"/>
    <mergeCell ref="A155:C155"/>
    <mergeCell ref="D155:E155"/>
    <mergeCell ref="G155:H155"/>
    <mergeCell ref="U155:V155"/>
    <mergeCell ref="AA155:AB155"/>
    <mergeCell ref="P151:P154"/>
    <mergeCell ref="Q151:Q154"/>
    <mergeCell ref="R151:R154"/>
    <mergeCell ref="S151:S154"/>
    <mergeCell ref="W151:W154"/>
    <mergeCell ref="X151:X154"/>
    <mergeCell ref="A151:C154"/>
    <mergeCell ref="D151:F154"/>
    <mergeCell ref="G151:H154"/>
    <mergeCell ref="J151:J154"/>
    <mergeCell ref="K151:K154"/>
    <mergeCell ref="L151:L154"/>
    <mergeCell ref="AA156:AB159"/>
    <mergeCell ref="M158:N158"/>
    <mergeCell ref="T158:U158"/>
    <mergeCell ref="Y158:Z158"/>
    <mergeCell ref="A160:C160"/>
    <mergeCell ref="D160:E160"/>
    <mergeCell ref="G160:H160"/>
    <mergeCell ref="U160:V160"/>
    <mergeCell ref="AA160:AB160"/>
    <mergeCell ref="P156:P159"/>
    <mergeCell ref="Q156:Q159"/>
    <mergeCell ref="R156:R159"/>
    <mergeCell ref="S156:S159"/>
    <mergeCell ref="W156:W159"/>
    <mergeCell ref="X156:X159"/>
    <mergeCell ref="A156:C159"/>
    <mergeCell ref="D156:F159"/>
    <mergeCell ref="G156:H159"/>
    <mergeCell ref="J156:J159"/>
    <mergeCell ref="K156:K159"/>
    <mergeCell ref="L156:L159"/>
    <mergeCell ref="AA161:AB164"/>
    <mergeCell ref="M163:N163"/>
    <mergeCell ref="T163:U163"/>
    <mergeCell ref="Y163:Z163"/>
    <mergeCell ref="A165:C165"/>
    <mergeCell ref="D165:E165"/>
    <mergeCell ref="G165:H165"/>
    <mergeCell ref="U165:V165"/>
    <mergeCell ref="AA165:AB165"/>
    <mergeCell ref="P161:P164"/>
    <mergeCell ref="Q161:Q164"/>
    <mergeCell ref="R161:R164"/>
    <mergeCell ref="S161:S164"/>
    <mergeCell ref="W161:W164"/>
    <mergeCell ref="X161:X164"/>
    <mergeCell ref="A161:C164"/>
    <mergeCell ref="D161:F164"/>
    <mergeCell ref="G161:H164"/>
    <mergeCell ref="J161:J164"/>
    <mergeCell ref="K161:K164"/>
    <mergeCell ref="L161:L164"/>
    <mergeCell ref="AA166:AB169"/>
    <mergeCell ref="M168:N168"/>
    <mergeCell ref="T168:U168"/>
    <mergeCell ref="Y168:Z168"/>
    <mergeCell ref="A170:C170"/>
    <mergeCell ref="D170:E170"/>
    <mergeCell ref="G170:H170"/>
    <mergeCell ref="U170:V170"/>
    <mergeCell ref="AA170:AB170"/>
    <mergeCell ref="P166:P169"/>
    <mergeCell ref="Q166:Q169"/>
    <mergeCell ref="R166:R169"/>
    <mergeCell ref="S166:S169"/>
    <mergeCell ref="W166:W169"/>
    <mergeCell ref="X166:X169"/>
    <mergeCell ref="A166:C169"/>
    <mergeCell ref="D166:F169"/>
    <mergeCell ref="G166:H169"/>
    <mergeCell ref="J166:J169"/>
    <mergeCell ref="K166:K169"/>
    <mergeCell ref="L166:L169"/>
    <mergeCell ref="AA171:AB174"/>
    <mergeCell ref="M173:N173"/>
    <mergeCell ref="T173:U173"/>
    <mergeCell ref="Y173:Z173"/>
    <mergeCell ref="A175:C175"/>
    <mergeCell ref="D175:E175"/>
    <mergeCell ref="G175:H175"/>
    <mergeCell ref="U175:V175"/>
    <mergeCell ref="AA175:AB175"/>
    <mergeCell ref="P171:P174"/>
    <mergeCell ref="Q171:Q174"/>
    <mergeCell ref="R171:R174"/>
    <mergeCell ref="S171:S174"/>
    <mergeCell ref="W171:W174"/>
    <mergeCell ref="X171:X174"/>
    <mergeCell ref="A171:C174"/>
    <mergeCell ref="D171:F174"/>
    <mergeCell ref="G171:H174"/>
    <mergeCell ref="J171:J174"/>
    <mergeCell ref="K171:K174"/>
    <mergeCell ref="L171:L174"/>
    <mergeCell ref="AA176:AB179"/>
    <mergeCell ref="M178:N178"/>
    <mergeCell ref="T178:U178"/>
    <mergeCell ref="Y178:Z178"/>
    <mergeCell ref="A180:C180"/>
    <mergeCell ref="D180:E180"/>
    <mergeCell ref="G180:H180"/>
    <mergeCell ref="U180:V180"/>
    <mergeCell ref="AA180:AB180"/>
    <mergeCell ref="P176:P179"/>
    <mergeCell ref="Q176:Q179"/>
    <mergeCell ref="R176:R179"/>
    <mergeCell ref="S176:S179"/>
    <mergeCell ref="W176:W179"/>
    <mergeCell ref="X176:X179"/>
    <mergeCell ref="A176:C179"/>
    <mergeCell ref="D176:F179"/>
    <mergeCell ref="G176:H179"/>
    <mergeCell ref="J176:J179"/>
    <mergeCell ref="K176:K179"/>
    <mergeCell ref="L176:L179"/>
    <mergeCell ref="AA181:AB184"/>
    <mergeCell ref="M183:N183"/>
    <mergeCell ref="T183:U183"/>
    <mergeCell ref="Y183:Z183"/>
    <mergeCell ref="A185:C185"/>
    <mergeCell ref="D185:E185"/>
    <mergeCell ref="G185:H185"/>
    <mergeCell ref="U185:V185"/>
    <mergeCell ref="AA185:AB185"/>
    <mergeCell ref="P181:P184"/>
    <mergeCell ref="Q181:Q184"/>
    <mergeCell ref="R181:R184"/>
    <mergeCell ref="S181:S184"/>
    <mergeCell ref="W181:W184"/>
    <mergeCell ref="X181:X184"/>
    <mergeCell ref="A181:C184"/>
    <mergeCell ref="D181:F184"/>
    <mergeCell ref="G181:H184"/>
    <mergeCell ref="J181:J184"/>
    <mergeCell ref="K181:K184"/>
    <mergeCell ref="L181:L184"/>
    <mergeCell ref="AA186:AB189"/>
    <mergeCell ref="M188:N188"/>
    <mergeCell ref="T188:U188"/>
    <mergeCell ref="Y188:Z188"/>
    <mergeCell ref="A190:C190"/>
    <mergeCell ref="D190:E190"/>
    <mergeCell ref="G190:H190"/>
    <mergeCell ref="U190:V190"/>
    <mergeCell ref="AA190:AB190"/>
    <mergeCell ref="P186:P189"/>
    <mergeCell ref="Q186:Q189"/>
    <mergeCell ref="R186:R189"/>
    <mergeCell ref="S186:S189"/>
    <mergeCell ref="W186:W189"/>
    <mergeCell ref="X186:X189"/>
    <mergeCell ref="A186:C189"/>
    <mergeCell ref="D186:F189"/>
    <mergeCell ref="G186:H189"/>
    <mergeCell ref="J186:J189"/>
    <mergeCell ref="K186:K189"/>
    <mergeCell ref="L186:L189"/>
    <mergeCell ref="AA191:AB194"/>
    <mergeCell ref="M193:N193"/>
    <mergeCell ref="T193:U193"/>
    <mergeCell ref="Y193:Z193"/>
    <mergeCell ref="A195:C195"/>
    <mergeCell ref="D195:E195"/>
    <mergeCell ref="G195:H195"/>
    <mergeCell ref="U195:V195"/>
    <mergeCell ref="AA195:AB195"/>
    <mergeCell ref="P191:P194"/>
    <mergeCell ref="Q191:Q194"/>
    <mergeCell ref="R191:R194"/>
    <mergeCell ref="S191:S194"/>
    <mergeCell ref="W191:W194"/>
    <mergeCell ref="X191:X194"/>
    <mergeCell ref="A191:C194"/>
    <mergeCell ref="D191:F194"/>
    <mergeCell ref="G191:H194"/>
    <mergeCell ref="J191:J194"/>
    <mergeCell ref="K191:K194"/>
    <mergeCell ref="L191:L194"/>
    <mergeCell ref="AA196:AB199"/>
    <mergeCell ref="M198:N198"/>
    <mergeCell ref="T198:U198"/>
    <mergeCell ref="Y198:Z198"/>
    <mergeCell ref="A200:C200"/>
    <mergeCell ref="D200:E200"/>
    <mergeCell ref="G200:H200"/>
    <mergeCell ref="U200:V200"/>
    <mergeCell ref="AA200:AB200"/>
    <mergeCell ref="P196:P199"/>
    <mergeCell ref="Q196:Q199"/>
    <mergeCell ref="R196:R199"/>
    <mergeCell ref="S196:S199"/>
    <mergeCell ref="W196:W199"/>
    <mergeCell ref="X196:X199"/>
    <mergeCell ref="A196:C199"/>
    <mergeCell ref="D196:F199"/>
    <mergeCell ref="G196:H199"/>
    <mergeCell ref="J196:J199"/>
    <mergeCell ref="K196:K199"/>
    <mergeCell ref="L196:L199"/>
    <mergeCell ref="AA201:AB204"/>
    <mergeCell ref="M203:N203"/>
    <mergeCell ref="T203:U203"/>
    <mergeCell ref="Y203:Z203"/>
    <mergeCell ref="A205:C205"/>
    <mergeCell ref="D205:E205"/>
    <mergeCell ref="G205:H205"/>
    <mergeCell ref="U205:V205"/>
    <mergeCell ref="AA205:AB205"/>
    <mergeCell ref="P201:P204"/>
    <mergeCell ref="Q201:Q204"/>
    <mergeCell ref="R201:R204"/>
    <mergeCell ref="S201:S204"/>
    <mergeCell ref="W201:W204"/>
    <mergeCell ref="X201:X204"/>
    <mergeCell ref="A201:C204"/>
    <mergeCell ref="D201:F204"/>
    <mergeCell ref="G201:H204"/>
    <mergeCell ref="J201:J204"/>
    <mergeCell ref="K201:K204"/>
    <mergeCell ref="L201:L204"/>
    <mergeCell ref="AA206:AB209"/>
    <mergeCell ref="M208:N208"/>
    <mergeCell ref="T208:U208"/>
    <mergeCell ref="Y208:Z208"/>
    <mergeCell ref="A210:C210"/>
    <mergeCell ref="D210:E210"/>
    <mergeCell ref="G210:H210"/>
    <mergeCell ref="U210:V210"/>
    <mergeCell ref="AA210:AB210"/>
    <mergeCell ref="P206:P209"/>
    <mergeCell ref="Q206:Q209"/>
    <mergeCell ref="R206:R209"/>
    <mergeCell ref="S206:S209"/>
    <mergeCell ref="W206:W209"/>
    <mergeCell ref="X206:X209"/>
    <mergeCell ref="A206:C209"/>
    <mergeCell ref="D206:F209"/>
    <mergeCell ref="G206:H209"/>
    <mergeCell ref="J206:J209"/>
    <mergeCell ref="K206:K209"/>
    <mergeCell ref="L206:L209"/>
    <mergeCell ref="AA211:AB214"/>
    <mergeCell ref="M213:N213"/>
    <mergeCell ref="T213:U213"/>
    <mergeCell ref="Y213:Z213"/>
    <mergeCell ref="A215:C215"/>
    <mergeCell ref="D215:E215"/>
    <mergeCell ref="G215:H215"/>
    <mergeCell ref="U215:V215"/>
    <mergeCell ref="AA215:AB215"/>
    <mergeCell ref="P211:P214"/>
    <mergeCell ref="Q211:Q214"/>
    <mergeCell ref="R211:R214"/>
    <mergeCell ref="S211:S214"/>
    <mergeCell ref="W211:W214"/>
    <mergeCell ref="X211:X214"/>
    <mergeCell ref="A211:C214"/>
    <mergeCell ref="D211:F214"/>
    <mergeCell ref="G211:H214"/>
    <mergeCell ref="J211:J214"/>
    <mergeCell ref="K211:K214"/>
    <mergeCell ref="L211:L214"/>
    <mergeCell ref="AA216:AB219"/>
    <mergeCell ref="M218:N218"/>
    <mergeCell ref="T218:U218"/>
    <mergeCell ref="Y218:Z218"/>
    <mergeCell ref="A220:C220"/>
    <mergeCell ref="D220:E220"/>
    <mergeCell ref="G220:H220"/>
    <mergeCell ref="U220:V220"/>
    <mergeCell ref="AA220:AB220"/>
    <mergeCell ref="P216:P219"/>
    <mergeCell ref="Q216:Q219"/>
    <mergeCell ref="R216:R219"/>
    <mergeCell ref="S216:S219"/>
    <mergeCell ref="W216:W219"/>
    <mergeCell ref="X216:X219"/>
    <mergeCell ref="A216:C219"/>
    <mergeCell ref="D216:F219"/>
    <mergeCell ref="G216:H219"/>
    <mergeCell ref="J216:J219"/>
    <mergeCell ref="K216:K219"/>
    <mergeCell ref="L216:L219"/>
    <mergeCell ref="AA221:AB224"/>
    <mergeCell ref="M223:N223"/>
    <mergeCell ref="T223:U223"/>
    <mergeCell ref="Y223:Z223"/>
    <mergeCell ref="A225:C225"/>
    <mergeCell ref="D225:E225"/>
    <mergeCell ref="G225:H225"/>
    <mergeCell ref="U225:V225"/>
    <mergeCell ref="AA225:AB225"/>
    <mergeCell ref="P221:P224"/>
    <mergeCell ref="Q221:Q224"/>
    <mergeCell ref="R221:R224"/>
    <mergeCell ref="S221:S224"/>
    <mergeCell ref="W221:W224"/>
    <mergeCell ref="X221:X224"/>
    <mergeCell ref="A221:C224"/>
    <mergeCell ref="D221:F224"/>
    <mergeCell ref="G221:H224"/>
    <mergeCell ref="J221:J224"/>
    <mergeCell ref="K221:K224"/>
    <mergeCell ref="L221:L224"/>
    <mergeCell ref="AA226:AB229"/>
    <mergeCell ref="M228:N228"/>
    <mergeCell ref="T228:U228"/>
    <mergeCell ref="Y228:Z228"/>
    <mergeCell ref="A230:C230"/>
    <mergeCell ref="D230:E230"/>
    <mergeCell ref="G230:H230"/>
    <mergeCell ref="U230:V230"/>
    <mergeCell ref="AA230:AB230"/>
    <mergeCell ref="P226:P229"/>
    <mergeCell ref="Q226:Q229"/>
    <mergeCell ref="R226:R229"/>
    <mergeCell ref="S226:S229"/>
    <mergeCell ref="W226:W229"/>
    <mergeCell ref="X226:X229"/>
    <mergeCell ref="A226:C229"/>
    <mergeCell ref="D226:F229"/>
    <mergeCell ref="G226:H229"/>
    <mergeCell ref="J226:J229"/>
    <mergeCell ref="K226:K229"/>
    <mergeCell ref="L226:L229"/>
    <mergeCell ref="AA231:AB234"/>
    <mergeCell ref="M233:N233"/>
    <mergeCell ref="T233:U233"/>
    <mergeCell ref="Y233:Z233"/>
    <mergeCell ref="A235:C235"/>
    <mergeCell ref="D235:E235"/>
    <mergeCell ref="G235:H235"/>
    <mergeCell ref="U235:V235"/>
    <mergeCell ref="AA235:AB235"/>
    <mergeCell ref="P231:P234"/>
    <mergeCell ref="Q231:Q234"/>
    <mergeCell ref="R231:R234"/>
    <mergeCell ref="S231:S234"/>
    <mergeCell ref="W231:W234"/>
    <mergeCell ref="X231:X234"/>
    <mergeCell ref="A231:C234"/>
    <mergeCell ref="D231:F234"/>
    <mergeCell ref="G231:H234"/>
    <mergeCell ref="J231:J234"/>
    <mergeCell ref="K231:K234"/>
    <mergeCell ref="L231:L234"/>
    <mergeCell ref="AA236:AB239"/>
    <mergeCell ref="M238:N238"/>
    <mergeCell ref="T238:U238"/>
    <mergeCell ref="Y238:Z238"/>
    <mergeCell ref="A240:C240"/>
    <mergeCell ref="D240:E240"/>
    <mergeCell ref="G240:H240"/>
    <mergeCell ref="U240:V240"/>
    <mergeCell ref="AA240:AB240"/>
    <mergeCell ref="P236:P239"/>
    <mergeCell ref="Q236:Q239"/>
    <mergeCell ref="R236:R239"/>
    <mergeCell ref="S236:S239"/>
    <mergeCell ref="W236:W239"/>
    <mergeCell ref="X236:X239"/>
    <mergeCell ref="A236:C239"/>
    <mergeCell ref="D236:F239"/>
    <mergeCell ref="G236:H239"/>
    <mergeCell ref="J236:J239"/>
    <mergeCell ref="K236:K239"/>
    <mergeCell ref="L236:L239"/>
    <mergeCell ref="AA241:AB244"/>
    <mergeCell ref="M243:N243"/>
    <mergeCell ref="T243:U243"/>
    <mergeCell ref="Y243:Z243"/>
    <mergeCell ref="A245:C245"/>
    <mergeCell ref="D245:E245"/>
    <mergeCell ref="G245:H245"/>
    <mergeCell ref="U245:V245"/>
    <mergeCell ref="AA245:AB245"/>
    <mergeCell ref="P241:P244"/>
    <mergeCell ref="Q241:Q244"/>
    <mergeCell ref="R241:R244"/>
    <mergeCell ref="S241:S244"/>
    <mergeCell ref="W241:W244"/>
    <mergeCell ref="X241:X244"/>
    <mergeCell ref="A241:C244"/>
    <mergeCell ref="D241:F244"/>
    <mergeCell ref="G241:H244"/>
    <mergeCell ref="J241:J244"/>
    <mergeCell ref="K241:K244"/>
    <mergeCell ref="L241:L244"/>
    <mergeCell ref="AA246:AB249"/>
    <mergeCell ref="M248:N248"/>
    <mergeCell ref="T248:U248"/>
    <mergeCell ref="Y248:Z248"/>
    <mergeCell ref="A250:C250"/>
    <mergeCell ref="D250:E250"/>
    <mergeCell ref="G250:H250"/>
    <mergeCell ref="U250:V250"/>
    <mergeCell ref="AA250:AB250"/>
    <mergeCell ref="P246:P249"/>
    <mergeCell ref="Q246:Q249"/>
    <mergeCell ref="R246:R249"/>
    <mergeCell ref="S246:S249"/>
    <mergeCell ref="W246:W249"/>
    <mergeCell ref="X246:X249"/>
    <mergeCell ref="A246:C249"/>
    <mergeCell ref="D246:F249"/>
    <mergeCell ref="G246:H249"/>
    <mergeCell ref="J246:J249"/>
    <mergeCell ref="K246:K249"/>
    <mergeCell ref="L246:L249"/>
    <mergeCell ref="AA251:AB254"/>
    <mergeCell ref="M253:N253"/>
    <mergeCell ref="T253:U253"/>
    <mergeCell ref="Y253:Z253"/>
    <mergeCell ref="A255:C255"/>
    <mergeCell ref="D255:E255"/>
    <mergeCell ref="G255:H255"/>
    <mergeCell ref="U255:V255"/>
    <mergeCell ref="AA255:AB255"/>
    <mergeCell ref="P251:P254"/>
    <mergeCell ref="Q251:Q254"/>
    <mergeCell ref="R251:R254"/>
    <mergeCell ref="S251:S254"/>
    <mergeCell ref="W251:W254"/>
    <mergeCell ref="X251:X254"/>
    <mergeCell ref="A251:C254"/>
    <mergeCell ref="D251:F254"/>
    <mergeCell ref="G251:H254"/>
    <mergeCell ref="J251:J254"/>
    <mergeCell ref="K251:K254"/>
    <mergeCell ref="L251:L254"/>
    <mergeCell ref="AA256:AB259"/>
    <mergeCell ref="M258:N258"/>
    <mergeCell ref="T258:U258"/>
    <mergeCell ref="Y258:Z258"/>
    <mergeCell ref="A260:C260"/>
    <mergeCell ref="D260:E260"/>
    <mergeCell ref="G260:H260"/>
    <mergeCell ref="U260:V260"/>
    <mergeCell ref="AA260:AB260"/>
    <mergeCell ref="P256:P259"/>
    <mergeCell ref="Q256:Q259"/>
    <mergeCell ref="R256:R259"/>
    <mergeCell ref="S256:S259"/>
    <mergeCell ref="W256:W259"/>
    <mergeCell ref="X256:X259"/>
    <mergeCell ref="A256:C259"/>
    <mergeCell ref="D256:F259"/>
    <mergeCell ref="G256:H259"/>
    <mergeCell ref="J256:J259"/>
    <mergeCell ref="K256:K259"/>
    <mergeCell ref="L256:L259"/>
  </mergeCells>
  <pageMargins left="0.23622047244094499" right="0.23622047244094499" top="0.23622047244094499" bottom="1.9579685039370101" header="0.23622047244094499" footer="0.23622047244094499"/>
  <pageSetup paperSize="9" orientation="landscape" horizontalDpi="300" verticalDpi="300"/>
  <headerFooter alignWithMargins="0">
    <oddFooter>&amp;L&amp;B&amp;"Open Sans"&amp;8%&lt;Exp&amp;B: Scaled score lower than 100 in tested subjects and performance category lower than EXS in Writing TA
&amp;B%≥Exp&amp;B: Scaled score of 100 or higher in tested subjects and performance category of EXS or GDS in Writing TA
&amp;B%High&amp;B: Sca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1A5E9-9071-439C-B8A1-D355E38EBAC6}">
  <sheetPr codeName="Sheet17"/>
  <dimension ref="A1:AB262"/>
  <sheetViews>
    <sheetView showGridLines="0" workbookViewId="0">
      <pane ySplit="9" topLeftCell="A10" activePane="bottomLeft" state="frozen"/>
      <selection activeCell="AL54" sqref="AL54"/>
      <selection pane="bottomLeft" activeCell="AL54" sqref="AL54"/>
    </sheetView>
  </sheetViews>
  <sheetFormatPr defaultColWidth="9.1796875" defaultRowHeight="14.5"/>
  <cols>
    <col min="1" max="1" width="0.7265625" style="424" customWidth="1"/>
    <col min="2" max="2" width="5.453125" style="424" customWidth="1"/>
    <col min="3" max="3" width="1" style="424" customWidth="1"/>
    <col min="4" max="4" width="0.453125" style="424" customWidth="1"/>
    <col min="5" max="5" width="16.453125" style="424" customWidth="1"/>
    <col min="6" max="6" width="16.7265625" style="424" customWidth="1"/>
    <col min="7" max="7" width="6" style="424" customWidth="1"/>
    <col min="8" max="8" width="1" style="424" customWidth="1"/>
    <col min="9" max="9" width="0" style="424" hidden="1" customWidth="1"/>
    <col min="10" max="11" width="7" style="424" customWidth="1"/>
    <col min="12" max="12" width="5.453125" style="424" customWidth="1"/>
    <col min="13" max="14" width="6.453125" style="424" customWidth="1"/>
    <col min="15" max="15" width="0" style="424" hidden="1" customWidth="1"/>
    <col min="16" max="18" width="7" style="424" customWidth="1"/>
    <col min="19" max="19" width="5.453125" style="424" customWidth="1"/>
    <col min="20" max="21" width="6.453125" style="424" customWidth="1"/>
    <col min="22" max="22" width="0.54296875" style="424" customWidth="1"/>
    <col min="23" max="23" width="7" style="424" customWidth="1"/>
    <col min="24" max="24" width="5.453125" style="424" customWidth="1"/>
    <col min="25" max="27" width="6.453125" style="424" customWidth="1"/>
    <col min="28" max="28" width="0.54296875" style="424" customWidth="1"/>
    <col min="29" max="16384" width="9.1796875" style="424"/>
  </cols>
  <sheetData>
    <row r="1" spans="1:28" ht="2.65" customHeight="1" thickBot="1"/>
    <row r="2" spans="1:28" ht="3.65" customHeight="1" thickTop="1">
      <c r="A2" s="425"/>
      <c r="B2" s="425"/>
      <c r="C2" s="425"/>
      <c r="D2" s="425"/>
      <c r="E2" s="425"/>
      <c r="F2" s="425"/>
      <c r="G2" s="425"/>
      <c r="H2" s="425"/>
      <c r="I2" s="425"/>
      <c r="J2" s="425"/>
      <c r="K2" s="425"/>
      <c r="L2" s="425"/>
      <c r="M2" s="425"/>
      <c r="N2" s="425"/>
      <c r="O2" s="425"/>
      <c r="P2" s="425"/>
      <c r="Q2" s="425"/>
      <c r="R2" s="425"/>
      <c r="S2" s="425"/>
      <c r="T2" s="425"/>
      <c r="U2" s="425"/>
      <c r="V2" s="425"/>
      <c r="W2" s="425"/>
      <c r="X2" s="425"/>
      <c r="Y2" s="425"/>
      <c r="Z2" s="425"/>
      <c r="AA2" s="425"/>
      <c r="AB2" s="425"/>
    </row>
    <row r="3" spans="1:28">
      <c r="E3" s="524" t="s">
        <v>809</v>
      </c>
      <c r="F3" s="587"/>
      <c r="G3" s="587"/>
    </row>
    <row r="4" spans="1:28">
      <c r="E4" s="587"/>
      <c r="F4" s="587"/>
      <c r="G4" s="587"/>
      <c r="I4" s="612" t="s">
        <v>829</v>
      </c>
      <c r="J4" s="587"/>
      <c r="K4" s="587"/>
      <c r="L4" s="587"/>
      <c r="M4" s="587"/>
      <c r="N4" s="587"/>
      <c r="O4" s="587"/>
      <c r="P4" s="587"/>
      <c r="Q4" s="587"/>
      <c r="R4" s="587"/>
      <c r="S4" s="587"/>
      <c r="T4" s="587"/>
      <c r="U4" s="587"/>
      <c r="V4" s="587"/>
      <c r="W4" s="587"/>
      <c r="X4" s="587"/>
      <c r="Y4" s="587"/>
      <c r="Z4" s="587"/>
      <c r="AA4" s="587"/>
    </row>
    <row r="5" spans="1:28" ht="28.4" customHeight="1">
      <c r="E5" s="587"/>
      <c r="F5" s="587"/>
      <c r="G5" s="587"/>
      <c r="I5" s="587"/>
      <c r="J5" s="587"/>
      <c r="K5" s="587"/>
      <c r="L5" s="587"/>
      <c r="M5" s="587"/>
      <c r="N5" s="587"/>
      <c r="O5" s="587"/>
      <c r="P5" s="587"/>
      <c r="Q5" s="587"/>
      <c r="R5" s="587"/>
      <c r="S5" s="587"/>
      <c r="T5" s="587"/>
      <c r="U5" s="587"/>
      <c r="V5" s="587"/>
      <c r="W5" s="587"/>
      <c r="X5" s="587"/>
      <c r="Y5" s="587"/>
      <c r="Z5" s="587"/>
      <c r="AA5" s="587"/>
    </row>
    <row r="6" spans="1:28">
      <c r="E6" s="587"/>
      <c r="F6" s="587"/>
      <c r="G6" s="587"/>
      <c r="I6" s="587"/>
      <c r="J6" s="587"/>
      <c r="K6" s="587"/>
      <c r="L6" s="587"/>
      <c r="M6" s="587"/>
      <c r="N6" s="587"/>
      <c r="O6" s="587"/>
      <c r="P6" s="587"/>
      <c r="Q6" s="587"/>
      <c r="R6" s="587"/>
      <c r="S6" s="587"/>
      <c r="T6" s="587"/>
      <c r="U6" s="587"/>
      <c r="V6" s="587"/>
      <c r="W6" s="587"/>
      <c r="X6" s="587"/>
      <c r="Y6" s="587"/>
      <c r="Z6" s="587"/>
      <c r="AA6" s="587"/>
    </row>
    <row r="7" spans="1:28" ht="1.1499999999999999" customHeight="1">
      <c r="I7" s="587"/>
      <c r="J7" s="587"/>
      <c r="K7" s="587"/>
      <c r="L7" s="587"/>
      <c r="M7" s="587"/>
      <c r="N7" s="587"/>
      <c r="O7" s="587"/>
      <c r="P7" s="587"/>
      <c r="Q7" s="587"/>
      <c r="R7" s="587"/>
      <c r="S7" s="587"/>
      <c r="T7" s="587"/>
      <c r="U7" s="587"/>
      <c r="V7" s="587"/>
      <c r="W7" s="587"/>
      <c r="X7" s="587"/>
      <c r="Y7" s="587"/>
      <c r="Z7" s="587"/>
      <c r="AA7" s="587"/>
    </row>
    <row r="8" spans="1:28" ht="2.25" customHeight="1"/>
    <row r="9" spans="1:28" ht="2.9" customHeight="1">
      <c r="A9" s="426"/>
      <c r="B9" s="426"/>
      <c r="C9" s="426"/>
      <c r="D9" s="426"/>
      <c r="E9" s="426"/>
      <c r="F9" s="426"/>
      <c r="G9" s="426"/>
      <c r="H9" s="426"/>
      <c r="I9" s="426"/>
      <c r="J9" s="426"/>
      <c r="K9" s="426"/>
      <c r="L9" s="426"/>
      <c r="M9" s="426"/>
      <c r="N9" s="426"/>
      <c r="O9" s="426"/>
      <c r="P9" s="426"/>
      <c r="Q9" s="426"/>
      <c r="R9" s="426"/>
      <c r="S9" s="426"/>
      <c r="T9" s="426"/>
      <c r="U9" s="426"/>
      <c r="V9" s="426"/>
      <c r="W9" s="426"/>
      <c r="X9" s="426"/>
      <c r="Y9" s="426"/>
      <c r="Z9" s="426"/>
      <c r="AA9" s="426"/>
      <c r="AB9" s="426"/>
    </row>
    <row r="10" spans="1:28">
      <c r="A10" s="594" t="s">
        <v>105</v>
      </c>
      <c r="B10" s="587"/>
      <c r="C10" s="587"/>
      <c r="D10" s="594" t="s">
        <v>105</v>
      </c>
      <c r="E10" s="587"/>
      <c r="F10" s="427" t="s">
        <v>105</v>
      </c>
      <c r="G10" s="594" t="s">
        <v>105</v>
      </c>
      <c r="H10" s="587"/>
      <c r="J10" s="613" t="s">
        <v>811</v>
      </c>
      <c r="K10" s="587"/>
      <c r="L10" s="614" t="s">
        <v>812</v>
      </c>
      <c r="M10" s="587"/>
      <c r="N10" s="587"/>
      <c r="O10" s="587"/>
      <c r="P10" s="587"/>
      <c r="Q10" s="613" t="s">
        <v>813</v>
      </c>
      <c r="R10" s="587"/>
      <c r="S10" s="614" t="s">
        <v>814</v>
      </c>
      <c r="T10" s="587"/>
      <c r="U10" s="587"/>
      <c r="V10" s="587"/>
      <c r="W10" s="587"/>
      <c r="X10" s="613" t="s">
        <v>17</v>
      </c>
      <c r="Y10" s="587"/>
      <c r="Z10" s="587"/>
      <c r="AA10" s="587"/>
      <c r="AB10" s="587"/>
    </row>
    <row r="11" spans="1:28" ht="25">
      <c r="A11" s="610" t="s">
        <v>1051</v>
      </c>
      <c r="B11" s="587"/>
      <c r="C11" s="587"/>
      <c r="D11" s="610" t="s">
        <v>1052</v>
      </c>
      <c r="E11" s="587"/>
      <c r="F11" s="587"/>
      <c r="G11" s="610" t="s">
        <v>1053</v>
      </c>
      <c r="H11" s="587"/>
      <c r="J11" s="403" t="s">
        <v>1054</v>
      </c>
      <c r="K11" s="428" t="s">
        <v>1055</v>
      </c>
      <c r="L11" s="429" t="s">
        <v>1056</v>
      </c>
      <c r="M11" s="406" t="s">
        <v>1057</v>
      </c>
      <c r="N11" s="407" t="s">
        <v>1058</v>
      </c>
      <c r="P11" s="430" t="s">
        <v>1059</v>
      </c>
      <c r="Q11" s="403" t="s">
        <v>1060</v>
      </c>
      <c r="R11" s="428" t="s">
        <v>1061</v>
      </c>
      <c r="S11" s="429" t="s">
        <v>1062</v>
      </c>
      <c r="T11" s="406" t="s">
        <v>1057</v>
      </c>
      <c r="U11" s="582" t="s">
        <v>1063</v>
      </c>
      <c r="V11" s="587"/>
      <c r="W11" s="430" t="s">
        <v>1055</v>
      </c>
      <c r="X11" s="431" t="s">
        <v>1062</v>
      </c>
      <c r="Y11" s="410" t="s">
        <v>1057</v>
      </c>
      <c r="Z11" s="403" t="s">
        <v>1063</v>
      </c>
      <c r="AA11" s="611" t="s">
        <v>1055</v>
      </c>
      <c r="AB11" s="587"/>
    </row>
    <row r="12" spans="1:28">
      <c r="A12" s="594" t="s">
        <v>105</v>
      </c>
      <c r="B12" s="587"/>
      <c r="C12" s="587"/>
      <c r="D12" s="594" t="s">
        <v>105</v>
      </c>
      <c r="E12" s="587"/>
      <c r="F12" s="427" t="s">
        <v>105</v>
      </c>
      <c r="G12" s="594" t="s">
        <v>105</v>
      </c>
      <c r="H12" s="587"/>
      <c r="J12" s="427" t="s">
        <v>105</v>
      </c>
      <c r="K12" s="427" t="s">
        <v>105</v>
      </c>
      <c r="L12" s="427" t="s">
        <v>105</v>
      </c>
      <c r="M12" s="427" t="s">
        <v>105</v>
      </c>
      <c r="N12" s="427" t="s">
        <v>105</v>
      </c>
      <c r="P12" s="427" t="s">
        <v>105</v>
      </c>
      <c r="Q12" s="427" t="s">
        <v>105</v>
      </c>
      <c r="R12" s="427" t="s">
        <v>105</v>
      </c>
      <c r="S12" s="427" t="s">
        <v>105</v>
      </c>
      <c r="T12" s="427" t="s">
        <v>105</v>
      </c>
      <c r="U12" s="594" t="s">
        <v>105</v>
      </c>
      <c r="V12" s="587"/>
      <c r="W12" s="427" t="s">
        <v>105</v>
      </c>
      <c r="X12" s="427" t="s">
        <v>105</v>
      </c>
      <c r="Y12" s="427" t="s">
        <v>105</v>
      </c>
      <c r="Z12" s="427" t="s">
        <v>105</v>
      </c>
      <c r="AA12" s="594" t="s">
        <v>105</v>
      </c>
      <c r="AB12" s="587"/>
    </row>
    <row r="13" spans="1:28">
      <c r="A13" s="602" t="s">
        <v>259</v>
      </c>
      <c r="B13" s="587"/>
      <c r="C13" s="587"/>
      <c r="D13" s="600" t="s">
        <v>260</v>
      </c>
      <c r="E13" s="587"/>
      <c r="F13" s="587"/>
      <c r="G13" s="609">
        <v>387810</v>
      </c>
      <c r="H13" s="587"/>
      <c r="J13" s="606">
        <v>68.8</v>
      </c>
      <c r="K13" s="606">
        <v>10.5</v>
      </c>
      <c r="L13" s="607">
        <v>106.7</v>
      </c>
      <c r="M13" s="432">
        <v>19.100000000000001</v>
      </c>
      <c r="N13" s="433">
        <v>80.400000000000006</v>
      </c>
      <c r="P13" s="608">
        <v>38.700000000000003</v>
      </c>
      <c r="Q13" s="606">
        <v>78</v>
      </c>
      <c r="R13" s="606">
        <v>15.6</v>
      </c>
      <c r="S13" s="607">
        <v>106</v>
      </c>
      <c r="T13" s="432">
        <v>19.3</v>
      </c>
      <c r="U13" s="433">
        <v>80.2</v>
      </c>
      <c r="V13" s="434"/>
      <c r="W13" s="608">
        <v>31.3</v>
      </c>
      <c r="X13" s="605">
        <v>106.5</v>
      </c>
      <c r="Y13" s="435">
        <v>21.1</v>
      </c>
      <c r="Z13" s="436">
        <v>78.400000000000006</v>
      </c>
      <c r="AA13" s="606">
        <v>34.4</v>
      </c>
      <c r="AB13" s="587"/>
    </row>
    <row r="14" spans="1:28">
      <c r="A14" s="591"/>
      <c r="B14" s="587"/>
      <c r="C14" s="587"/>
      <c r="D14" s="591"/>
      <c r="E14" s="587"/>
      <c r="F14" s="587"/>
      <c r="G14" s="591"/>
      <c r="H14" s="587"/>
      <c r="J14" s="588"/>
      <c r="K14" s="588"/>
      <c r="L14" s="591"/>
      <c r="M14" s="434"/>
      <c r="N14" s="434"/>
      <c r="P14" s="591"/>
      <c r="Q14" s="588"/>
      <c r="R14" s="588"/>
      <c r="S14" s="591"/>
      <c r="T14" s="434"/>
      <c r="U14" s="434"/>
      <c r="V14" s="434"/>
      <c r="W14" s="591"/>
      <c r="X14" s="588"/>
      <c r="Y14" s="437"/>
      <c r="Z14" s="437"/>
      <c r="AA14" s="588"/>
      <c r="AB14" s="587"/>
    </row>
    <row r="15" spans="1:28" ht="2.9" customHeight="1">
      <c r="A15" s="591"/>
      <c r="B15" s="587"/>
      <c r="C15" s="587"/>
      <c r="D15" s="591"/>
      <c r="E15" s="587"/>
      <c r="F15" s="587"/>
      <c r="G15" s="591"/>
      <c r="H15" s="587"/>
      <c r="J15" s="588"/>
      <c r="K15" s="588"/>
      <c r="L15" s="591"/>
      <c r="M15" s="591"/>
      <c r="N15" s="591"/>
      <c r="P15" s="591"/>
      <c r="Q15" s="588"/>
      <c r="R15" s="588"/>
      <c r="S15" s="591"/>
      <c r="T15" s="591"/>
      <c r="U15" s="591"/>
      <c r="V15" s="434"/>
      <c r="W15" s="591"/>
      <c r="X15" s="588"/>
      <c r="Y15" s="588"/>
      <c r="Z15" s="588"/>
      <c r="AA15" s="588"/>
      <c r="AB15" s="587"/>
    </row>
    <row r="16" spans="1:28">
      <c r="A16" s="596"/>
      <c r="B16" s="590"/>
      <c r="C16" s="590"/>
      <c r="D16" s="596"/>
      <c r="E16" s="590"/>
      <c r="F16" s="590"/>
      <c r="G16" s="596"/>
      <c r="H16" s="590"/>
      <c r="J16" s="589"/>
      <c r="K16" s="589"/>
      <c r="L16" s="596"/>
      <c r="M16" s="438"/>
      <c r="N16" s="438"/>
      <c r="P16" s="596"/>
      <c r="Q16" s="589"/>
      <c r="R16" s="589"/>
      <c r="S16" s="596"/>
      <c r="T16" s="438"/>
      <c r="U16" s="438"/>
      <c r="V16" s="438"/>
      <c r="W16" s="596"/>
      <c r="X16" s="589"/>
      <c r="Y16" s="439"/>
      <c r="Z16" s="439"/>
      <c r="AA16" s="589"/>
      <c r="AB16" s="590"/>
    </row>
    <row r="17" spans="1:28" ht="2.65" customHeight="1">
      <c r="A17" s="592" t="s">
        <v>105</v>
      </c>
      <c r="B17" s="587"/>
      <c r="C17" s="587"/>
      <c r="D17" s="592" t="s">
        <v>105</v>
      </c>
      <c r="E17" s="587"/>
      <c r="F17" s="440" t="s">
        <v>105</v>
      </c>
      <c r="G17" s="604" t="s">
        <v>105</v>
      </c>
      <c r="H17" s="587"/>
      <c r="J17" s="441" t="s">
        <v>105</v>
      </c>
      <c r="K17" s="441" t="s">
        <v>105</v>
      </c>
      <c r="L17" s="441" t="s">
        <v>105</v>
      </c>
      <c r="M17" s="427" t="s">
        <v>105</v>
      </c>
      <c r="N17" s="427" t="s">
        <v>105</v>
      </c>
      <c r="P17" s="441" t="s">
        <v>105</v>
      </c>
      <c r="Q17" s="441" t="s">
        <v>105</v>
      </c>
      <c r="R17" s="441" t="s">
        <v>105</v>
      </c>
      <c r="S17" s="441" t="s">
        <v>105</v>
      </c>
      <c r="T17" s="427" t="s">
        <v>105</v>
      </c>
      <c r="U17" s="594" t="s">
        <v>105</v>
      </c>
      <c r="V17" s="587"/>
      <c r="W17" s="441" t="s">
        <v>105</v>
      </c>
      <c r="X17" s="441" t="s">
        <v>105</v>
      </c>
      <c r="Y17" s="427" t="s">
        <v>105</v>
      </c>
      <c r="Z17" s="427" t="s">
        <v>105</v>
      </c>
      <c r="AA17" s="604" t="s">
        <v>105</v>
      </c>
      <c r="AB17" s="587"/>
    </row>
    <row r="18" spans="1:28" ht="2.65" customHeight="1">
      <c r="A18" s="592" t="s">
        <v>105</v>
      </c>
      <c r="B18" s="587"/>
      <c r="C18" s="587"/>
      <c r="D18" s="592" t="s">
        <v>105</v>
      </c>
      <c r="E18" s="587"/>
      <c r="F18" s="440" t="s">
        <v>105</v>
      </c>
      <c r="G18" s="604" t="s">
        <v>105</v>
      </c>
      <c r="H18" s="587"/>
      <c r="J18" s="441" t="s">
        <v>105</v>
      </c>
      <c r="K18" s="441" t="s">
        <v>105</v>
      </c>
      <c r="L18" s="441" t="s">
        <v>105</v>
      </c>
      <c r="M18" s="427" t="s">
        <v>105</v>
      </c>
      <c r="N18" s="427" t="s">
        <v>105</v>
      </c>
      <c r="P18" s="441" t="s">
        <v>105</v>
      </c>
      <c r="Q18" s="441" t="s">
        <v>105</v>
      </c>
      <c r="R18" s="441" t="s">
        <v>105</v>
      </c>
      <c r="S18" s="441" t="s">
        <v>105</v>
      </c>
      <c r="T18" s="427" t="s">
        <v>105</v>
      </c>
      <c r="U18" s="594" t="s">
        <v>105</v>
      </c>
      <c r="V18" s="587"/>
      <c r="W18" s="441" t="s">
        <v>105</v>
      </c>
      <c r="X18" s="441" t="s">
        <v>105</v>
      </c>
      <c r="Y18" s="427" t="s">
        <v>105</v>
      </c>
      <c r="Z18" s="427" t="s">
        <v>105</v>
      </c>
      <c r="AA18" s="604" t="s">
        <v>105</v>
      </c>
      <c r="AB18" s="587"/>
    </row>
    <row r="19" spans="1:28">
      <c r="A19" s="602" t="s">
        <v>259</v>
      </c>
      <c r="B19" s="587"/>
      <c r="C19" s="587"/>
      <c r="D19" s="600" t="s">
        <v>267</v>
      </c>
      <c r="E19" s="587"/>
      <c r="F19" s="587"/>
      <c r="G19" s="609">
        <v>48380</v>
      </c>
      <c r="H19" s="587"/>
      <c r="J19" s="606">
        <v>73.599999999999994</v>
      </c>
      <c r="K19" s="606">
        <v>15.7</v>
      </c>
      <c r="L19" s="607">
        <v>107.8</v>
      </c>
      <c r="M19" s="432">
        <v>16.7</v>
      </c>
      <c r="N19" s="433">
        <v>82.8</v>
      </c>
      <c r="P19" s="608">
        <v>45</v>
      </c>
      <c r="Q19" s="606">
        <v>80.2</v>
      </c>
      <c r="R19" s="606">
        <v>21.4</v>
      </c>
      <c r="S19" s="607">
        <v>107.7</v>
      </c>
      <c r="T19" s="432">
        <v>15.4</v>
      </c>
      <c r="U19" s="433">
        <v>84.1</v>
      </c>
      <c r="V19" s="434"/>
      <c r="W19" s="608">
        <v>40.6</v>
      </c>
      <c r="X19" s="605">
        <v>108.5</v>
      </c>
      <c r="Y19" s="435">
        <v>16.8</v>
      </c>
      <c r="Z19" s="436">
        <v>82.7</v>
      </c>
      <c r="AA19" s="606">
        <v>44.9</v>
      </c>
      <c r="AB19" s="587"/>
    </row>
    <row r="20" spans="1:28">
      <c r="A20" s="591"/>
      <c r="B20" s="587"/>
      <c r="C20" s="587"/>
      <c r="D20" s="591"/>
      <c r="E20" s="587"/>
      <c r="F20" s="587"/>
      <c r="G20" s="591"/>
      <c r="H20" s="587"/>
      <c r="J20" s="588"/>
      <c r="K20" s="588"/>
      <c r="L20" s="591"/>
      <c r="M20" s="434"/>
      <c r="N20" s="434"/>
      <c r="P20" s="591"/>
      <c r="Q20" s="588"/>
      <c r="R20" s="588"/>
      <c r="S20" s="591"/>
      <c r="T20" s="434"/>
      <c r="U20" s="434"/>
      <c r="V20" s="434"/>
      <c r="W20" s="591"/>
      <c r="X20" s="588"/>
      <c r="Y20" s="437"/>
      <c r="Z20" s="437"/>
      <c r="AA20" s="588"/>
      <c r="AB20" s="587"/>
    </row>
    <row r="21" spans="1:28" ht="2.9" customHeight="1">
      <c r="A21" s="591"/>
      <c r="B21" s="587"/>
      <c r="C21" s="587"/>
      <c r="D21" s="591"/>
      <c r="E21" s="587"/>
      <c r="F21" s="587"/>
      <c r="G21" s="591"/>
      <c r="H21" s="587"/>
      <c r="J21" s="588"/>
      <c r="K21" s="588"/>
      <c r="L21" s="591"/>
      <c r="M21" s="591"/>
      <c r="N21" s="591"/>
      <c r="P21" s="591"/>
      <c r="Q21" s="588"/>
      <c r="R21" s="588"/>
      <c r="S21" s="591"/>
      <c r="T21" s="591"/>
      <c r="U21" s="591"/>
      <c r="V21" s="434"/>
      <c r="W21" s="591"/>
      <c r="X21" s="588"/>
      <c r="Y21" s="588"/>
      <c r="Z21" s="588"/>
      <c r="AA21" s="588"/>
      <c r="AB21" s="587"/>
    </row>
    <row r="22" spans="1:28">
      <c r="A22" s="596"/>
      <c r="B22" s="590"/>
      <c r="C22" s="590"/>
      <c r="D22" s="596"/>
      <c r="E22" s="590"/>
      <c r="F22" s="590"/>
      <c r="G22" s="596"/>
      <c r="H22" s="590"/>
      <c r="J22" s="589"/>
      <c r="K22" s="589"/>
      <c r="L22" s="596"/>
      <c r="M22" s="438"/>
      <c r="N22" s="438"/>
      <c r="P22" s="596"/>
      <c r="Q22" s="589"/>
      <c r="R22" s="589"/>
      <c r="S22" s="596"/>
      <c r="T22" s="438"/>
      <c r="U22" s="438"/>
      <c r="V22" s="438"/>
      <c r="W22" s="596"/>
      <c r="X22" s="589"/>
      <c r="Y22" s="439"/>
      <c r="Z22" s="439"/>
      <c r="AA22" s="589"/>
      <c r="AB22" s="590"/>
    </row>
    <row r="23" spans="1:28" ht="2.65" customHeight="1">
      <c r="A23" s="592" t="s">
        <v>105</v>
      </c>
      <c r="B23" s="587"/>
      <c r="C23" s="587"/>
      <c r="D23" s="592" t="s">
        <v>105</v>
      </c>
      <c r="E23" s="587"/>
      <c r="F23" s="440" t="s">
        <v>105</v>
      </c>
      <c r="G23" s="604" t="s">
        <v>105</v>
      </c>
      <c r="H23" s="587"/>
      <c r="J23" s="441" t="s">
        <v>105</v>
      </c>
      <c r="K23" s="441" t="s">
        <v>105</v>
      </c>
      <c r="L23" s="441" t="s">
        <v>105</v>
      </c>
      <c r="M23" s="427" t="s">
        <v>105</v>
      </c>
      <c r="N23" s="427" t="s">
        <v>105</v>
      </c>
      <c r="P23" s="441" t="s">
        <v>105</v>
      </c>
      <c r="Q23" s="441" t="s">
        <v>105</v>
      </c>
      <c r="R23" s="441" t="s">
        <v>105</v>
      </c>
      <c r="S23" s="441" t="s">
        <v>105</v>
      </c>
      <c r="T23" s="427" t="s">
        <v>105</v>
      </c>
      <c r="U23" s="594" t="s">
        <v>105</v>
      </c>
      <c r="V23" s="587"/>
      <c r="W23" s="441" t="s">
        <v>105</v>
      </c>
      <c r="X23" s="441" t="s">
        <v>105</v>
      </c>
      <c r="Y23" s="427" t="s">
        <v>105</v>
      </c>
      <c r="Z23" s="427" t="s">
        <v>105</v>
      </c>
      <c r="AA23" s="604" t="s">
        <v>105</v>
      </c>
      <c r="AB23" s="587"/>
    </row>
    <row r="24" spans="1:28" ht="2.65" customHeight="1">
      <c r="A24" s="592" t="s">
        <v>105</v>
      </c>
      <c r="B24" s="587"/>
      <c r="C24" s="587"/>
      <c r="D24" s="592" t="s">
        <v>105</v>
      </c>
      <c r="E24" s="587"/>
      <c r="F24" s="440" t="s">
        <v>105</v>
      </c>
      <c r="G24" s="604" t="s">
        <v>105</v>
      </c>
      <c r="H24" s="587"/>
      <c r="J24" s="441" t="s">
        <v>105</v>
      </c>
      <c r="K24" s="441" t="s">
        <v>105</v>
      </c>
      <c r="L24" s="441" t="s">
        <v>105</v>
      </c>
      <c r="M24" s="427" t="s">
        <v>105</v>
      </c>
      <c r="N24" s="427" t="s">
        <v>105</v>
      </c>
      <c r="P24" s="441" t="s">
        <v>105</v>
      </c>
      <c r="Q24" s="441" t="s">
        <v>105</v>
      </c>
      <c r="R24" s="441" t="s">
        <v>105</v>
      </c>
      <c r="S24" s="441" t="s">
        <v>105</v>
      </c>
      <c r="T24" s="427" t="s">
        <v>105</v>
      </c>
      <c r="U24" s="594" t="s">
        <v>105</v>
      </c>
      <c r="V24" s="587"/>
      <c r="W24" s="441" t="s">
        <v>105</v>
      </c>
      <c r="X24" s="441" t="s">
        <v>105</v>
      </c>
      <c r="Y24" s="427" t="s">
        <v>105</v>
      </c>
      <c r="Z24" s="427" t="s">
        <v>105</v>
      </c>
      <c r="AA24" s="604" t="s">
        <v>105</v>
      </c>
      <c r="AB24" s="587"/>
    </row>
    <row r="25" spans="1:28">
      <c r="A25" s="602" t="s">
        <v>259</v>
      </c>
      <c r="B25" s="587"/>
      <c r="C25" s="587"/>
      <c r="D25" s="600" t="s">
        <v>79</v>
      </c>
      <c r="E25" s="587"/>
      <c r="F25" s="587"/>
      <c r="G25" s="609">
        <v>2188</v>
      </c>
      <c r="H25" s="587"/>
      <c r="J25" s="606">
        <v>70.2</v>
      </c>
      <c r="K25" s="606">
        <v>9.5</v>
      </c>
      <c r="L25" s="607">
        <v>106.633</v>
      </c>
      <c r="M25" s="432">
        <v>20.2</v>
      </c>
      <c r="N25" s="433">
        <v>79.400000000000006</v>
      </c>
      <c r="P25" s="608">
        <v>39.299999999999997</v>
      </c>
      <c r="Q25" s="606">
        <v>77</v>
      </c>
      <c r="R25" s="606">
        <v>13.5</v>
      </c>
      <c r="S25" s="607">
        <v>106.84699999999999</v>
      </c>
      <c r="T25" s="432">
        <v>18.100000000000001</v>
      </c>
      <c r="U25" s="433">
        <v>81.2</v>
      </c>
      <c r="V25" s="434"/>
      <c r="W25" s="608">
        <v>37.4</v>
      </c>
      <c r="X25" s="605">
        <v>108.173</v>
      </c>
      <c r="Y25" s="435">
        <v>19</v>
      </c>
      <c r="Z25" s="436">
        <v>80.5</v>
      </c>
      <c r="AA25" s="606">
        <v>43.9</v>
      </c>
      <c r="AB25" s="587"/>
    </row>
    <row r="26" spans="1:28">
      <c r="A26" s="591"/>
      <c r="B26" s="587"/>
      <c r="C26" s="587"/>
      <c r="D26" s="591"/>
      <c r="E26" s="587"/>
      <c r="F26" s="587"/>
      <c r="G26" s="591"/>
      <c r="H26" s="587"/>
      <c r="J26" s="588"/>
      <c r="K26" s="588"/>
      <c r="L26" s="591"/>
      <c r="M26" s="434"/>
      <c r="N26" s="434"/>
      <c r="P26" s="591"/>
      <c r="Q26" s="588"/>
      <c r="R26" s="588"/>
      <c r="S26" s="591"/>
      <c r="T26" s="434"/>
      <c r="U26" s="434"/>
      <c r="V26" s="434"/>
      <c r="W26" s="591"/>
      <c r="X26" s="588"/>
      <c r="Y26" s="437"/>
      <c r="Z26" s="437"/>
      <c r="AA26" s="588"/>
      <c r="AB26" s="587"/>
    </row>
    <row r="27" spans="1:28" ht="2.9" customHeight="1">
      <c r="A27" s="591"/>
      <c r="B27" s="587"/>
      <c r="C27" s="587"/>
      <c r="D27" s="591"/>
      <c r="E27" s="587"/>
      <c r="F27" s="587"/>
      <c r="G27" s="591"/>
      <c r="H27" s="587"/>
      <c r="J27" s="588"/>
      <c r="K27" s="588"/>
      <c r="L27" s="591"/>
      <c r="M27" s="591"/>
      <c r="N27" s="591"/>
      <c r="P27" s="591"/>
      <c r="Q27" s="588"/>
      <c r="R27" s="588"/>
      <c r="S27" s="591"/>
      <c r="T27" s="591"/>
      <c r="U27" s="591"/>
      <c r="V27" s="434"/>
      <c r="W27" s="591"/>
      <c r="X27" s="588"/>
      <c r="Y27" s="588"/>
      <c r="Z27" s="588"/>
      <c r="AA27" s="588"/>
      <c r="AB27" s="587"/>
    </row>
    <row r="28" spans="1:28">
      <c r="A28" s="596"/>
      <c r="B28" s="590"/>
      <c r="C28" s="590"/>
      <c r="D28" s="596"/>
      <c r="E28" s="590"/>
      <c r="F28" s="590"/>
      <c r="G28" s="596"/>
      <c r="H28" s="590"/>
      <c r="J28" s="589"/>
      <c r="K28" s="589"/>
      <c r="L28" s="596"/>
      <c r="M28" s="438"/>
      <c r="N28" s="438"/>
      <c r="P28" s="596"/>
      <c r="Q28" s="589"/>
      <c r="R28" s="589"/>
      <c r="S28" s="596"/>
      <c r="T28" s="438"/>
      <c r="U28" s="438"/>
      <c r="V28" s="438"/>
      <c r="W28" s="596"/>
      <c r="X28" s="589"/>
      <c r="Y28" s="439"/>
      <c r="Z28" s="439"/>
      <c r="AA28" s="589"/>
      <c r="AB28" s="590"/>
    </row>
    <row r="29" spans="1:28" ht="2.65" customHeight="1">
      <c r="A29" s="592" t="s">
        <v>105</v>
      </c>
      <c r="B29" s="587"/>
      <c r="C29" s="587"/>
      <c r="D29" s="592" t="s">
        <v>105</v>
      </c>
      <c r="E29" s="587"/>
      <c r="F29" s="440" t="s">
        <v>105</v>
      </c>
      <c r="G29" s="604" t="s">
        <v>105</v>
      </c>
      <c r="H29" s="587"/>
      <c r="J29" s="441" t="s">
        <v>105</v>
      </c>
      <c r="K29" s="441" t="s">
        <v>105</v>
      </c>
      <c r="L29" s="441" t="s">
        <v>105</v>
      </c>
      <c r="M29" s="427" t="s">
        <v>105</v>
      </c>
      <c r="N29" s="427" t="s">
        <v>105</v>
      </c>
      <c r="P29" s="441" t="s">
        <v>105</v>
      </c>
      <c r="Q29" s="441" t="s">
        <v>105</v>
      </c>
      <c r="R29" s="441" t="s">
        <v>105</v>
      </c>
      <c r="S29" s="441" t="s">
        <v>105</v>
      </c>
      <c r="T29" s="427" t="s">
        <v>105</v>
      </c>
      <c r="U29" s="594" t="s">
        <v>105</v>
      </c>
      <c r="V29" s="587"/>
      <c r="W29" s="441" t="s">
        <v>105</v>
      </c>
      <c r="X29" s="441" t="s">
        <v>105</v>
      </c>
      <c r="Y29" s="427" t="s">
        <v>105</v>
      </c>
      <c r="Z29" s="427" t="s">
        <v>105</v>
      </c>
      <c r="AA29" s="604" t="s">
        <v>105</v>
      </c>
      <c r="AB29" s="587"/>
    </row>
    <row r="30" spans="1:28" ht="2.65" customHeight="1">
      <c r="A30" s="592" t="s">
        <v>105</v>
      </c>
      <c r="B30" s="587"/>
      <c r="C30" s="587"/>
      <c r="D30" s="592" t="s">
        <v>105</v>
      </c>
      <c r="E30" s="587"/>
      <c r="F30" s="440" t="s">
        <v>105</v>
      </c>
      <c r="G30" s="604" t="s">
        <v>105</v>
      </c>
      <c r="H30" s="587"/>
      <c r="J30" s="441" t="s">
        <v>105</v>
      </c>
      <c r="K30" s="441" t="s">
        <v>105</v>
      </c>
      <c r="L30" s="441" t="s">
        <v>105</v>
      </c>
      <c r="M30" s="427" t="s">
        <v>105</v>
      </c>
      <c r="N30" s="427" t="s">
        <v>105</v>
      </c>
      <c r="P30" s="441" t="s">
        <v>105</v>
      </c>
      <c r="Q30" s="441" t="s">
        <v>105</v>
      </c>
      <c r="R30" s="441" t="s">
        <v>105</v>
      </c>
      <c r="S30" s="441" t="s">
        <v>105</v>
      </c>
      <c r="T30" s="427" t="s">
        <v>105</v>
      </c>
      <c r="U30" s="594" t="s">
        <v>105</v>
      </c>
      <c r="V30" s="587"/>
      <c r="W30" s="441" t="s">
        <v>105</v>
      </c>
      <c r="X30" s="441" t="s">
        <v>105</v>
      </c>
      <c r="Y30" s="427" t="s">
        <v>105</v>
      </c>
      <c r="Z30" s="427" t="s">
        <v>105</v>
      </c>
      <c r="AA30" s="604" t="s">
        <v>105</v>
      </c>
      <c r="AB30" s="587"/>
    </row>
    <row r="31" spans="1:28">
      <c r="A31" s="599">
        <v>2024</v>
      </c>
      <c r="B31" s="587"/>
      <c r="C31" s="587"/>
      <c r="D31" s="600" t="s">
        <v>34</v>
      </c>
      <c r="E31" s="587"/>
      <c r="F31" s="587"/>
      <c r="G31" s="601">
        <v>54</v>
      </c>
      <c r="H31" s="587"/>
      <c r="J31" s="586">
        <v>75.900000000000006</v>
      </c>
      <c r="K31" s="586">
        <v>22.2</v>
      </c>
      <c r="L31" s="597">
        <v>109.29600000000001</v>
      </c>
      <c r="M31" s="442">
        <v>11.1</v>
      </c>
      <c r="N31" s="443">
        <v>88.9</v>
      </c>
      <c r="P31" s="595">
        <v>57.4</v>
      </c>
      <c r="Q31" s="586">
        <v>79.599999999999994</v>
      </c>
      <c r="R31" s="586">
        <v>24.1</v>
      </c>
      <c r="S31" s="597">
        <v>107.72199999999999</v>
      </c>
      <c r="T31" s="442">
        <v>14.8</v>
      </c>
      <c r="U31" s="443">
        <v>85.2</v>
      </c>
      <c r="V31" s="434"/>
      <c r="W31" s="595">
        <v>46.3</v>
      </c>
      <c r="X31" s="598">
        <v>111.889</v>
      </c>
      <c r="Y31" s="444">
        <v>7.4</v>
      </c>
      <c r="Z31" s="445">
        <v>92.6</v>
      </c>
      <c r="AA31" s="586">
        <v>66.7</v>
      </c>
      <c r="AB31" s="587"/>
    </row>
    <row r="32" spans="1:28">
      <c r="A32" s="591"/>
      <c r="B32" s="587"/>
      <c r="C32" s="587"/>
      <c r="D32" s="591"/>
      <c r="E32" s="587"/>
      <c r="F32" s="587"/>
      <c r="G32" s="591"/>
      <c r="H32" s="587"/>
      <c r="J32" s="588"/>
      <c r="K32" s="588"/>
      <c r="L32" s="591"/>
      <c r="M32" s="434"/>
      <c r="N32" s="434"/>
      <c r="P32" s="591"/>
      <c r="Q32" s="588"/>
      <c r="R32" s="588"/>
      <c r="S32" s="591"/>
      <c r="T32" s="434"/>
      <c r="U32" s="434"/>
      <c r="V32" s="434"/>
      <c r="W32" s="591"/>
      <c r="X32" s="588"/>
      <c r="Y32" s="437"/>
      <c r="Z32" s="437"/>
      <c r="AA32" s="588"/>
      <c r="AB32" s="587"/>
    </row>
    <row r="33" spans="1:28" ht="2.9" customHeight="1">
      <c r="A33" s="591"/>
      <c r="B33" s="587"/>
      <c r="C33" s="587"/>
      <c r="D33" s="591"/>
      <c r="E33" s="587"/>
      <c r="F33" s="587"/>
      <c r="G33" s="591"/>
      <c r="H33" s="587"/>
      <c r="J33" s="588"/>
      <c r="K33" s="588"/>
      <c r="L33" s="591"/>
      <c r="M33" s="591"/>
      <c r="N33" s="591"/>
      <c r="P33" s="591"/>
      <c r="Q33" s="588"/>
      <c r="R33" s="588"/>
      <c r="S33" s="591"/>
      <c r="T33" s="591"/>
      <c r="U33" s="591"/>
      <c r="V33" s="434"/>
      <c r="W33" s="591"/>
      <c r="X33" s="588"/>
      <c r="Y33" s="588"/>
      <c r="Z33" s="588"/>
      <c r="AA33" s="588"/>
      <c r="AB33" s="587"/>
    </row>
    <row r="34" spans="1:28">
      <c r="A34" s="596"/>
      <c r="B34" s="590"/>
      <c r="C34" s="590"/>
      <c r="D34" s="596"/>
      <c r="E34" s="590"/>
      <c r="F34" s="590"/>
      <c r="G34" s="596"/>
      <c r="H34" s="590"/>
      <c r="J34" s="589"/>
      <c r="K34" s="589"/>
      <c r="L34" s="596"/>
      <c r="M34" s="438"/>
      <c r="N34" s="438"/>
      <c r="P34" s="596"/>
      <c r="Q34" s="589"/>
      <c r="R34" s="589"/>
      <c r="S34" s="596"/>
      <c r="T34" s="438"/>
      <c r="U34" s="438"/>
      <c r="V34" s="438"/>
      <c r="W34" s="596"/>
      <c r="X34" s="589"/>
      <c r="Y34" s="439"/>
      <c r="Z34" s="439"/>
      <c r="AA34" s="589"/>
      <c r="AB34" s="590"/>
    </row>
    <row r="35" spans="1:28" ht="2.65" customHeight="1">
      <c r="A35" s="592" t="s">
        <v>105</v>
      </c>
      <c r="B35" s="587"/>
      <c r="C35" s="587"/>
      <c r="D35" s="592" t="s">
        <v>105</v>
      </c>
      <c r="E35" s="587"/>
      <c r="F35" s="440" t="s">
        <v>105</v>
      </c>
      <c r="G35" s="593" t="s">
        <v>105</v>
      </c>
      <c r="H35" s="587"/>
      <c r="J35" s="446" t="s">
        <v>105</v>
      </c>
      <c r="K35" s="446" t="s">
        <v>105</v>
      </c>
      <c r="L35" s="446" t="s">
        <v>105</v>
      </c>
      <c r="M35" s="427" t="s">
        <v>105</v>
      </c>
      <c r="N35" s="427" t="s">
        <v>105</v>
      </c>
      <c r="P35" s="446" t="s">
        <v>105</v>
      </c>
      <c r="Q35" s="446" t="s">
        <v>105</v>
      </c>
      <c r="R35" s="446" t="s">
        <v>105</v>
      </c>
      <c r="S35" s="446" t="s">
        <v>105</v>
      </c>
      <c r="T35" s="427" t="s">
        <v>105</v>
      </c>
      <c r="U35" s="594" t="s">
        <v>105</v>
      </c>
      <c r="V35" s="587"/>
      <c r="W35" s="446" t="s">
        <v>105</v>
      </c>
      <c r="X35" s="446" t="s">
        <v>105</v>
      </c>
      <c r="Y35" s="427" t="s">
        <v>105</v>
      </c>
      <c r="Z35" s="427" t="s">
        <v>105</v>
      </c>
      <c r="AA35" s="593" t="s">
        <v>105</v>
      </c>
      <c r="AB35" s="587"/>
    </row>
    <row r="36" spans="1:28">
      <c r="A36" s="599">
        <v>2068</v>
      </c>
      <c r="B36" s="587"/>
      <c r="C36" s="587"/>
      <c r="D36" s="600" t="s">
        <v>35</v>
      </c>
      <c r="E36" s="587"/>
      <c r="F36" s="587"/>
      <c r="G36" s="601">
        <v>43</v>
      </c>
      <c r="H36" s="587"/>
      <c r="J36" s="586">
        <v>53.5</v>
      </c>
      <c r="K36" s="586">
        <v>9.3000000000000007</v>
      </c>
      <c r="L36" s="597">
        <v>104.95</v>
      </c>
      <c r="M36" s="442">
        <v>32.6</v>
      </c>
      <c r="N36" s="443">
        <v>67.400000000000006</v>
      </c>
      <c r="P36" s="595">
        <v>32.6</v>
      </c>
      <c r="Q36" s="586">
        <v>65.099999999999994</v>
      </c>
      <c r="R36" s="586">
        <v>9.3000000000000007</v>
      </c>
      <c r="S36" s="597">
        <v>105.925</v>
      </c>
      <c r="T36" s="442">
        <v>30.2</v>
      </c>
      <c r="U36" s="443">
        <v>69.8</v>
      </c>
      <c r="V36" s="434"/>
      <c r="W36" s="595">
        <v>37.200000000000003</v>
      </c>
      <c r="X36" s="598">
        <v>107.366</v>
      </c>
      <c r="Y36" s="444">
        <v>18.600000000000001</v>
      </c>
      <c r="Z36" s="445">
        <v>81.400000000000006</v>
      </c>
      <c r="AA36" s="586">
        <v>39.5</v>
      </c>
      <c r="AB36" s="587"/>
    </row>
    <row r="37" spans="1:28">
      <c r="A37" s="591"/>
      <c r="B37" s="587"/>
      <c r="C37" s="587"/>
      <c r="D37" s="591"/>
      <c r="E37" s="587"/>
      <c r="F37" s="587"/>
      <c r="G37" s="591"/>
      <c r="H37" s="587"/>
      <c r="J37" s="588"/>
      <c r="K37" s="588"/>
      <c r="L37" s="591"/>
      <c r="M37" s="434"/>
      <c r="N37" s="434"/>
      <c r="P37" s="591"/>
      <c r="Q37" s="588"/>
      <c r="R37" s="588"/>
      <c r="S37" s="591"/>
      <c r="T37" s="434"/>
      <c r="U37" s="434"/>
      <c r="V37" s="434"/>
      <c r="W37" s="591"/>
      <c r="X37" s="588"/>
      <c r="Y37" s="437"/>
      <c r="Z37" s="437"/>
      <c r="AA37" s="588"/>
      <c r="AB37" s="587"/>
    </row>
    <row r="38" spans="1:28" ht="2.9" customHeight="1">
      <c r="A38" s="591"/>
      <c r="B38" s="587"/>
      <c r="C38" s="587"/>
      <c r="D38" s="591"/>
      <c r="E38" s="587"/>
      <c r="F38" s="587"/>
      <c r="G38" s="591"/>
      <c r="H38" s="587"/>
      <c r="J38" s="588"/>
      <c r="K38" s="588"/>
      <c r="L38" s="591"/>
      <c r="M38" s="591"/>
      <c r="N38" s="591"/>
      <c r="P38" s="591"/>
      <c r="Q38" s="588"/>
      <c r="R38" s="588"/>
      <c r="S38" s="591"/>
      <c r="T38" s="591"/>
      <c r="U38" s="591"/>
      <c r="V38" s="434"/>
      <c r="W38" s="591"/>
      <c r="X38" s="588"/>
      <c r="Y38" s="588"/>
      <c r="Z38" s="588"/>
      <c r="AA38" s="588"/>
      <c r="AB38" s="587"/>
    </row>
    <row r="39" spans="1:28">
      <c r="A39" s="596"/>
      <c r="B39" s="590"/>
      <c r="C39" s="590"/>
      <c r="D39" s="596"/>
      <c r="E39" s="590"/>
      <c r="F39" s="590"/>
      <c r="G39" s="596"/>
      <c r="H39" s="590"/>
      <c r="J39" s="589"/>
      <c r="K39" s="589"/>
      <c r="L39" s="596"/>
      <c r="M39" s="438"/>
      <c r="N39" s="438"/>
      <c r="P39" s="596"/>
      <c r="Q39" s="589"/>
      <c r="R39" s="589"/>
      <c r="S39" s="596"/>
      <c r="T39" s="438"/>
      <c r="U39" s="438"/>
      <c r="V39" s="438"/>
      <c r="W39" s="596"/>
      <c r="X39" s="589"/>
      <c r="Y39" s="439"/>
      <c r="Z39" s="439"/>
      <c r="AA39" s="589"/>
      <c r="AB39" s="590"/>
    </row>
    <row r="40" spans="1:28" ht="2.65" customHeight="1">
      <c r="A40" s="592" t="s">
        <v>105</v>
      </c>
      <c r="B40" s="587"/>
      <c r="C40" s="587"/>
      <c r="D40" s="592" t="s">
        <v>105</v>
      </c>
      <c r="E40" s="587"/>
      <c r="F40" s="440" t="s">
        <v>105</v>
      </c>
      <c r="G40" s="593" t="s">
        <v>105</v>
      </c>
      <c r="H40" s="587"/>
      <c r="J40" s="446" t="s">
        <v>105</v>
      </c>
      <c r="K40" s="446" t="s">
        <v>105</v>
      </c>
      <c r="L40" s="446" t="s">
        <v>105</v>
      </c>
      <c r="M40" s="427" t="s">
        <v>105</v>
      </c>
      <c r="N40" s="427" t="s">
        <v>105</v>
      </c>
      <c r="P40" s="446" t="s">
        <v>105</v>
      </c>
      <c r="Q40" s="446" t="s">
        <v>105</v>
      </c>
      <c r="R40" s="446" t="s">
        <v>105</v>
      </c>
      <c r="S40" s="446" t="s">
        <v>105</v>
      </c>
      <c r="T40" s="427" t="s">
        <v>105</v>
      </c>
      <c r="U40" s="594" t="s">
        <v>105</v>
      </c>
      <c r="V40" s="587"/>
      <c r="W40" s="446" t="s">
        <v>105</v>
      </c>
      <c r="X40" s="446" t="s">
        <v>105</v>
      </c>
      <c r="Y40" s="427" t="s">
        <v>105</v>
      </c>
      <c r="Z40" s="427" t="s">
        <v>105</v>
      </c>
      <c r="AA40" s="593" t="s">
        <v>105</v>
      </c>
      <c r="AB40" s="587"/>
    </row>
    <row r="41" spans="1:28">
      <c r="A41" s="599">
        <v>2002</v>
      </c>
      <c r="B41" s="587"/>
      <c r="C41" s="587"/>
      <c r="D41" s="600" t="s">
        <v>91</v>
      </c>
      <c r="E41" s="587"/>
      <c r="F41" s="587"/>
      <c r="G41" s="601">
        <v>48</v>
      </c>
      <c r="H41" s="587"/>
      <c r="J41" s="586">
        <v>54.2</v>
      </c>
      <c r="K41" s="586">
        <v>2.1</v>
      </c>
      <c r="L41" s="597">
        <v>101.23399999999999</v>
      </c>
      <c r="M41" s="442">
        <v>39.6</v>
      </c>
      <c r="N41" s="443">
        <v>60.4</v>
      </c>
      <c r="P41" s="595">
        <v>14.6</v>
      </c>
      <c r="Q41" s="586">
        <v>66.7</v>
      </c>
      <c r="R41" s="586">
        <v>6.3</v>
      </c>
      <c r="S41" s="597">
        <v>101</v>
      </c>
      <c r="T41" s="442">
        <v>35.4</v>
      </c>
      <c r="U41" s="443">
        <v>64.599999999999994</v>
      </c>
      <c r="V41" s="434"/>
      <c r="W41" s="595">
        <v>12.5</v>
      </c>
      <c r="X41" s="598">
        <v>102.91500000000001</v>
      </c>
      <c r="Y41" s="444">
        <v>33.299999999999997</v>
      </c>
      <c r="Z41" s="445">
        <v>66.7</v>
      </c>
      <c r="AA41" s="586">
        <v>27.1</v>
      </c>
      <c r="AB41" s="587"/>
    </row>
    <row r="42" spans="1:28">
      <c r="A42" s="591"/>
      <c r="B42" s="587"/>
      <c r="C42" s="587"/>
      <c r="D42" s="591"/>
      <c r="E42" s="587"/>
      <c r="F42" s="587"/>
      <c r="G42" s="591"/>
      <c r="H42" s="587"/>
      <c r="J42" s="588"/>
      <c r="K42" s="588"/>
      <c r="L42" s="591"/>
      <c r="M42" s="434"/>
      <c r="N42" s="434"/>
      <c r="P42" s="591"/>
      <c r="Q42" s="588"/>
      <c r="R42" s="588"/>
      <c r="S42" s="591"/>
      <c r="T42" s="434"/>
      <c r="U42" s="434"/>
      <c r="V42" s="434"/>
      <c r="W42" s="591"/>
      <c r="X42" s="588"/>
      <c r="Y42" s="437"/>
      <c r="Z42" s="437"/>
      <c r="AA42" s="588"/>
      <c r="AB42" s="587"/>
    </row>
    <row r="43" spans="1:28" ht="2.9" customHeight="1">
      <c r="A43" s="591"/>
      <c r="B43" s="587"/>
      <c r="C43" s="587"/>
      <c r="D43" s="591"/>
      <c r="E43" s="587"/>
      <c r="F43" s="587"/>
      <c r="G43" s="591"/>
      <c r="H43" s="587"/>
      <c r="J43" s="588"/>
      <c r="K43" s="588"/>
      <c r="L43" s="591"/>
      <c r="M43" s="591"/>
      <c r="N43" s="591"/>
      <c r="P43" s="591"/>
      <c r="Q43" s="588"/>
      <c r="R43" s="588"/>
      <c r="S43" s="591"/>
      <c r="T43" s="591"/>
      <c r="U43" s="591"/>
      <c r="V43" s="434"/>
      <c r="W43" s="591"/>
      <c r="X43" s="588"/>
      <c r="Y43" s="588"/>
      <c r="Z43" s="588"/>
      <c r="AA43" s="588"/>
      <c r="AB43" s="587"/>
    </row>
    <row r="44" spans="1:28">
      <c r="A44" s="596"/>
      <c r="B44" s="590"/>
      <c r="C44" s="590"/>
      <c r="D44" s="596"/>
      <c r="E44" s="590"/>
      <c r="F44" s="590"/>
      <c r="G44" s="596"/>
      <c r="H44" s="590"/>
      <c r="J44" s="589"/>
      <c r="K44" s="589"/>
      <c r="L44" s="596"/>
      <c r="M44" s="438"/>
      <c r="N44" s="438"/>
      <c r="P44" s="596"/>
      <c r="Q44" s="589"/>
      <c r="R44" s="589"/>
      <c r="S44" s="596"/>
      <c r="T44" s="438"/>
      <c r="U44" s="438"/>
      <c r="V44" s="438"/>
      <c r="W44" s="596"/>
      <c r="X44" s="589"/>
      <c r="Y44" s="439"/>
      <c r="Z44" s="439"/>
      <c r="AA44" s="589"/>
      <c r="AB44" s="590"/>
    </row>
    <row r="45" spans="1:28" ht="2.65" customHeight="1">
      <c r="A45" s="592" t="s">
        <v>105</v>
      </c>
      <c r="B45" s="587"/>
      <c r="C45" s="587"/>
      <c r="D45" s="592" t="s">
        <v>105</v>
      </c>
      <c r="E45" s="587"/>
      <c r="F45" s="440" t="s">
        <v>105</v>
      </c>
      <c r="G45" s="593" t="s">
        <v>105</v>
      </c>
      <c r="H45" s="587"/>
      <c r="J45" s="446" t="s">
        <v>105</v>
      </c>
      <c r="K45" s="446" t="s">
        <v>105</v>
      </c>
      <c r="L45" s="446" t="s">
        <v>105</v>
      </c>
      <c r="M45" s="427" t="s">
        <v>105</v>
      </c>
      <c r="N45" s="427" t="s">
        <v>105</v>
      </c>
      <c r="P45" s="446" t="s">
        <v>105</v>
      </c>
      <c r="Q45" s="446" t="s">
        <v>105</v>
      </c>
      <c r="R45" s="446" t="s">
        <v>105</v>
      </c>
      <c r="S45" s="446" t="s">
        <v>105</v>
      </c>
      <c r="T45" s="427" t="s">
        <v>105</v>
      </c>
      <c r="U45" s="594" t="s">
        <v>105</v>
      </c>
      <c r="V45" s="587"/>
      <c r="W45" s="446" t="s">
        <v>105</v>
      </c>
      <c r="X45" s="446" t="s">
        <v>105</v>
      </c>
      <c r="Y45" s="427" t="s">
        <v>105</v>
      </c>
      <c r="Z45" s="427" t="s">
        <v>105</v>
      </c>
      <c r="AA45" s="593" t="s">
        <v>105</v>
      </c>
      <c r="AB45" s="587"/>
    </row>
    <row r="46" spans="1:28">
      <c r="A46" s="599">
        <v>4023</v>
      </c>
      <c r="B46" s="587"/>
      <c r="C46" s="587"/>
      <c r="D46" s="600" t="s">
        <v>37</v>
      </c>
      <c r="E46" s="587"/>
      <c r="F46" s="587"/>
      <c r="G46" s="601">
        <v>21</v>
      </c>
      <c r="H46" s="587"/>
      <c r="J46" s="586">
        <v>66.7</v>
      </c>
      <c r="K46" s="586">
        <v>4.8</v>
      </c>
      <c r="L46" s="597">
        <v>105.63200000000001</v>
      </c>
      <c r="M46" s="442">
        <v>14.3</v>
      </c>
      <c r="N46" s="443">
        <v>85.7</v>
      </c>
      <c r="P46" s="595">
        <v>23.8</v>
      </c>
      <c r="Q46" s="586">
        <v>81</v>
      </c>
      <c r="R46" s="586">
        <v>28.6</v>
      </c>
      <c r="S46" s="597">
        <v>103.211</v>
      </c>
      <c r="T46" s="442">
        <v>33.299999999999997</v>
      </c>
      <c r="U46" s="443">
        <v>66.7</v>
      </c>
      <c r="V46" s="434"/>
      <c r="W46" s="595">
        <v>9.5</v>
      </c>
      <c r="X46" s="598">
        <v>105.316</v>
      </c>
      <c r="Y46" s="444">
        <v>28.6</v>
      </c>
      <c r="Z46" s="445">
        <v>71.400000000000006</v>
      </c>
      <c r="AA46" s="586">
        <v>14.3</v>
      </c>
      <c r="AB46" s="587"/>
    </row>
    <row r="47" spans="1:28">
      <c r="A47" s="591"/>
      <c r="B47" s="587"/>
      <c r="C47" s="587"/>
      <c r="D47" s="591"/>
      <c r="E47" s="587"/>
      <c r="F47" s="587"/>
      <c r="G47" s="591"/>
      <c r="H47" s="587"/>
      <c r="J47" s="588"/>
      <c r="K47" s="588"/>
      <c r="L47" s="591"/>
      <c r="M47" s="434"/>
      <c r="N47" s="434"/>
      <c r="P47" s="591"/>
      <c r="Q47" s="588"/>
      <c r="R47" s="588"/>
      <c r="S47" s="591"/>
      <c r="T47" s="434"/>
      <c r="U47" s="434"/>
      <c r="V47" s="434"/>
      <c r="W47" s="591"/>
      <c r="X47" s="588"/>
      <c r="Y47" s="437"/>
      <c r="Z47" s="437"/>
      <c r="AA47" s="588"/>
      <c r="AB47" s="587"/>
    </row>
    <row r="48" spans="1:28" ht="2.9" customHeight="1">
      <c r="A48" s="591"/>
      <c r="B48" s="587"/>
      <c r="C48" s="587"/>
      <c r="D48" s="591"/>
      <c r="E48" s="587"/>
      <c r="F48" s="587"/>
      <c r="G48" s="591"/>
      <c r="H48" s="587"/>
      <c r="J48" s="588"/>
      <c r="K48" s="588"/>
      <c r="L48" s="591"/>
      <c r="M48" s="591"/>
      <c r="N48" s="591"/>
      <c r="P48" s="591"/>
      <c r="Q48" s="588"/>
      <c r="R48" s="588"/>
      <c r="S48" s="591"/>
      <c r="T48" s="591"/>
      <c r="U48" s="591"/>
      <c r="V48" s="434"/>
      <c r="W48" s="591"/>
      <c r="X48" s="588"/>
      <c r="Y48" s="588"/>
      <c r="Z48" s="588"/>
      <c r="AA48" s="588"/>
      <c r="AB48" s="587"/>
    </row>
    <row r="49" spans="1:28">
      <c r="A49" s="596"/>
      <c r="B49" s="590"/>
      <c r="C49" s="590"/>
      <c r="D49" s="596"/>
      <c r="E49" s="590"/>
      <c r="F49" s="590"/>
      <c r="G49" s="596"/>
      <c r="H49" s="590"/>
      <c r="J49" s="589"/>
      <c r="K49" s="589"/>
      <c r="L49" s="596"/>
      <c r="M49" s="438"/>
      <c r="N49" s="438"/>
      <c r="P49" s="596"/>
      <c r="Q49" s="589"/>
      <c r="R49" s="589"/>
      <c r="S49" s="596"/>
      <c r="T49" s="438"/>
      <c r="U49" s="438"/>
      <c r="V49" s="438"/>
      <c r="W49" s="596"/>
      <c r="X49" s="589"/>
      <c r="Y49" s="439"/>
      <c r="Z49" s="439"/>
      <c r="AA49" s="589"/>
      <c r="AB49" s="590"/>
    </row>
    <row r="50" spans="1:28" ht="2.65" customHeight="1">
      <c r="A50" s="592" t="s">
        <v>105</v>
      </c>
      <c r="B50" s="587"/>
      <c r="C50" s="587"/>
      <c r="D50" s="592" t="s">
        <v>105</v>
      </c>
      <c r="E50" s="587"/>
      <c r="F50" s="440" t="s">
        <v>105</v>
      </c>
      <c r="G50" s="593" t="s">
        <v>105</v>
      </c>
      <c r="H50" s="587"/>
      <c r="J50" s="446" t="s">
        <v>105</v>
      </c>
      <c r="K50" s="446" t="s">
        <v>105</v>
      </c>
      <c r="L50" s="446" t="s">
        <v>105</v>
      </c>
      <c r="M50" s="427" t="s">
        <v>105</v>
      </c>
      <c r="N50" s="427" t="s">
        <v>105</v>
      </c>
      <c r="P50" s="446" t="s">
        <v>105</v>
      </c>
      <c r="Q50" s="446" t="s">
        <v>105</v>
      </c>
      <c r="R50" s="446" t="s">
        <v>105</v>
      </c>
      <c r="S50" s="446" t="s">
        <v>105</v>
      </c>
      <c r="T50" s="427" t="s">
        <v>105</v>
      </c>
      <c r="U50" s="594" t="s">
        <v>105</v>
      </c>
      <c r="V50" s="587"/>
      <c r="W50" s="446" t="s">
        <v>105</v>
      </c>
      <c r="X50" s="446" t="s">
        <v>105</v>
      </c>
      <c r="Y50" s="427" t="s">
        <v>105</v>
      </c>
      <c r="Z50" s="427" t="s">
        <v>105</v>
      </c>
      <c r="AA50" s="593" t="s">
        <v>105</v>
      </c>
      <c r="AB50" s="587"/>
    </row>
    <row r="51" spans="1:28">
      <c r="A51" s="599">
        <v>4024</v>
      </c>
      <c r="B51" s="587"/>
      <c r="C51" s="587"/>
      <c r="D51" s="600" t="s">
        <v>38</v>
      </c>
      <c r="E51" s="587"/>
      <c r="F51" s="587"/>
      <c r="G51" s="601">
        <v>45</v>
      </c>
      <c r="H51" s="587"/>
      <c r="J51" s="586">
        <v>77.8</v>
      </c>
      <c r="K51" s="586">
        <v>17.8</v>
      </c>
      <c r="L51" s="597">
        <v>110.02500000000001</v>
      </c>
      <c r="M51" s="442">
        <v>17.8</v>
      </c>
      <c r="N51" s="443">
        <v>82.2</v>
      </c>
      <c r="P51" s="595">
        <v>57.8</v>
      </c>
      <c r="Q51" s="586">
        <v>80</v>
      </c>
      <c r="R51" s="586">
        <v>24.4</v>
      </c>
      <c r="S51" s="597">
        <v>109.953</v>
      </c>
      <c r="T51" s="442">
        <v>8.9</v>
      </c>
      <c r="U51" s="443">
        <v>91.1</v>
      </c>
      <c r="V51" s="434"/>
      <c r="W51" s="595">
        <v>44.4</v>
      </c>
      <c r="X51" s="598">
        <v>113.29300000000001</v>
      </c>
      <c r="Y51" s="444">
        <v>15.6</v>
      </c>
      <c r="Z51" s="445">
        <v>84.4</v>
      </c>
      <c r="AA51" s="586">
        <v>66.7</v>
      </c>
      <c r="AB51" s="587"/>
    </row>
    <row r="52" spans="1:28">
      <c r="A52" s="591"/>
      <c r="B52" s="587"/>
      <c r="C52" s="587"/>
      <c r="D52" s="591"/>
      <c r="E52" s="587"/>
      <c r="F52" s="587"/>
      <c r="G52" s="591"/>
      <c r="H52" s="587"/>
      <c r="J52" s="588"/>
      <c r="K52" s="588"/>
      <c r="L52" s="591"/>
      <c r="M52" s="434"/>
      <c r="N52" s="434"/>
      <c r="P52" s="591"/>
      <c r="Q52" s="588"/>
      <c r="R52" s="588"/>
      <c r="S52" s="591"/>
      <c r="T52" s="434"/>
      <c r="U52" s="434"/>
      <c r="V52" s="434"/>
      <c r="W52" s="591"/>
      <c r="X52" s="588"/>
      <c r="Y52" s="437"/>
      <c r="Z52" s="437"/>
      <c r="AA52" s="588"/>
      <c r="AB52" s="587"/>
    </row>
    <row r="53" spans="1:28" ht="2.9" customHeight="1">
      <c r="A53" s="591"/>
      <c r="B53" s="587"/>
      <c r="C53" s="587"/>
      <c r="D53" s="591"/>
      <c r="E53" s="587"/>
      <c r="F53" s="587"/>
      <c r="G53" s="591"/>
      <c r="H53" s="587"/>
      <c r="J53" s="588"/>
      <c r="K53" s="588"/>
      <c r="L53" s="591"/>
      <c r="M53" s="591"/>
      <c r="N53" s="591"/>
      <c r="P53" s="591"/>
      <c r="Q53" s="588"/>
      <c r="R53" s="588"/>
      <c r="S53" s="591"/>
      <c r="T53" s="591"/>
      <c r="U53" s="591"/>
      <c r="V53" s="434"/>
      <c r="W53" s="591"/>
      <c r="X53" s="588"/>
      <c r="Y53" s="588"/>
      <c r="Z53" s="588"/>
      <c r="AA53" s="588"/>
      <c r="AB53" s="587"/>
    </row>
    <row r="54" spans="1:28">
      <c r="A54" s="596"/>
      <c r="B54" s="590"/>
      <c r="C54" s="590"/>
      <c r="D54" s="596"/>
      <c r="E54" s="590"/>
      <c r="F54" s="590"/>
      <c r="G54" s="596"/>
      <c r="H54" s="590"/>
      <c r="J54" s="589"/>
      <c r="K54" s="589"/>
      <c r="L54" s="596"/>
      <c r="M54" s="438"/>
      <c r="N54" s="438"/>
      <c r="P54" s="596"/>
      <c r="Q54" s="589"/>
      <c r="R54" s="589"/>
      <c r="S54" s="596"/>
      <c r="T54" s="438"/>
      <c r="U54" s="438"/>
      <c r="V54" s="438"/>
      <c r="W54" s="596"/>
      <c r="X54" s="589"/>
      <c r="Y54" s="439"/>
      <c r="Z54" s="439"/>
      <c r="AA54" s="589"/>
      <c r="AB54" s="590"/>
    </row>
    <row r="55" spans="1:28" ht="2.65" customHeight="1">
      <c r="A55" s="592" t="s">
        <v>105</v>
      </c>
      <c r="B55" s="587"/>
      <c r="C55" s="587"/>
      <c r="D55" s="592" t="s">
        <v>105</v>
      </c>
      <c r="E55" s="587"/>
      <c r="F55" s="440" t="s">
        <v>105</v>
      </c>
      <c r="G55" s="593" t="s">
        <v>105</v>
      </c>
      <c r="H55" s="587"/>
      <c r="J55" s="446" t="s">
        <v>105</v>
      </c>
      <c r="K55" s="446" t="s">
        <v>105</v>
      </c>
      <c r="L55" s="446" t="s">
        <v>105</v>
      </c>
      <c r="M55" s="427" t="s">
        <v>105</v>
      </c>
      <c r="N55" s="427" t="s">
        <v>105</v>
      </c>
      <c r="P55" s="446" t="s">
        <v>105</v>
      </c>
      <c r="Q55" s="446" t="s">
        <v>105</v>
      </c>
      <c r="R55" s="446" t="s">
        <v>105</v>
      </c>
      <c r="S55" s="446" t="s">
        <v>105</v>
      </c>
      <c r="T55" s="427" t="s">
        <v>105</v>
      </c>
      <c r="U55" s="594" t="s">
        <v>105</v>
      </c>
      <c r="V55" s="587"/>
      <c r="W55" s="446" t="s">
        <v>105</v>
      </c>
      <c r="X55" s="446" t="s">
        <v>105</v>
      </c>
      <c r="Y55" s="427" t="s">
        <v>105</v>
      </c>
      <c r="Z55" s="427" t="s">
        <v>105</v>
      </c>
      <c r="AA55" s="593" t="s">
        <v>105</v>
      </c>
      <c r="AB55" s="587"/>
    </row>
    <row r="56" spans="1:28">
      <c r="A56" s="599">
        <v>2006</v>
      </c>
      <c r="B56" s="587"/>
      <c r="C56" s="587"/>
      <c r="D56" s="600" t="s">
        <v>39</v>
      </c>
      <c r="E56" s="587"/>
      <c r="F56" s="587"/>
      <c r="G56" s="601">
        <v>77</v>
      </c>
      <c r="H56" s="587"/>
      <c r="J56" s="586">
        <v>48.1</v>
      </c>
      <c r="K56" s="586">
        <v>7.8</v>
      </c>
      <c r="L56" s="597">
        <v>103.208</v>
      </c>
      <c r="M56" s="442">
        <v>35.1</v>
      </c>
      <c r="N56" s="443">
        <v>64.900000000000006</v>
      </c>
      <c r="P56" s="595">
        <v>19.5</v>
      </c>
      <c r="Q56" s="586">
        <v>67.5</v>
      </c>
      <c r="R56" s="586">
        <v>18.2</v>
      </c>
      <c r="S56" s="597">
        <v>102.857</v>
      </c>
      <c r="T56" s="442">
        <v>32.5</v>
      </c>
      <c r="U56" s="443">
        <v>62.3</v>
      </c>
      <c r="V56" s="434"/>
      <c r="W56" s="595">
        <v>20.8</v>
      </c>
      <c r="X56" s="598">
        <v>104.958</v>
      </c>
      <c r="Y56" s="444">
        <v>33.799999999999997</v>
      </c>
      <c r="Z56" s="445">
        <v>66.2</v>
      </c>
      <c r="AA56" s="586">
        <v>26</v>
      </c>
      <c r="AB56" s="587"/>
    </row>
    <row r="57" spans="1:28">
      <c r="A57" s="591"/>
      <c r="B57" s="587"/>
      <c r="C57" s="587"/>
      <c r="D57" s="591"/>
      <c r="E57" s="587"/>
      <c r="F57" s="587"/>
      <c r="G57" s="591"/>
      <c r="H57" s="587"/>
      <c r="J57" s="588"/>
      <c r="K57" s="588"/>
      <c r="L57" s="591"/>
      <c r="M57" s="434"/>
      <c r="N57" s="434"/>
      <c r="P57" s="591"/>
      <c r="Q57" s="588"/>
      <c r="R57" s="588"/>
      <c r="S57" s="591"/>
      <c r="T57" s="434"/>
      <c r="U57" s="434"/>
      <c r="V57" s="434"/>
      <c r="W57" s="591"/>
      <c r="X57" s="588"/>
      <c r="Y57" s="437"/>
      <c r="Z57" s="437"/>
      <c r="AA57" s="588"/>
      <c r="AB57" s="587"/>
    </row>
    <row r="58" spans="1:28" ht="2.9" customHeight="1">
      <c r="A58" s="591"/>
      <c r="B58" s="587"/>
      <c r="C58" s="587"/>
      <c r="D58" s="591"/>
      <c r="E58" s="587"/>
      <c r="F58" s="587"/>
      <c r="G58" s="591"/>
      <c r="H58" s="587"/>
      <c r="J58" s="588"/>
      <c r="K58" s="588"/>
      <c r="L58" s="591"/>
      <c r="M58" s="591"/>
      <c r="N58" s="591"/>
      <c r="P58" s="591"/>
      <c r="Q58" s="588"/>
      <c r="R58" s="588"/>
      <c r="S58" s="591"/>
      <c r="T58" s="591"/>
      <c r="U58" s="591"/>
      <c r="V58" s="434"/>
      <c r="W58" s="591"/>
      <c r="X58" s="588"/>
      <c r="Y58" s="588"/>
      <c r="Z58" s="588"/>
      <c r="AA58" s="588"/>
      <c r="AB58" s="587"/>
    </row>
    <row r="59" spans="1:28">
      <c r="A59" s="596"/>
      <c r="B59" s="590"/>
      <c r="C59" s="590"/>
      <c r="D59" s="596"/>
      <c r="E59" s="590"/>
      <c r="F59" s="590"/>
      <c r="G59" s="596"/>
      <c r="H59" s="590"/>
      <c r="J59" s="589"/>
      <c r="K59" s="589"/>
      <c r="L59" s="596"/>
      <c r="M59" s="438"/>
      <c r="N59" s="438"/>
      <c r="P59" s="596"/>
      <c r="Q59" s="589"/>
      <c r="R59" s="589"/>
      <c r="S59" s="596"/>
      <c r="T59" s="438"/>
      <c r="U59" s="438"/>
      <c r="V59" s="438"/>
      <c r="W59" s="596"/>
      <c r="X59" s="589"/>
      <c r="Y59" s="439"/>
      <c r="Z59" s="439"/>
      <c r="AA59" s="589"/>
      <c r="AB59" s="590"/>
    </row>
    <row r="60" spans="1:28" ht="2.65" customHeight="1">
      <c r="A60" s="592" t="s">
        <v>105</v>
      </c>
      <c r="B60" s="587"/>
      <c r="C60" s="587"/>
      <c r="D60" s="592" t="s">
        <v>105</v>
      </c>
      <c r="E60" s="587"/>
      <c r="F60" s="440" t="s">
        <v>105</v>
      </c>
      <c r="G60" s="593" t="s">
        <v>105</v>
      </c>
      <c r="H60" s="587"/>
      <c r="J60" s="446" t="s">
        <v>105</v>
      </c>
      <c r="K60" s="446" t="s">
        <v>105</v>
      </c>
      <c r="L60" s="446" t="s">
        <v>105</v>
      </c>
      <c r="M60" s="427" t="s">
        <v>105</v>
      </c>
      <c r="N60" s="427" t="s">
        <v>105</v>
      </c>
      <c r="P60" s="446" t="s">
        <v>105</v>
      </c>
      <c r="Q60" s="446" t="s">
        <v>105</v>
      </c>
      <c r="R60" s="446" t="s">
        <v>105</v>
      </c>
      <c r="S60" s="446" t="s">
        <v>105</v>
      </c>
      <c r="T60" s="427" t="s">
        <v>105</v>
      </c>
      <c r="U60" s="594" t="s">
        <v>105</v>
      </c>
      <c r="V60" s="587"/>
      <c r="W60" s="446" t="s">
        <v>105</v>
      </c>
      <c r="X60" s="446" t="s">
        <v>105</v>
      </c>
      <c r="Y60" s="427" t="s">
        <v>105</v>
      </c>
      <c r="Z60" s="427" t="s">
        <v>105</v>
      </c>
      <c r="AA60" s="593" t="s">
        <v>105</v>
      </c>
      <c r="AB60" s="587"/>
    </row>
    <row r="61" spans="1:28">
      <c r="A61" s="599">
        <v>2065</v>
      </c>
      <c r="B61" s="587"/>
      <c r="C61" s="587"/>
      <c r="D61" s="600" t="s">
        <v>40</v>
      </c>
      <c r="E61" s="587"/>
      <c r="F61" s="587"/>
      <c r="G61" s="601">
        <v>31</v>
      </c>
      <c r="H61" s="587"/>
      <c r="J61" s="586">
        <v>61.3</v>
      </c>
      <c r="K61" s="586">
        <v>0</v>
      </c>
      <c r="L61" s="597">
        <v>102.194</v>
      </c>
      <c r="M61" s="442">
        <v>32.299999999999997</v>
      </c>
      <c r="N61" s="443">
        <v>67.7</v>
      </c>
      <c r="P61" s="595">
        <v>22.6</v>
      </c>
      <c r="Q61" s="586">
        <v>60.6</v>
      </c>
      <c r="R61" s="586">
        <v>0</v>
      </c>
      <c r="S61" s="597">
        <v>105.613</v>
      </c>
      <c r="T61" s="442">
        <v>22.6</v>
      </c>
      <c r="U61" s="443">
        <v>77.400000000000006</v>
      </c>
      <c r="V61" s="434"/>
      <c r="W61" s="595">
        <v>29</v>
      </c>
      <c r="X61" s="598">
        <v>104.125</v>
      </c>
      <c r="Y61" s="444">
        <v>33.299999999999997</v>
      </c>
      <c r="Z61" s="445">
        <v>66.7</v>
      </c>
      <c r="AA61" s="586">
        <v>30.3</v>
      </c>
      <c r="AB61" s="587"/>
    </row>
    <row r="62" spans="1:28">
      <c r="A62" s="591"/>
      <c r="B62" s="587"/>
      <c r="C62" s="587"/>
      <c r="D62" s="591"/>
      <c r="E62" s="587"/>
      <c r="F62" s="587"/>
      <c r="G62" s="591"/>
      <c r="H62" s="587"/>
      <c r="J62" s="588"/>
      <c r="K62" s="588"/>
      <c r="L62" s="591"/>
      <c r="M62" s="434"/>
      <c r="N62" s="434"/>
      <c r="P62" s="591"/>
      <c r="Q62" s="588"/>
      <c r="R62" s="588"/>
      <c r="S62" s="591"/>
      <c r="T62" s="434"/>
      <c r="U62" s="434"/>
      <c r="V62" s="434"/>
      <c r="W62" s="591"/>
      <c r="X62" s="588"/>
      <c r="Y62" s="437"/>
      <c r="Z62" s="437"/>
      <c r="AA62" s="588"/>
      <c r="AB62" s="587"/>
    </row>
    <row r="63" spans="1:28" ht="2.9" customHeight="1">
      <c r="A63" s="591"/>
      <c r="B63" s="587"/>
      <c r="C63" s="587"/>
      <c r="D63" s="591"/>
      <c r="E63" s="587"/>
      <c r="F63" s="587"/>
      <c r="G63" s="591"/>
      <c r="H63" s="587"/>
      <c r="J63" s="588"/>
      <c r="K63" s="588"/>
      <c r="L63" s="591"/>
      <c r="M63" s="591"/>
      <c r="N63" s="591"/>
      <c r="P63" s="591"/>
      <c r="Q63" s="588"/>
      <c r="R63" s="588"/>
      <c r="S63" s="591"/>
      <c r="T63" s="591"/>
      <c r="U63" s="591"/>
      <c r="V63" s="434"/>
      <c r="W63" s="591"/>
      <c r="X63" s="588"/>
      <c r="Y63" s="588"/>
      <c r="Z63" s="588"/>
      <c r="AA63" s="588"/>
      <c r="AB63" s="587"/>
    </row>
    <row r="64" spans="1:28">
      <c r="A64" s="596"/>
      <c r="B64" s="590"/>
      <c r="C64" s="590"/>
      <c r="D64" s="596"/>
      <c r="E64" s="590"/>
      <c r="F64" s="590"/>
      <c r="G64" s="596"/>
      <c r="H64" s="590"/>
      <c r="J64" s="589"/>
      <c r="K64" s="589"/>
      <c r="L64" s="596"/>
      <c r="M64" s="438"/>
      <c r="N64" s="438"/>
      <c r="P64" s="596"/>
      <c r="Q64" s="589"/>
      <c r="R64" s="589"/>
      <c r="S64" s="596"/>
      <c r="T64" s="438"/>
      <c r="U64" s="438"/>
      <c r="V64" s="438"/>
      <c r="W64" s="596"/>
      <c r="X64" s="589"/>
      <c r="Y64" s="439"/>
      <c r="Z64" s="439"/>
      <c r="AA64" s="589"/>
      <c r="AB64" s="590"/>
    </row>
    <row r="65" spans="1:28" ht="2.65" customHeight="1">
      <c r="A65" s="592" t="s">
        <v>105</v>
      </c>
      <c r="B65" s="587"/>
      <c r="C65" s="587"/>
      <c r="D65" s="592" t="s">
        <v>105</v>
      </c>
      <c r="E65" s="587"/>
      <c r="F65" s="440" t="s">
        <v>105</v>
      </c>
      <c r="G65" s="593" t="s">
        <v>105</v>
      </c>
      <c r="H65" s="587"/>
      <c r="J65" s="446" t="s">
        <v>105</v>
      </c>
      <c r="K65" s="446" t="s">
        <v>105</v>
      </c>
      <c r="L65" s="446" t="s">
        <v>105</v>
      </c>
      <c r="M65" s="427" t="s">
        <v>105</v>
      </c>
      <c r="N65" s="427" t="s">
        <v>105</v>
      </c>
      <c r="P65" s="446" t="s">
        <v>105</v>
      </c>
      <c r="Q65" s="446" t="s">
        <v>105</v>
      </c>
      <c r="R65" s="446" t="s">
        <v>105</v>
      </c>
      <c r="S65" s="446" t="s">
        <v>105</v>
      </c>
      <c r="T65" s="427" t="s">
        <v>105</v>
      </c>
      <c r="U65" s="594" t="s">
        <v>105</v>
      </c>
      <c r="V65" s="587"/>
      <c r="W65" s="446" t="s">
        <v>105</v>
      </c>
      <c r="X65" s="446" t="s">
        <v>105</v>
      </c>
      <c r="Y65" s="427" t="s">
        <v>105</v>
      </c>
      <c r="Z65" s="427" t="s">
        <v>105</v>
      </c>
      <c r="AA65" s="593" t="s">
        <v>105</v>
      </c>
      <c r="AB65" s="587"/>
    </row>
    <row r="66" spans="1:28">
      <c r="A66" s="599">
        <v>2075</v>
      </c>
      <c r="B66" s="587"/>
      <c r="C66" s="587"/>
      <c r="D66" s="600" t="s">
        <v>42</v>
      </c>
      <c r="E66" s="587"/>
      <c r="F66" s="587"/>
      <c r="G66" s="601">
        <v>73</v>
      </c>
      <c r="H66" s="587"/>
      <c r="J66" s="586">
        <v>60.3</v>
      </c>
      <c r="K66" s="586">
        <v>0</v>
      </c>
      <c r="L66" s="597">
        <v>104.458</v>
      </c>
      <c r="M66" s="442">
        <v>26</v>
      </c>
      <c r="N66" s="443">
        <v>74</v>
      </c>
      <c r="P66" s="595">
        <v>35.6</v>
      </c>
      <c r="Q66" s="586">
        <v>71.2</v>
      </c>
      <c r="R66" s="586">
        <v>0</v>
      </c>
      <c r="S66" s="597">
        <v>103.301</v>
      </c>
      <c r="T66" s="442">
        <v>28.8</v>
      </c>
      <c r="U66" s="443">
        <v>71.2</v>
      </c>
      <c r="V66" s="434"/>
      <c r="W66" s="595">
        <v>26</v>
      </c>
      <c r="X66" s="598">
        <v>107.49299999999999</v>
      </c>
      <c r="Y66" s="444">
        <v>20.5</v>
      </c>
      <c r="Z66" s="445">
        <v>79.5</v>
      </c>
      <c r="AA66" s="586">
        <v>41.1</v>
      </c>
      <c r="AB66" s="587"/>
    </row>
    <row r="67" spans="1:28">
      <c r="A67" s="591"/>
      <c r="B67" s="587"/>
      <c r="C67" s="587"/>
      <c r="D67" s="591"/>
      <c r="E67" s="587"/>
      <c r="F67" s="587"/>
      <c r="G67" s="591"/>
      <c r="H67" s="587"/>
      <c r="J67" s="588"/>
      <c r="K67" s="588"/>
      <c r="L67" s="591"/>
      <c r="M67" s="434"/>
      <c r="N67" s="434"/>
      <c r="P67" s="591"/>
      <c r="Q67" s="588"/>
      <c r="R67" s="588"/>
      <c r="S67" s="591"/>
      <c r="T67" s="434"/>
      <c r="U67" s="434"/>
      <c r="V67" s="434"/>
      <c r="W67" s="591"/>
      <c r="X67" s="588"/>
      <c r="Y67" s="437"/>
      <c r="Z67" s="437"/>
      <c r="AA67" s="588"/>
      <c r="AB67" s="587"/>
    </row>
    <row r="68" spans="1:28" ht="2.9" customHeight="1">
      <c r="A68" s="591"/>
      <c r="B68" s="587"/>
      <c r="C68" s="587"/>
      <c r="D68" s="591"/>
      <c r="E68" s="587"/>
      <c r="F68" s="587"/>
      <c r="G68" s="591"/>
      <c r="H68" s="587"/>
      <c r="J68" s="588"/>
      <c r="K68" s="588"/>
      <c r="L68" s="591"/>
      <c r="M68" s="591"/>
      <c r="N68" s="591"/>
      <c r="P68" s="591"/>
      <c r="Q68" s="588"/>
      <c r="R68" s="588"/>
      <c r="S68" s="591"/>
      <c r="T68" s="591"/>
      <c r="U68" s="591"/>
      <c r="V68" s="434"/>
      <c r="W68" s="591"/>
      <c r="X68" s="588"/>
      <c r="Y68" s="588"/>
      <c r="Z68" s="588"/>
      <c r="AA68" s="588"/>
      <c r="AB68" s="587"/>
    </row>
    <row r="69" spans="1:28">
      <c r="A69" s="596"/>
      <c r="B69" s="590"/>
      <c r="C69" s="590"/>
      <c r="D69" s="596"/>
      <c r="E69" s="590"/>
      <c r="F69" s="590"/>
      <c r="G69" s="596"/>
      <c r="H69" s="590"/>
      <c r="J69" s="589"/>
      <c r="K69" s="589"/>
      <c r="L69" s="596"/>
      <c r="M69" s="438"/>
      <c r="N69" s="438"/>
      <c r="P69" s="596"/>
      <c r="Q69" s="589"/>
      <c r="R69" s="589"/>
      <c r="S69" s="596"/>
      <c r="T69" s="438"/>
      <c r="U69" s="438"/>
      <c r="V69" s="438"/>
      <c r="W69" s="596"/>
      <c r="X69" s="589"/>
      <c r="Y69" s="439"/>
      <c r="Z69" s="439"/>
      <c r="AA69" s="589"/>
      <c r="AB69" s="590"/>
    </row>
    <row r="70" spans="1:28" ht="2.65" customHeight="1">
      <c r="A70" s="592" t="s">
        <v>105</v>
      </c>
      <c r="B70" s="587"/>
      <c r="C70" s="587"/>
      <c r="D70" s="592" t="s">
        <v>105</v>
      </c>
      <c r="E70" s="587"/>
      <c r="F70" s="440" t="s">
        <v>105</v>
      </c>
      <c r="G70" s="593" t="s">
        <v>105</v>
      </c>
      <c r="H70" s="587"/>
      <c r="J70" s="446" t="s">
        <v>105</v>
      </c>
      <c r="K70" s="446" t="s">
        <v>105</v>
      </c>
      <c r="L70" s="446" t="s">
        <v>105</v>
      </c>
      <c r="M70" s="427" t="s">
        <v>105</v>
      </c>
      <c r="N70" s="427" t="s">
        <v>105</v>
      </c>
      <c r="P70" s="446" t="s">
        <v>105</v>
      </c>
      <c r="Q70" s="446" t="s">
        <v>105</v>
      </c>
      <c r="R70" s="446" t="s">
        <v>105</v>
      </c>
      <c r="S70" s="446" t="s">
        <v>105</v>
      </c>
      <c r="T70" s="427" t="s">
        <v>105</v>
      </c>
      <c r="U70" s="594" t="s">
        <v>105</v>
      </c>
      <c r="V70" s="587"/>
      <c r="W70" s="446" t="s">
        <v>105</v>
      </c>
      <c r="X70" s="446" t="s">
        <v>105</v>
      </c>
      <c r="Y70" s="427" t="s">
        <v>105</v>
      </c>
      <c r="Z70" s="427" t="s">
        <v>105</v>
      </c>
      <c r="AA70" s="593" t="s">
        <v>105</v>
      </c>
      <c r="AB70" s="587"/>
    </row>
    <row r="71" spans="1:28">
      <c r="A71" s="599">
        <v>3507</v>
      </c>
      <c r="B71" s="587"/>
      <c r="C71" s="587"/>
      <c r="D71" s="600" t="s">
        <v>43</v>
      </c>
      <c r="E71" s="587"/>
      <c r="F71" s="587"/>
      <c r="G71" s="601">
        <v>58</v>
      </c>
      <c r="H71" s="587"/>
      <c r="J71" s="586">
        <v>63.8</v>
      </c>
      <c r="K71" s="586">
        <v>1.7</v>
      </c>
      <c r="L71" s="597">
        <v>105.357</v>
      </c>
      <c r="M71" s="442">
        <v>22.4</v>
      </c>
      <c r="N71" s="443">
        <v>74.099999999999994</v>
      </c>
      <c r="P71" s="595">
        <v>27.6</v>
      </c>
      <c r="Q71" s="586">
        <v>69</v>
      </c>
      <c r="R71" s="586">
        <v>6.9</v>
      </c>
      <c r="S71" s="597">
        <v>106</v>
      </c>
      <c r="T71" s="442">
        <v>20.7</v>
      </c>
      <c r="U71" s="443">
        <v>75.900000000000006</v>
      </c>
      <c r="V71" s="434"/>
      <c r="W71" s="595">
        <v>34.5</v>
      </c>
      <c r="X71" s="598">
        <v>107.768</v>
      </c>
      <c r="Y71" s="444">
        <v>13.8</v>
      </c>
      <c r="Z71" s="445">
        <v>82.8</v>
      </c>
      <c r="AA71" s="586">
        <v>41.4</v>
      </c>
      <c r="AB71" s="587"/>
    </row>
    <row r="72" spans="1:28">
      <c r="A72" s="591"/>
      <c r="B72" s="587"/>
      <c r="C72" s="587"/>
      <c r="D72" s="591"/>
      <c r="E72" s="587"/>
      <c r="F72" s="587"/>
      <c r="G72" s="591"/>
      <c r="H72" s="587"/>
      <c r="J72" s="588"/>
      <c r="K72" s="588"/>
      <c r="L72" s="591"/>
      <c r="M72" s="434"/>
      <c r="N72" s="434"/>
      <c r="P72" s="591"/>
      <c r="Q72" s="588"/>
      <c r="R72" s="588"/>
      <c r="S72" s="591"/>
      <c r="T72" s="434"/>
      <c r="U72" s="434"/>
      <c r="V72" s="434"/>
      <c r="W72" s="591"/>
      <c r="X72" s="588"/>
      <c r="Y72" s="437"/>
      <c r="Z72" s="437"/>
      <c r="AA72" s="588"/>
      <c r="AB72" s="587"/>
    </row>
    <row r="73" spans="1:28" ht="2.9" customHeight="1">
      <c r="A73" s="591"/>
      <c r="B73" s="587"/>
      <c r="C73" s="587"/>
      <c r="D73" s="591"/>
      <c r="E73" s="587"/>
      <c r="F73" s="587"/>
      <c r="G73" s="591"/>
      <c r="H73" s="587"/>
      <c r="J73" s="588"/>
      <c r="K73" s="588"/>
      <c r="L73" s="591"/>
      <c r="M73" s="591"/>
      <c r="N73" s="591"/>
      <c r="P73" s="591"/>
      <c r="Q73" s="588"/>
      <c r="R73" s="588"/>
      <c r="S73" s="591"/>
      <c r="T73" s="591"/>
      <c r="U73" s="591"/>
      <c r="V73" s="434"/>
      <c r="W73" s="591"/>
      <c r="X73" s="588"/>
      <c r="Y73" s="588"/>
      <c r="Z73" s="588"/>
      <c r="AA73" s="588"/>
      <c r="AB73" s="587"/>
    </row>
    <row r="74" spans="1:28">
      <c r="A74" s="596"/>
      <c r="B74" s="590"/>
      <c r="C74" s="590"/>
      <c r="D74" s="596"/>
      <c r="E74" s="590"/>
      <c r="F74" s="590"/>
      <c r="G74" s="596"/>
      <c r="H74" s="590"/>
      <c r="J74" s="589"/>
      <c r="K74" s="589"/>
      <c r="L74" s="596"/>
      <c r="M74" s="438"/>
      <c r="N74" s="438"/>
      <c r="P74" s="596"/>
      <c r="Q74" s="589"/>
      <c r="R74" s="589"/>
      <c r="S74" s="596"/>
      <c r="T74" s="438"/>
      <c r="U74" s="438"/>
      <c r="V74" s="438"/>
      <c r="W74" s="596"/>
      <c r="X74" s="589"/>
      <c r="Y74" s="439"/>
      <c r="Z74" s="439"/>
      <c r="AA74" s="589"/>
      <c r="AB74" s="590"/>
    </row>
    <row r="75" spans="1:28" ht="2.65" customHeight="1">
      <c r="A75" s="592" t="s">
        <v>105</v>
      </c>
      <c r="B75" s="587"/>
      <c r="C75" s="587"/>
      <c r="D75" s="592" t="s">
        <v>105</v>
      </c>
      <c r="E75" s="587"/>
      <c r="F75" s="440" t="s">
        <v>105</v>
      </c>
      <c r="G75" s="593" t="s">
        <v>105</v>
      </c>
      <c r="H75" s="587"/>
      <c r="J75" s="446" t="s">
        <v>105</v>
      </c>
      <c r="K75" s="446" t="s">
        <v>105</v>
      </c>
      <c r="L75" s="446" t="s">
        <v>105</v>
      </c>
      <c r="M75" s="427" t="s">
        <v>105</v>
      </c>
      <c r="N75" s="427" t="s">
        <v>105</v>
      </c>
      <c r="P75" s="446" t="s">
        <v>105</v>
      </c>
      <c r="Q75" s="446" t="s">
        <v>105</v>
      </c>
      <c r="R75" s="446" t="s">
        <v>105</v>
      </c>
      <c r="S75" s="446" t="s">
        <v>105</v>
      </c>
      <c r="T75" s="427" t="s">
        <v>105</v>
      </c>
      <c r="U75" s="594" t="s">
        <v>105</v>
      </c>
      <c r="V75" s="587"/>
      <c r="W75" s="446" t="s">
        <v>105</v>
      </c>
      <c r="X75" s="446" t="s">
        <v>105</v>
      </c>
      <c r="Y75" s="427" t="s">
        <v>105</v>
      </c>
      <c r="Z75" s="427" t="s">
        <v>105</v>
      </c>
      <c r="AA75" s="593" t="s">
        <v>105</v>
      </c>
      <c r="AB75" s="587"/>
    </row>
    <row r="76" spans="1:28">
      <c r="A76" s="599">
        <v>2072</v>
      </c>
      <c r="B76" s="587"/>
      <c r="C76" s="587"/>
      <c r="D76" s="600" t="s">
        <v>44</v>
      </c>
      <c r="E76" s="587"/>
      <c r="F76" s="587"/>
      <c r="G76" s="601">
        <v>36</v>
      </c>
      <c r="H76" s="587"/>
      <c r="J76" s="586">
        <v>86.1</v>
      </c>
      <c r="K76" s="586">
        <v>5.6</v>
      </c>
      <c r="L76" s="597">
        <v>108</v>
      </c>
      <c r="M76" s="442">
        <v>8.3000000000000007</v>
      </c>
      <c r="N76" s="443">
        <v>91.7</v>
      </c>
      <c r="P76" s="595">
        <v>38.9</v>
      </c>
      <c r="Q76" s="586">
        <v>88.9</v>
      </c>
      <c r="R76" s="586">
        <v>11.1</v>
      </c>
      <c r="S76" s="597">
        <v>109.657</v>
      </c>
      <c r="T76" s="442">
        <v>8.3000000000000007</v>
      </c>
      <c r="U76" s="443">
        <v>91.7</v>
      </c>
      <c r="V76" s="434"/>
      <c r="W76" s="595">
        <v>55.6</v>
      </c>
      <c r="X76" s="598">
        <v>111.371</v>
      </c>
      <c r="Y76" s="444">
        <v>5.6</v>
      </c>
      <c r="Z76" s="445">
        <v>91.7</v>
      </c>
      <c r="AA76" s="586">
        <v>52.8</v>
      </c>
      <c r="AB76" s="587"/>
    </row>
    <row r="77" spans="1:28">
      <c r="A77" s="591"/>
      <c r="B77" s="587"/>
      <c r="C77" s="587"/>
      <c r="D77" s="591"/>
      <c r="E77" s="587"/>
      <c r="F77" s="587"/>
      <c r="G77" s="591"/>
      <c r="H77" s="587"/>
      <c r="J77" s="588"/>
      <c r="K77" s="588"/>
      <c r="L77" s="591"/>
      <c r="M77" s="434"/>
      <c r="N77" s="434"/>
      <c r="P77" s="591"/>
      <c r="Q77" s="588"/>
      <c r="R77" s="588"/>
      <c r="S77" s="591"/>
      <c r="T77" s="434"/>
      <c r="U77" s="434"/>
      <c r="V77" s="434"/>
      <c r="W77" s="591"/>
      <c r="X77" s="588"/>
      <c r="Y77" s="437"/>
      <c r="Z77" s="437"/>
      <c r="AA77" s="588"/>
      <c r="AB77" s="587"/>
    </row>
    <row r="78" spans="1:28" ht="2.9" customHeight="1">
      <c r="A78" s="591"/>
      <c r="B78" s="587"/>
      <c r="C78" s="587"/>
      <c r="D78" s="591"/>
      <c r="E78" s="587"/>
      <c r="F78" s="587"/>
      <c r="G78" s="591"/>
      <c r="H78" s="587"/>
      <c r="J78" s="588"/>
      <c r="K78" s="588"/>
      <c r="L78" s="591"/>
      <c r="M78" s="591"/>
      <c r="N78" s="591"/>
      <c r="P78" s="591"/>
      <c r="Q78" s="588"/>
      <c r="R78" s="588"/>
      <c r="S78" s="591"/>
      <c r="T78" s="591"/>
      <c r="U78" s="591"/>
      <c r="V78" s="434"/>
      <c r="W78" s="591"/>
      <c r="X78" s="588"/>
      <c r="Y78" s="588"/>
      <c r="Z78" s="588"/>
      <c r="AA78" s="588"/>
      <c r="AB78" s="587"/>
    </row>
    <row r="79" spans="1:28">
      <c r="A79" s="596"/>
      <c r="B79" s="590"/>
      <c r="C79" s="590"/>
      <c r="D79" s="596"/>
      <c r="E79" s="590"/>
      <c r="F79" s="590"/>
      <c r="G79" s="596"/>
      <c r="H79" s="590"/>
      <c r="J79" s="589"/>
      <c r="K79" s="589"/>
      <c r="L79" s="596"/>
      <c r="M79" s="438"/>
      <c r="N79" s="438"/>
      <c r="P79" s="596"/>
      <c r="Q79" s="589"/>
      <c r="R79" s="589"/>
      <c r="S79" s="596"/>
      <c r="T79" s="438"/>
      <c r="U79" s="438"/>
      <c r="V79" s="438"/>
      <c r="W79" s="596"/>
      <c r="X79" s="589"/>
      <c r="Y79" s="439"/>
      <c r="Z79" s="439"/>
      <c r="AA79" s="589"/>
      <c r="AB79" s="590"/>
    </row>
    <row r="80" spans="1:28" ht="2.65" customHeight="1">
      <c r="A80" s="592" t="s">
        <v>105</v>
      </c>
      <c r="B80" s="587"/>
      <c r="C80" s="587"/>
      <c r="D80" s="592" t="s">
        <v>105</v>
      </c>
      <c r="E80" s="587"/>
      <c r="F80" s="440" t="s">
        <v>105</v>
      </c>
      <c r="G80" s="593" t="s">
        <v>105</v>
      </c>
      <c r="H80" s="587"/>
      <c r="J80" s="446" t="s">
        <v>105</v>
      </c>
      <c r="K80" s="446" t="s">
        <v>105</v>
      </c>
      <c r="L80" s="446" t="s">
        <v>105</v>
      </c>
      <c r="M80" s="427" t="s">
        <v>105</v>
      </c>
      <c r="N80" s="427" t="s">
        <v>105</v>
      </c>
      <c r="P80" s="446" t="s">
        <v>105</v>
      </c>
      <c r="Q80" s="446" t="s">
        <v>105</v>
      </c>
      <c r="R80" s="446" t="s">
        <v>105</v>
      </c>
      <c r="S80" s="446" t="s">
        <v>105</v>
      </c>
      <c r="T80" s="427" t="s">
        <v>105</v>
      </c>
      <c r="U80" s="594" t="s">
        <v>105</v>
      </c>
      <c r="V80" s="587"/>
      <c r="W80" s="446" t="s">
        <v>105</v>
      </c>
      <c r="X80" s="446" t="s">
        <v>105</v>
      </c>
      <c r="Y80" s="427" t="s">
        <v>105</v>
      </c>
      <c r="Z80" s="427" t="s">
        <v>105</v>
      </c>
      <c r="AA80" s="593" t="s">
        <v>105</v>
      </c>
      <c r="AB80" s="587"/>
    </row>
    <row r="81" spans="1:28">
      <c r="A81" s="599">
        <v>4003</v>
      </c>
      <c r="B81" s="587"/>
      <c r="C81" s="587"/>
      <c r="D81" s="600" t="s">
        <v>45</v>
      </c>
      <c r="E81" s="587"/>
      <c r="F81" s="587"/>
      <c r="G81" s="601">
        <v>38</v>
      </c>
      <c r="H81" s="587"/>
      <c r="J81" s="586">
        <v>71.099999999999994</v>
      </c>
      <c r="K81" s="586">
        <v>5.3</v>
      </c>
      <c r="L81" s="597">
        <v>105</v>
      </c>
      <c r="M81" s="442">
        <v>18.399999999999999</v>
      </c>
      <c r="N81" s="443">
        <v>81.599999999999994</v>
      </c>
      <c r="P81" s="595">
        <v>28.9</v>
      </c>
      <c r="Q81" s="586">
        <v>73.7</v>
      </c>
      <c r="R81" s="586">
        <v>5.3</v>
      </c>
      <c r="S81" s="597">
        <v>105.816</v>
      </c>
      <c r="T81" s="442">
        <v>7.9</v>
      </c>
      <c r="U81" s="443">
        <v>92.1</v>
      </c>
      <c r="V81" s="434"/>
      <c r="W81" s="595">
        <v>34.200000000000003</v>
      </c>
      <c r="X81" s="598">
        <v>105.23699999999999</v>
      </c>
      <c r="Y81" s="444">
        <v>28.9</v>
      </c>
      <c r="Z81" s="445">
        <v>71.099999999999994</v>
      </c>
      <c r="AA81" s="586">
        <v>31.6</v>
      </c>
      <c r="AB81" s="587"/>
    </row>
    <row r="82" spans="1:28">
      <c r="A82" s="591"/>
      <c r="B82" s="587"/>
      <c r="C82" s="587"/>
      <c r="D82" s="591"/>
      <c r="E82" s="587"/>
      <c r="F82" s="587"/>
      <c r="G82" s="591"/>
      <c r="H82" s="587"/>
      <c r="J82" s="588"/>
      <c r="K82" s="588"/>
      <c r="L82" s="591"/>
      <c r="M82" s="434"/>
      <c r="N82" s="434"/>
      <c r="P82" s="591"/>
      <c r="Q82" s="588"/>
      <c r="R82" s="588"/>
      <c r="S82" s="591"/>
      <c r="T82" s="434"/>
      <c r="U82" s="434"/>
      <c r="V82" s="434"/>
      <c r="W82" s="591"/>
      <c r="X82" s="588"/>
      <c r="Y82" s="437"/>
      <c r="Z82" s="437"/>
      <c r="AA82" s="588"/>
      <c r="AB82" s="587"/>
    </row>
    <row r="83" spans="1:28" ht="2.9" customHeight="1">
      <c r="A83" s="591"/>
      <c r="B83" s="587"/>
      <c r="C83" s="587"/>
      <c r="D83" s="591"/>
      <c r="E83" s="587"/>
      <c r="F83" s="587"/>
      <c r="G83" s="591"/>
      <c r="H83" s="587"/>
      <c r="J83" s="588"/>
      <c r="K83" s="588"/>
      <c r="L83" s="591"/>
      <c r="M83" s="591"/>
      <c r="N83" s="591"/>
      <c r="P83" s="591"/>
      <c r="Q83" s="588"/>
      <c r="R83" s="588"/>
      <c r="S83" s="591"/>
      <c r="T83" s="591"/>
      <c r="U83" s="591"/>
      <c r="V83" s="434"/>
      <c r="W83" s="591"/>
      <c r="X83" s="588"/>
      <c r="Y83" s="588"/>
      <c r="Z83" s="588"/>
      <c r="AA83" s="588"/>
      <c r="AB83" s="587"/>
    </row>
    <row r="84" spans="1:28">
      <c r="A84" s="596"/>
      <c r="B84" s="590"/>
      <c r="C84" s="590"/>
      <c r="D84" s="596"/>
      <c r="E84" s="590"/>
      <c r="F84" s="590"/>
      <c r="G84" s="596"/>
      <c r="H84" s="590"/>
      <c r="J84" s="589"/>
      <c r="K84" s="589"/>
      <c r="L84" s="596"/>
      <c r="M84" s="438"/>
      <c r="N84" s="438"/>
      <c r="P84" s="596"/>
      <c r="Q84" s="589"/>
      <c r="R84" s="589"/>
      <c r="S84" s="596"/>
      <c r="T84" s="438"/>
      <c r="U84" s="438"/>
      <c r="V84" s="438"/>
      <c r="W84" s="596"/>
      <c r="X84" s="589"/>
      <c r="Y84" s="439"/>
      <c r="Z84" s="439"/>
      <c r="AA84" s="589"/>
      <c r="AB84" s="590"/>
    </row>
    <row r="85" spans="1:28" ht="2.65" customHeight="1">
      <c r="A85" s="592" t="s">
        <v>105</v>
      </c>
      <c r="B85" s="587"/>
      <c r="C85" s="587"/>
      <c r="D85" s="592" t="s">
        <v>105</v>
      </c>
      <c r="E85" s="587"/>
      <c r="F85" s="440" t="s">
        <v>105</v>
      </c>
      <c r="G85" s="593" t="s">
        <v>105</v>
      </c>
      <c r="H85" s="587"/>
      <c r="J85" s="446" t="s">
        <v>105</v>
      </c>
      <c r="K85" s="446" t="s">
        <v>105</v>
      </c>
      <c r="L85" s="446" t="s">
        <v>105</v>
      </c>
      <c r="M85" s="427" t="s">
        <v>105</v>
      </c>
      <c r="N85" s="427" t="s">
        <v>105</v>
      </c>
      <c r="P85" s="446" t="s">
        <v>105</v>
      </c>
      <c r="Q85" s="446" t="s">
        <v>105</v>
      </c>
      <c r="R85" s="446" t="s">
        <v>105</v>
      </c>
      <c r="S85" s="446" t="s">
        <v>105</v>
      </c>
      <c r="T85" s="427" t="s">
        <v>105</v>
      </c>
      <c r="U85" s="594" t="s">
        <v>105</v>
      </c>
      <c r="V85" s="587"/>
      <c r="W85" s="446" t="s">
        <v>105</v>
      </c>
      <c r="X85" s="446" t="s">
        <v>105</v>
      </c>
      <c r="Y85" s="427" t="s">
        <v>105</v>
      </c>
      <c r="Z85" s="427" t="s">
        <v>105</v>
      </c>
      <c r="AA85" s="593" t="s">
        <v>105</v>
      </c>
      <c r="AB85" s="587"/>
    </row>
    <row r="86" spans="1:28">
      <c r="A86" s="599">
        <v>2033</v>
      </c>
      <c r="B86" s="587"/>
      <c r="C86" s="587"/>
      <c r="D86" s="600" t="s">
        <v>46</v>
      </c>
      <c r="E86" s="587"/>
      <c r="F86" s="587"/>
      <c r="G86" s="601">
        <v>91</v>
      </c>
      <c r="H86" s="587"/>
      <c r="J86" s="586">
        <v>58.2</v>
      </c>
      <c r="K86" s="586">
        <v>4.4000000000000004</v>
      </c>
      <c r="L86" s="597">
        <v>105.465</v>
      </c>
      <c r="M86" s="442">
        <v>29.7</v>
      </c>
      <c r="N86" s="443">
        <v>69.2</v>
      </c>
      <c r="P86" s="595">
        <v>33</v>
      </c>
      <c r="Q86" s="586">
        <v>67</v>
      </c>
      <c r="R86" s="586">
        <v>5.5</v>
      </c>
      <c r="S86" s="597">
        <v>104.624</v>
      </c>
      <c r="T86" s="442">
        <v>25.3</v>
      </c>
      <c r="U86" s="443">
        <v>72.5</v>
      </c>
      <c r="V86" s="434"/>
      <c r="W86" s="595">
        <v>29.7</v>
      </c>
      <c r="X86" s="598">
        <v>107.726</v>
      </c>
      <c r="Y86" s="444">
        <v>22</v>
      </c>
      <c r="Z86" s="445">
        <v>75.8</v>
      </c>
      <c r="AA86" s="586">
        <v>37.4</v>
      </c>
      <c r="AB86" s="587"/>
    </row>
    <row r="87" spans="1:28">
      <c r="A87" s="591"/>
      <c r="B87" s="587"/>
      <c r="C87" s="587"/>
      <c r="D87" s="591"/>
      <c r="E87" s="587"/>
      <c r="F87" s="587"/>
      <c r="G87" s="591"/>
      <c r="H87" s="587"/>
      <c r="J87" s="588"/>
      <c r="K87" s="588"/>
      <c r="L87" s="591"/>
      <c r="M87" s="434"/>
      <c r="N87" s="434"/>
      <c r="P87" s="591"/>
      <c r="Q87" s="588"/>
      <c r="R87" s="588"/>
      <c r="S87" s="591"/>
      <c r="T87" s="434"/>
      <c r="U87" s="434"/>
      <c r="V87" s="434"/>
      <c r="W87" s="591"/>
      <c r="X87" s="588"/>
      <c r="Y87" s="437"/>
      <c r="Z87" s="437"/>
      <c r="AA87" s="588"/>
      <c r="AB87" s="587"/>
    </row>
    <row r="88" spans="1:28" ht="2.9" customHeight="1">
      <c r="A88" s="591"/>
      <c r="B88" s="587"/>
      <c r="C88" s="587"/>
      <c r="D88" s="591"/>
      <c r="E88" s="587"/>
      <c r="F88" s="587"/>
      <c r="G88" s="591"/>
      <c r="H88" s="587"/>
      <c r="J88" s="588"/>
      <c r="K88" s="588"/>
      <c r="L88" s="591"/>
      <c r="M88" s="591"/>
      <c r="N88" s="591"/>
      <c r="P88" s="591"/>
      <c r="Q88" s="588"/>
      <c r="R88" s="588"/>
      <c r="S88" s="591"/>
      <c r="T88" s="591"/>
      <c r="U88" s="591"/>
      <c r="V88" s="434"/>
      <c r="W88" s="591"/>
      <c r="X88" s="588"/>
      <c r="Y88" s="588"/>
      <c r="Z88" s="588"/>
      <c r="AA88" s="588"/>
      <c r="AB88" s="587"/>
    </row>
    <row r="89" spans="1:28">
      <c r="A89" s="596"/>
      <c r="B89" s="590"/>
      <c r="C89" s="590"/>
      <c r="D89" s="596"/>
      <c r="E89" s="590"/>
      <c r="F89" s="590"/>
      <c r="G89" s="596"/>
      <c r="H89" s="590"/>
      <c r="J89" s="589"/>
      <c r="K89" s="589"/>
      <c r="L89" s="596"/>
      <c r="M89" s="438"/>
      <c r="N89" s="438"/>
      <c r="P89" s="596"/>
      <c r="Q89" s="589"/>
      <c r="R89" s="589"/>
      <c r="S89" s="596"/>
      <c r="T89" s="438"/>
      <c r="U89" s="438"/>
      <c r="V89" s="438"/>
      <c r="W89" s="596"/>
      <c r="X89" s="589"/>
      <c r="Y89" s="439"/>
      <c r="Z89" s="439"/>
      <c r="AA89" s="589"/>
      <c r="AB89" s="590"/>
    </row>
    <row r="90" spans="1:28" ht="2.65" customHeight="1">
      <c r="A90" s="592" t="s">
        <v>105</v>
      </c>
      <c r="B90" s="587"/>
      <c r="C90" s="587"/>
      <c r="D90" s="592" t="s">
        <v>105</v>
      </c>
      <c r="E90" s="587"/>
      <c r="F90" s="440" t="s">
        <v>105</v>
      </c>
      <c r="G90" s="593" t="s">
        <v>105</v>
      </c>
      <c r="H90" s="587"/>
      <c r="J90" s="446" t="s">
        <v>105</v>
      </c>
      <c r="K90" s="446" t="s">
        <v>105</v>
      </c>
      <c r="L90" s="446" t="s">
        <v>105</v>
      </c>
      <c r="M90" s="427" t="s">
        <v>105</v>
      </c>
      <c r="N90" s="427" t="s">
        <v>105</v>
      </c>
      <c r="P90" s="446" t="s">
        <v>105</v>
      </c>
      <c r="Q90" s="446" t="s">
        <v>105</v>
      </c>
      <c r="R90" s="446" t="s">
        <v>105</v>
      </c>
      <c r="S90" s="446" t="s">
        <v>105</v>
      </c>
      <c r="T90" s="427" t="s">
        <v>105</v>
      </c>
      <c r="U90" s="594" t="s">
        <v>105</v>
      </c>
      <c r="V90" s="587"/>
      <c r="W90" s="446" t="s">
        <v>105</v>
      </c>
      <c r="X90" s="446" t="s">
        <v>105</v>
      </c>
      <c r="Y90" s="427" t="s">
        <v>105</v>
      </c>
      <c r="Z90" s="427" t="s">
        <v>105</v>
      </c>
      <c r="AA90" s="593" t="s">
        <v>105</v>
      </c>
      <c r="AB90" s="587"/>
    </row>
    <row r="91" spans="1:28">
      <c r="A91" s="599">
        <v>2066</v>
      </c>
      <c r="B91" s="587"/>
      <c r="C91" s="587"/>
      <c r="D91" s="600" t="s">
        <v>47</v>
      </c>
      <c r="E91" s="587"/>
      <c r="F91" s="587"/>
      <c r="G91" s="601">
        <v>35</v>
      </c>
      <c r="H91" s="587"/>
      <c r="J91" s="586">
        <v>85.7</v>
      </c>
      <c r="K91" s="586">
        <v>8.6</v>
      </c>
      <c r="L91" s="597">
        <v>110.152</v>
      </c>
      <c r="M91" s="442">
        <v>11.4</v>
      </c>
      <c r="N91" s="443">
        <v>88.6</v>
      </c>
      <c r="P91" s="595">
        <v>57.1</v>
      </c>
      <c r="Q91" s="586">
        <v>88.6</v>
      </c>
      <c r="R91" s="586">
        <v>14.3</v>
      </c>
      <c r="S91" s="597">
        <v>107.818</v>
      </c>
      <c r="T91" s="442">
        <v>8.6</v>
      </c>
      <c r="U91" s="443">
        <v>91.4</v>
      </c>
      <c r="V91" s="434"/>
      <c r="W91" s="595">
        <v>31.4</v>
      </c>
      <c r="X91" s="598">
        <v>107.303</v>
      </c>
      <c r="Y91" s="444">
        <v>11.4</v>
      </c>
      <c r="Z91" s="445">
        <v>88.6</v>
      </c>
      <c r="AA91" s="586">
        <v>34.299999999999997</v>
      </c>
      <c r="AB91" s="587"/>
    </row>
    <row r="92" spans="1:28">
      <c r="A92" s="591"/>
      <c r="B92" s="587"/>
      <c r="C92" s="587"/>
      <c r="D92" s="591"/>
      <c r="E92" s="587"/>
      <c r="F92" s="587"/>
      <c r="G92" s="591"/>
      <c r="H92" s="587"/>
      <c r="J92" s="588"/>
      <c r="K92" s="588"/>
      <c r="L92" s="591"/>
      <c r="M92" s="434"/>
      <c r="N92" s="434"/>
      <c r="P92" s="591"/>
      <c r="Q92" s="588"/>
      <c r="R92" s="588"/>
      <c r="S92" s="591"/>
      <c r="T92" s="434"/>
      <c r="U92" s="434"/>
      <c r="V92" s="434"/>
      <c r="W92" s="591"/>
      <c r="X92" s="588"/>
      <c r="Y92" s="437"/>
      <c r="Z92" s="437"/>
      <c r="AA92" s="588"/>
      <c r="AB92" s="587"/>
    </row>
    <row r="93" spans="1:28" ht="2.9" customHeight="1">
      <c r="A93" s="591"/>
      <c r="B93" s="587"/>
      <c r="C93" s="587"/>
      <c r="D93" s="591"/>
      <c r="E93" s="587"/>
      <c r="F93" s="587"/>
      <c r="G93" s="591"/>
      <c r="H93" s="587"/>
      <c r="J93" s="588"/>
      <c r="K93" s="588"/>
      <c r="L93" s="591"/>
      <c r="M93" s="591"/>
      <c r="N93" s="591"/>
      <c r="P93" s="591"/>
      <c r="Q93" s="588"/>
      <c r="R93" s="588"/>
      <c r="S93" s="591"/>
      <c r="T93" s="591"/>
      <c r="U93" s="591"/>
      <c r="V93" s="434"/>
      <c r="W93" s="591"/>
      <c r="X93" s="588"/>
      <c r="Y93" s="588"/>
      <c r="Z93" s="588"/>
      <c r="AA93" s="588"/>
      <c r="AB93" s="587"/>
    </row>
    <row r="94" spans="1:28">
      <c r="A94" s="596"/>
      <c r="B94" s="590"/>
      <c r="C94" s="590"/>
      <c r="D94" s="596"/>
      <c r="E94" s="590"/>
      <c r="F94" s="590"/>
      <c r="G94" s="596"/>
      <c r="H94" s="590"/>
      <c r="J94" s="589"/>
      <c r="K94" s="589"/>
      <c r="L94" s="596"/>
      <c r="M94" s="438"/>
      <c r="N94" s="438"/>
      <c r="P94" s="596"/>
      <c r="Q94" s="589"/>
      <c r="R94" s="589"/>
      <c r="S94" s="596"/>
      <c r="T94" s="438"/>
      <c r="U94" s="438"/>
      <c r="V94" s="438"/>
      <c r="W94" s="596"/>
      <c r="X94" s="589"/>
      <c r="Y94" s="439"/>
      <c r="Z94" s="439"/>
      <c r="AA94" s="589"/>
      <c r="AB94" s="590"/>
    </row>
    <row r="95" spans="1:28" ht="2.65" customHeight="1">
      <c r="A95" s="592" t="s">
        <v>105</v>
      </c>
      <c r="B95" s="587"/>
      <c r="C95" s="587"/>
      <c r="D95" s="592" t="s">
        <v>105</v>
      </c>
      <c r="E95" s="587"/>
      <c r="F95" s="440" t="s">
        <v>105</v>
      </c>
      <c r="G95" s="593" t="s">
        <v>105</v>
      </c>
      <c r="H95" s="587"/>
      <c r="J95" s="446" t="s">
        <v>105</v>
      </c>
      <c r="K95" s="446" t="s">
        <v>105</v>
      </c>
      <c r="L95" s="446" t="s">
        <v>105</v>
      </c>
      <c r="M95" s="427" t="s">
        <v>105</v>
      </c>
      <c r="N95" s="427" t="s">
        <v>105</v>
      </c>
      <c r="P95" s="446" t="s">
        <v>105</v>
      </c>
      <c r="Q95" s="446" t="s">
        <v>105</v>
      </c>
      <c r="R95" s="446" t="s">
        <v>105</v>
      </c>
      <c r="S95" s="446" t="s">
        <v>105</v>
      </c>
      <c r="T95" s="427" t="s">
        <v>105</v>
      </c>
      <c r="U95" s="594" t="s">
        <v>105</v>
      </c>
      <c r="V95" s="587"/>
      <c r="W95" s="446" t="s">
        <v>105</v>
      </c>
      <c r="X95" s="446" t="s">
        <v>105</v>
      </c>
      <c r="Y95" s="427" t="s">
        <v>105</v>
      </c>
      <c r="Z95" s="427" t="s">
        <v>105</v>
      </c>
      <c r="AA95" s="593" t="s">
        <v>105</v>
      </c>
      <c r="AB95" s="587"/>
    </row>
    <row r="96" spans="1:28">
      <c r="A96" s="599">
        <v>2073</v>
      </c>
      <c r="B96" s="587"/>
      <c r="C96" s="587"/>
      <c r="D96" s="600" t="s">
        <v>48</v>
      </c>
      <c r="E96" s="587"/>
      <c r="F96" s="587"/>
      <c r="G96" s="601">
        <v>54</v>
      </c>
      <c r="H96" s="587"/>
      <c r="J96" s="586">
        <v>75.900000000000006</v>
      </c>
      <c r="K96" s="586">
        <v>14.8</v>
      </c>
      <c r="L96" s="597">
        <v>107.852</v>
      </c>
      <c r="M96" s="442">
        <v>11.1</v>
      </c>
      <c r="N96" s="443">
        <v>88.9</v>
      </c>
      <c r="P96" s="595">
        <v>44.4</v>
      </c>
      <c r="Q96" s="586">
        <v>81.5</v>
      </c>
      <c r="R96" s="586">
        <v>29.6</v>
      </c>
      <c r="S96" s="597">
        <v>104.27800000000001</v>
      </c>
      <c r="T96" s="442">
        <v>18.5</v>
      </c>
      <c r="U96" s="443">
        <v>81.5</v>
      </c>
      <c r="V96" s="434"/>
      <c r="W96" s="595">
        <v>29.6</v>
      </c>
      <c r="X96" s="598">
        <v>105.648</v>
      </c>
      <c r="Y96" s="444">
        <v>24.1</v>
      </c>
      <c r="Z96" s="445">
        <v>75.900000000000006</v>
      </c>
      <c r="AA96" s="586">
        <v>35.200000000000003</v>
      </c>
      <c r="AB96" s="587"/>
    </row>
    <row r="97" spans="1:28">
      <c r="A97" s="591"/>
      <c r="B97" s="587"/>
      <c r="C97" s="587"/>
      <c r="D97" s="591"/>
      <c r="E97" s="587"/>
      <c r="F97" s="587"/>
      <c r="G97" s="591"/>
      <c r="H97" s="587"/>
      <c r="J97" s="588"/>
      <c r="K97" s="588"/>
      <c r="L97" s="591"/>
      <c r="M97" s="434"/>
      <c r="N97" s="434"/>
      <c r="P97" s="591"/>
      <c r="Q97" s="588"/>
      <c r="R97" s="588"/>
      <c r="S97" s="591"/>
      <c r="T97" s="434"/>
      <c r="U97" s="434"/>
      <c r="V97" s="434"/>
      <c r="W97" s="591"/>
      <c r="X97" s="588"/>
      <c r="Y97" s="437"/>
      <c r="Z97" s="437"/>
      <c r="AA97" s="588"/>
      <c r="AB97" s="587"/>
    </row>
    <row r="98" spans="1:28" ht="2.9" customHeight="1">
      <c r="A98" s="591"/>
      <c r="B98" s="587"/>
      <c r="C98" s="587"/>
      <c r="D98" s="591"/>
      <c r="E98" s="587"/>
      <c r="F98" s="587"/>
      <c r="G98" s="591"/>
      <c r="H98" s="587"/>
      <c r="J98" s="588"/>
      <c r="K98" s="588"/>
      <c r="L98" s="591"/>
      <c r="M98" s="591"/>
      <c r="N98" s="591"/>
      <c r="P98" s="591"/>
      <c r="Q98" s="588"/>
      <c r="R98" s="588"/>
      <c r="S98" s="591"/>
      <c r="T98" s="591"/>
      <c r="U98" s="591"/>
      <c r="V98" s="434"/>
      <c r="W98" s="591"/>
      <c r="X98" s="588"/>
      <c r="Y98" s="588"/>
      <c r="Z98" s="588"/>
      <c r="AA98" s="588"/>
      <c r="AB98" s="587"/>
    </row>
    <row r="99" spans="1:28">
      <c r="A99" s="596"/>
      <c r="B99" s="590"/>
      <c r="C99" s="590"/>
      <c r="D99" s="596"/>
      <c r="E99" s="590"/>
      <c r="F99" s="590"/>
      <c r="G99" s="596"/>
      <c r="H99" s="590"/>
      <c r="J99" s="589"/>
      <c r="K99" s="589"/>
      <c r="L99" s="596"/>
      <c r="M99" s="438"/>
      <c r="N99" s="438"/>
      <c r="P99" s="596"/>
      <c r="Q99" s="589"/>
      <c r="R99" s="589"/>
      <c r="S99" s="596"/>
      <c r="T99" s="438"/>
      <c r="U99" s="438"/>
      <c r="V99" s="438"/>
      <c r="W99" s="596"/>
      <c r="X99" s="589"/>
      <c r="Y99" s="439"/>
      <c r="Z99" s="439"/>
      <c r="AA99" s="589"/>
      <c r="AB99" s="590"/>
    </row>
    <row r="100" spans="1:28" ht="2.65" customHeight="1">
      <c r="A100" s="592" t="s">
        <v>105</v>
      </c>
      <c r="B100" s="587"/>
      <c r="C100" s="587"/>
      <c r="D100" s="592" t="s">
        <v>105</v>
      </c>
      <c r="E100" s="587"/>
      <c r="F100" s="440" t="s">
        <v>105</v>
      </c>
      <c r="G100" s="593" t="s">
        <v>105</v>
      </c>
      <c r="H100" s="587"/>
      <c r="J100" s="446" t="s">
        <v>105</v>
      </c>
      <c r="K100" s="446" t="s">
        <v>105</v>
      </c>
      <c r="L100" s="446" t="s">
        <v>105</v>
      </c>
      <c r="M100" s="427" t="s">
        <v>105</v>
      </c>
      <c r="N100" s="427" t="s">
        <v>105</v>
      </c>
      <c r="P100" s="446" t="s">
        <v>105</v>
      </c>
      <c r="Q100" s="446" t="s">
        <v>105</v>
      </c>
      <c r="R100" s="446" t="s">
        <v>105</v>
      </c>
      <c r="S100" s="446" t="s">
        <v>105</v>
      </c>
      <c r="T100" s="427" t="s">
        <v>105</v>
      </c>
      <c r="U100" s="594" t="s">
        <v>105</v>
      </c>
      <c r="V100" s="587"/>
      <c r="W100" s="446" t="s">
        <v>105</v>
      </c>
      <c r="X100" s="446" t="s">
        <v>105</v>
      </c>
      <c r="Y100" s="427" t="s">
        <v>105</v>
      </c>
      <c r="Z100" s="427" t="s">
        <v>105</v>
      </c>
      <c r="AA100" s="593" t="s">
        <v>105</v>
      </c>
      <c r="AB100" s="587"/>
    </row>
    <row r="101" spans="1:28">
      <c r="A101" s="599">
        <v>2026</v>
      </c>
      <c r="B101" s="587"/>
      <c r="C101" s="587"/>
      <c r="D101" s="600" t="s">
        <v>49</v>
      </c>
      <c r="E101" s="587"/>
      <c r="F101" s="587"/>
      <c r="G101" s="601">
        <v>49</v>
      </c>
      <c r="H101" s="587"/>
      <c r="J101" s="586">
        <v>65.3</v>
      </c>
      <c r="K101" s="586">
        <v>20.399999999999999</v>
      </c>
      <c r="L101" s="597">
        <v>106.711</v>
      </c>
      <c r="M101" s="442">
        <v>28.6</v>
      </c>
      <c r="N101" s="443">
        <v>71.400000000000006</v>
      </c>
      <c r="P101" s="595">
        <v>46.9</v>
      </c>
      <c r="Q101" s="586">
        <v>79.599999999999994</v>
      </c>
      <c r="R101" s="586">
        <v>20.399999999999999</v>
      </c>
      <c r="S101" s="597">
        <v>107.935</v>
      </c>
      <c r="T101" s="442">
        <v>24.5</v>
      </c>
      <c r="U101" s="443">
        <v>75.5</v>
      </c>
      <c r="V101" s="434"/>
      <c r="W101" s="595">
        <v>51</v>
      </c>
      <c r="X101" s="598">
        <v>109.60899999999999</v>
      </c>
      <c r="Y101" s="444">
        <v>16.3</v>
      </c>
      <c r="Z101" s="445">
        <v>83.7</v>
      </c>
      <c r="AA101" s="586">
        <v>49</v>
      </c>
      <c r="AB101" s="587"/>
    </row>
    <row r="102" spans="1:28">
      <c r="A102" s="591"/>
      <c r="B102" s="587"/>
      <c r="C102" s="587"/>
      <c r="D102" s="591"/>
      <c r="E102" s="587"/>
      <c r="F102" s="587"/>
      <c r="G102" s="591"/>
      <c r="H102" s="587"/>
      <c r="J102" s="588"/>
      <c r="K102" s="588"/>
      <c r="L102" s="591"/>
      <c r="M102" s="434"/>
      <c r="N102" s="434"/>
      <c r="P102" s="591"/>
      <c r="Q102" s="588"/>
      <c r="R102" s="588"/>
      <c r="S102" s="591"/>
      <c r="T102" s="434"/>
      <c r="U102" s="434"/>
      <c r="V102" s="434"/>
      <c r="W102" s="591"/>
      <c r="X102" s="588"/>
      <c r="Y102" s="437"/>
      <c r="Z102" s="437"/>
      <c r="AA102" s="588"/>
      <c r="AB102" s="587"/>
    </row>
    <row r="103" spans="1:28" ht="2.9" customHeight="1">
      <c r="A103" s="591"/>
      <c r="B103" s="587"/>
      <c r="C103" s="587"/>
      <c r="D103" s="591"/>
      <c r="E103" s="587"/>
      <c r="F103" s="587"/>
      <c r="G103" s="591"/>
      <c r="H103" s="587"/>
      <c r="J103" s="588"/>
      <c r="K103" s="588"/>
      <c r="L103" s="591"/>
      <c r="M103" s="591"/>
      <c r="N103" s="591"/>
      <c r="P103" s="591"/>
      <c r="Q103" s="588"/>
      <c r="R103" s="588"/>
      <c r="S103" s="591"/>
      <c r="T103" s="591"/>
      <c r="U103" s="591"/>
      <c r="V103" s="434"/>
      <c r="W103" s="591"/>
      <c r="X103" s="588"/>
      <c r="Y103" s="588"/>
      <c r="Z103" s="588"/>
      <c r="AA103" s="588"/>
      <c r="AB103" s="587"/>
    </row>
    <row r="104" spans="1:28">
      <c r="A104" s="596"/>
      <c r="B104" s="590"/>
      <c r="C104" s="590"/>
      <c r="D104" s="596"/>
      <c r="E104" s="590"/>
      <c r="F104" s="590"/>
      <c r="G104" s="596"/>
      <c r="H104" s="590"/>
      <c r="J104" s="589"/>
      <c r="K104" s="589"/>
      <c r="L104" s="596"/>
      <c r="M104" s="438"/>
      <c r="N104" s="438"/>
      <c r="P104" s="596"/>
      <c r="Q104" s="589"/>
      <c r="R104" s="589"/>
      <c r="S104" s="596"/>
      <c r="T104" s="438"/>
      <c r="U104" s="438"/>
      <c r="V104" s="438"/>
      <c r="W104" s="596"/>
      <c r="X104" s="589"/>
      <c r="Y104" s="439"/>
      <c r="Z104" s="439"/>
      <c r="AA104" s="589"/>
      <c r="AB104" s="590"/>
    </row>
    <row r="105" spans="1:28" ht="2.65" customHeight="1">
      <c r="A105" s="592" t="s">
        <v>105</v>
      </c>
      <c r="B105" s="587"/>
      <c r="C105" s="587"/>
      <c r="D105" s="592" t="s">
        <v>105</v>
      </c>
      <c r="E105" s="587"/>
      <c r="F105" s="440" t="s">
        <v>105</v>
      </c>
      <c r="G105" s="593" t="s">
        <v>105</v>
      </c>
      <c r="H105" s="587"/>
      <c r="J105" s="446" t="s">
        <v>105</v>
      </c>
      <c r="K105" s="446" t="s">
        <v>105</v>
      </c>
      <c r="L105" s="446" t="s">
        <v>105</v>
      </c>
      <c r="M105" s="427" t="s">
        <v>105</v>
      </c>
      <c r="N105" s="427" t="s">
        <v>105</v>
      </c>
      <c r="P105" s="446" t="s">
        <v>105</v>
      </c>
      <c r="Q105" s="446" t="s">
        <v>105</v>
      </c>
      <c r="R105" s="446" t="s">
        <v>105</v>
      </c>
      <c r="S105" s="446" t="s">
        <v>105</v>
      </c>
      <c r="T105" s="427" t="s">
        <v>105</v>
      </c>
      <c r="U105" s="594" t="s">
        <v>105</v>
      </c>
      <c r="V105" s="587"/>
      <c r="W105" s="446" t="s">
        <v>105</v>
      </c>
      <c r="X105" s="446" t="s">
        <v>105</v>
      </c>
      <c r="Y105" s="427" t="s">
        <v>105</v>
      </c>
      <c r="Z105" s="427" t="s">
        <v>105</v>
      </c>
      <c r="AA105" s="593" t="s">
        <v>105</v>
      </c>
      <c r="AB105" s="587"/>
    </row>
    <row r="106" spans="1:28">
      <c r="A106" s="599">
        <v>2069</v>
      </c>
      <c r="B106" s="587"/>
      <c r="C106" s="587"/>
      <c r="D106" s="600" t="s">
        <v>50</v>
      </c>
      <c r="E106" s="587"/>
      <c r="F106" s="587"/>
      <c r="G106" s="601">
        <v>43</v>
      </c>
      <c r="H106" s="587"/>
      <c r="J106" s="586">
        <v>72.099999999999994</v>
      </c>
      <c r="K106" s="586">
        <v>11.6</v>
      </c>
      <c r="L106" s="597">
        <v>108.024</v>
      </c>
      <c r="M106" s="442">
        <v>16.3</v>
      </c>
      <c r="N106" s="443">
        <v>83.7</v>
      </c>
      <c r="P106" s="595">
        <v>51.2</v>
      </c>
      <c r="Q106" s="586">
        <v>74.400000000000006</v>
      </c>
      <c r="R106" s="586">
        <v>16.3</v>
      </c>
      <c r="S106" s="597">
        <v>108.04900000000001</v>
      </c>
      <c r="T106" s="442">
        <v>16.3</v>
      </c>
      <c r="U106" s="443">
        <v>83.7</v>
      </c>
      <c r="V106" s="434"/>
      <c r="W106" s="595">
        <v>46.5</v>
      </c>
      <c r="X106" s="598">
        <v>110.07299999999999</v>
      </c>
      <c r="Y106" s="444">
        <v>11.6</v>
      </c>
      <c r="Z106" s="445">
        <v>88.4</v>
      </c>
      <c r="AA106" s="586">
        <v>55.8</v>
      </c>
      <c r="AB106" s="587"/>
    </row>
    <row r="107" spans="1:28">
      <c r="A107" s="591"/>
      <c r="B107" s="587"/>
      <c r="C107" s="587"/>
      <c r="D107" s="591"/>
      <c r="E107" s="587"/>
      <c r="F107" s="587"/>
      <c r="G107" s="591"/>
      <c r="H107" s="587"/>
      <c r="J107" s="588"/>
      <c r="K107" s="588"/>
      <c r="L107" s="591"/>
      <c r="M107" s="434"/>
      <c r="N107" s="434"/>
      <c r="P107" s="591"/>
      <c r="Q107" s="588"/>
      <c r="R107" s="588"/>
      <c r="S107" s="591"/>
      <c r="T107" s="434"/>
      <c r="U107" s="434"/>
      <c r="V107" s="434"/>
      <c r="W107" s="591"/>
      <c r="X107" s="588"/>
      <c r="Y107" s="437"/>
      <c r="Z107" s="437"/>
      <c r="AA107" s="588"/>
      <c r="AB107" s="587"/>
    </row>
    <row r="108" spans="1:28" ht="2.9" customHeight="1">
      <c r="A108" s="591"/>
      <c r="B108" s="587"/>
      <c r="C108" s="587"/>
      <c r="D108" s="591"/>
      <c r="E108" s="587"/>
      <c r="F108" s="587"/>
      <c r="G108" s="591"/>
      <c r="H108" s="587"/>
      <c r="J108" s="588"/>
      <c r="K108" s="588"/>
      <c r="L108" s="591"/>
      <c r="M108" s="591"/>
      <c r="N108" s="591"/>
      <c r="P108" s="591"/>
      <c r="Q108" s="588"/>
      <c r="R108" s="588"/>
      <c r="S108" s="591"/>
      <c r="T108" s="591"/>
      <c r="U108" s="591"/>
      <c r="V108" s="434"/>
      <c r="W108" s="591"/>
      <c r="X108" s="588"/>
      <c r="Y108" s="588"/>
      <c r="Z108" s="588"/>
      <c r="AA108" s="588"/>
      <c r="AB108" s="587"/>
    </row>
    <row r="109" spans="1:28">
      <c r="A109" s="596"/>
      <c r="B109" s="590"/>
      <c r="C109" s="590"/>
      <c r="D109" s="596"/>
      <c r="E109" s="590"/>
      <c r="F109" s="590"/>
      <c r="G109" s="596"/>
      <c r="H109" s="590"/>
      <c r="J109" s="589"/>
      <c r="K109" s="589"/>
      <c r="L109" s="596"/>
      <c r="M109" s="438"/>
      <c r="N109" s="438"/>
      <c r="P109" s="596"/>
      <c r="Q109" s="589"/>
      <c r="R109" s="589"/>
      <c r="S109" s="596"/>
      <c r="T109" s="438"/>
      <c r="U109" s="438"/>
      <c r="V109" s="438"/>
      <c r="W109" s="596"/>
      <c r="X109" s="589"/>
      <c r="Y109" s="439"/>
      <c r="Z109" s="439"/>
      <c r="AA109" s="589"/>
      <c r="AB109" s="590"/>
    </row>
    <row r="110" spans="1:28" ht="2.65" customHeight="1">
      <c r="A110" s="592" t="s">
        <v>105</v>
      </c>
      <c r="B110" s="587"/>
      <c r="C110" s="587"/>
      <c r="D110" s="592" t="s">
        <v>105</v>
      </c>
      <c r="E110" s="587"/>
      <c r="F110" s="440" t="s">
        <v>105</v>
      </c>
      <c r="G110" s="593" t="s">
        <v>105</v>
      </c>
      <c r="H110" s="587"/>
      <c r="J110" s="446" t="s">
        <v>105</v>
      </c>
      <c r="K110" s="446" t="s">
        <v>105</v>
      </c>
      <c r="L110" s="446" t="s">
        <v>105</v>
      </c>
      <c r="M110" s="427" t="s">
        <v>105</v>
      </c>
      <c r="N110" s="427" t="s">
        <v>105</v>
      </c>
      <c r="P110" s="446" t="s">
        <v>105</v>
      </c>
      <c r="Q110" s="446" t="s">
        <v>105</v>
      </c>
      <c r="R110" s="446" t="s">
        <v>105</v>
      </c>
      <c r="S110" s="446" t="s">
        <v>105</v>
      </c>
      <c r="T110" s="427" t="s">
        <v>105</v>
      </c>
      <c r="U110" s="594" t="s">
        <v>105</v>
      </c>
      <c r="V110" s="587"/>
      <c r="W110" s="446" t="s">
        <v>105</v>
      </c>
      <c r="X110" s="446" t="s">
        <v>105</v>
      </c>
      <c r="Y110" s="427" t="s">
        <v>105</v>
      </c>
      <c r="Z110" s="427" t="s">
        <v>105</v>
      </c>
      <c r="AA110" s="593" t="s">
        <v>105</v>
      </c>
      <c r="AB110" s="587"/>
    </row>
    <row r="111" spans="1:28">
      <c r="A111" s="599">
        <v>2052</v>
      </c>
      <c r="B111" s="587"/>
      <c r="C111" s="587"/>
      <c r="D111" s="600" t="s">
        <v>51</v>
      </c>
      <c r="E111" s="587"/>
      <c r="F111" s="587"/>
      <c r="G111" s="601">
        <v>27</v>
      </c>
      <c r="H111" s="587"/>
      <c r="J111" s="586">
        <v>77.8</v>
      </c>
      <c r="K111" s="586">
        <v>14.8</v>
      </c>
      <c r="L111" s="597">
        <v>107.5</v>
      </c>
      <c r="M111" s="442">
        <v>18.5</v>
      </c>
      <c r="N111" s="443">
        <v>81.5</v>
      </c>
      <c r="P111" s="595">
        <v>48.1</v>
      </c>
      <c r="Q111" s="586">
        <v>85.2</v>
      </c>
      <c r="R111" s="586">
        <v>14.8</v>
      </c>
      <c r="S111" s="597">
        <v>107</v>
      </c>
      <c r="T111" s="442">
        <v>18.5</v>
      </c>
      <c r="U111" s="443">
        <v>81.5</v>
      </c>
      <c r="V111" s="434"/>
      <c r="W111" s="595">
        <v>37</v>
      </c>
      <c r="X111" s="598">
        <v>109.077</v>
      </c>
      <c r="Y111" s="444">
        <v>11.1</v>
      </c>
      <c r="Z111" s="445">
        <v>88.9</v>
      </c>
      <c r="AA111" s="586">
        <v>48.1</v>
      </c>
      <c r="AB111" s="587"/>
    </row>
    <row r="112" spans="1:28">
      <c r="A112" s="591"/>
      <c r="B112" s="587"/>
      <c r="C112" s="587"/>
      <c r="D112" s="591"/>
      <c r="E112" s="587"/>
      <c r="F112" s="587"/>
      <c r="G112" s="591"/>
      <c r="H112" s="587"/>
      <c r="J112" s="588"/>
      <c r="K112" s="588"/>
      <c r="L112" s="591"/>
      <c r="M112" s="434"/>
      <c r="N112" s="434"/>
      <c r="P112" s="591"/>
      <c r="Q112" s="588"/>
      <c r="R112" s="588"/>
      <c r="S112" s="591"/>
      <c r="T112" s="434"/>
      <c r="U112" s="434"/>
      <c r="V112" s="434"/>
      <c r="W112" s="591"/>
      <c r="X112" s="588"/>
      <c r="Y112" s="437"/>
      <c r="Z112" s="437"/>
      <c r="AA112" s="588"/>
      <c r="AB112" s="587"/>
    </row>
    <row r="113" spans="1:28" ht="2.9" customHeight="1">
      <c r="A113" s="591"/>
      <c r="B113" s="587"/>
      <c r="C113" s="587"/>
      <c r="D113" s="591"/>
      <c r="E113" s="587"/>
      <c r="F113" s="587"/>
      <c r="G113" s="591"/>
      <c r="H113" s="587"/>
      <c r="J113" s="588"/>
      <c r="K113" s="588"/>
      <c r="L113" s="591"/>
      <c r="M113" s="591"/>
      <c r="N113" s="591"/>
      <c r="P113" s="591"/>
      <c r="Q113" s="588"/>
      <c r="R113" s="588"/>
      <c r="S113" s="591"/>
      <c r="T113" s="591"/>
      <c r="U113" s="591"/>
      <c r="V113" s="434"/>
      <c r="W113" s="591"/>
      <c r="X113" s="588"/>
      <c r="Y113" s="588"/>
      <c r="Z113" s="588"/>
      <c r="AA113" s="588"/>
      <c r="AB113" s="587"/>
    </row>
    <row r="114" spans="1:28">
      <c r="A114" s="596"/>
      <c r="B114" s="590"/>
      <c r="C114" s="590"/>
      <c r="D114" s="596"/>
      <c r="E114" s="590"/>
      <c r="F114" s="590"/>
      <c r="G114" s="596"/>
      <c r="H114" s="590"/>
      <c r="J114" s="589"/>
      <c r="K114" s="589"/>
      <c r="L114" s="596"/>
      <c r="M114" s="438"/>
      <c r="N114" s="438"/>
      <c r="P114" s="596"/>
      <c r="Q114" s="589"/>
      <c r="R114" s="589"/>
      <c r="S114" s="596"/>
      <c r="T114" s="438"/>
      <c r="U114" s="438"/>
      <c r="V114" s="438"/>
      <c r="W114" s="596"/>
      <c r="X114" s="589"/>
      <c r="Y114" s="439"/>
      <c r="Z114" s="439"/>
      <c r="AA114" s="589"/>
      <c r="AB114" s="590"/>
    </row>
    <row r="115" spans="1:28" ht="2.65" customHeight="1">
      <c r="A115" s="592" t="s">
        <v>105</v>
      </c>
      <c r="B115" s="587"/>
      <c r="C115" s="587"/>
      <c r="D115" s="592" t="s">
        <v>105</v>
      </c>
      <c r="E115" s="587"/>
      <c r="F115" s="440" t="s">
        <v>105</v>
      </c>
      <c r="G115" s="593" t="s">
        <v>105</v>
      </c>
      <c r="H115" s="587"/>
      <c r="J115" s="446" t="s">
        <v>105</v>
      </c>
      <c r="K115" s="446" t="s">
        <v>105</v>
      </c>
      <c r="L115" s="446" t="s">
        <v>105</v>
      </c>
      <c r="M115" s="427" t="s">
        <v>105</v>
      </c>
      <c r="N115" s="427" t="s">
        <v>105</v>
      </c>
      <c r="P115" s="446" t="s">
        <v>105</v>
      </c>
      <c r="Q115" s="446" t="s">
        <v>105</v>
      </c>
      <c r="R115" s="446" t="s">
        <v>105</v>
      </c>
      <c r="S115" s="446" t="s">
        <v>105</v>
      </c>
      <c r="T115" s="427" t="s">
        <v>105</v>
      </c>
      <c r="U115" s="594" t="s">
        <v>105</v>
      </c>
      <c r="V115" s="587"/>
      <c r="W115" s="446" t="s">
        <v>105</v>
      </c>
      <c r="X115" s="446" t="s">
        <v>105</v>
      </c>
      <c r="Y115" s="427" t="s">
        <v>105</v>
      </c>
      <c r="Z115" s="427" t="s">
        <v>105</v>
      </c>
      <c r="AA115" s="593" t="s">
        <v>105</v>
      </c>
      <c r="AB115" s="587"/>
    </row>
    <row r="116" spans="1:28">
      <c r="A116" s="599">
        <v>2009</v>
      </c>
      <c r="B116" s="587"/>
      <c r="C116" s="587"/>
      <c r="D116" s="600" t="s">
        <v>92</v>
      </c>
      <c r="E116" s="587"/>
      <c r="F116" s="587"/>
      <c r="G116" s="601">
        <v>118</v>
      </c>
      <c r="H116" s="587"/>
      <c r="J116" s="586">
        <v>81.400000000000006</v>
      </c>
      <c r="K116" s="586">
        <v>10.199999999999999</v>
      </c>
      <c r="L116" s="597">
        <v>107.63800000000001</v>
      </c>
      <c r="M116" s="442">
        <v>10.199999999999999</v>
      </c>
      <c r="N116" s="443">
        <v>89.8</v>
      </c>
      <c r="P116" s="595">
        <v>41.5</v>
      </c>
      <c r="Q116" s="586">
        <v>83.9</v>
      </c>
      <c r="R116" s="586">
        <v>14.4</v>
      </c>
      <c r="S116" s="597">
        <v>108</v>
      </c>
      <c r="T116" s="442">
        <v>9.3000000000000007</v>
      </c>
      <c r="U116" s="443">
        <v>90.7</v>
      </c>
      <c r="V116" s="434"/>
      <c r="W116" s="595">
        <v>44.1</v>
      </c>
      <c r="X116" s="598">
        <v>111.64100000000001</v>
      </c>
      <c r="Y116" s="444">
        <v>7.6</v>
      </c>
      <c r="Z116" s="445">
        <v>92.4</v>
      </c>
      <c r="AA116" s="586">
        <v>63.6</v>
      </c>
      <c r="AB116" s="587"/>
    </row>
    <row r="117" spans="1:28">
      <c r="A117" s="591"/>
      <c r="B117" s="587"/>
      <c r="C117" s="587"/>
      <c r="D117" s="591"/>
      <c r="E117" s="587"/>
      <c r="F117" s="587"/>
      <c r="G117" s="591"/>
      <c r="H117" s="587"/>
      <c r="J117" s="588"/>
      <c r="K117" s="588"/>
      <c r="L117" s="591"/>
      <c r="M117" s="434"/>
      <c r="N117" s="434"/>
      <c r="P117" s="591"/>
      <c r="Q117" s="588"/>
      <c r="R117" s="588"/>
      <c r="S117" s="591"/>
      <c r="T117" s="434"/>
      <c r="U117" s="434"/>
      <c r="V117" s="434"/>
      <c r="W117" s="591"/>
      <c r="X117" s="588"/>
      <c r="Y117" s="437"/>
      <c r="Z117" s="437"/>
      <c r="AA117" s="588"/>
      <c r="AB117" s="587"/>
    </row>
    <row r="118" spans="1:28" ht="2.9" customHeight="1">
      <c r="A118" s="591"/>
      <c r="B118" s="587"/>
      <c r="C118" s="587"/>
      <c r="D118" s="591"/>
      <c r="E118" s="587"/>
      <c r="F118" s="587"/>
      <c r="G118" s="591"/>
      <c r="H118" s="587"/>
      <c r="J118" s="588"/>
      <c r="K118" s="588"/>
      <c r="L118" s="591"/>
      <c r="M118" s="591"/>
      <c r="N118" s="591"/>
      <c r="P118" s="591"/>
      <c r="Q118" s="588"/>
      <c r="R118" s="588"/>
      <c r="S118" s="591"/>
      <c r="T118" s="591"/>
      <c r="U118" s="591"/>
      <c r="V118" s="434"/>
      <c r="W118" s="591"/>
      <c r="X118" s="588"/>
      <c r="Y118" s="588"/>
      <c r="Z118" s="588"/>
      <c r="AA118" s="588"/>
      <c r="AB118" s="587"/>
    </row>
    <row r="119" spans="1:28">
      <c r="A119" s="596"/>
      <c r="B119" s="590"/>
      <c r="C119" s="590"/>
      <c r="D119" s="596"/>
      <c r="E119" s="590"/>
      <c r="F119" s="590"/>
      <c r="G119" s="596"/>
      <c r="H119" s="590"/>
      <c r="J119" s="589"/>
      <c r="K119" s="589"/>
      <c r="L119" s="596"/>
      <c r="M119" s="438"/>
      <c r="N119" s="438"/>
      <c r="P119" s="596"/>
      <c r="Q119" s="589"/>
      <c r="R119" s="589"/>
      <c r="S119" s="596"/>
      <c r="T119" s="438"/>
      <c r="U119" s="438"/>
      <c r="V119" s="438"/>
      <c r="W119" s="596"/>
      <c r="X119" s="589"/>
      <c r="Y119" s="439"/>
      <c r="Z119" s="439"/>
      <c r="AA119" s="589"/>
      <c r="AB119" s="590"/>
    </row>
    <row r="120" spans="1:28" ht="2.65" customHeight="1">
      <c r="A120" s="592" t="s">
        <v>105</v>
      </c>
      <c r="B120" s="587"/>
      <c r="C120" s="587"/>
      <c r="D120" s="592" t="s">
        <v>105</v>
      </c>
      <c r="E120" s="587"/>
      <c r="F120" s="440" t="s">
        <v>105</v>
      </c>
      <c r="G120" s="593" t="s">
        <v>105</v>
      </c>
      <c r="H120" s="587"/>
      <c r="J120" s="446" t="s">
        <v>105</v>
      </c>
      <c r="K120" s="446" t="s">
        <v>105</v>
      </c>
      <c r="L120" s="446" t="s">
        <v>105</v>
      </c>
      <c r="M120" s="427" t="s">
        <v>105</v>
      </c>
      <c r="N120" s="427" t="s">
        <v>105</v>
      </c>
      <c r="P120" s="446" t="s">
        <v>105</v>
      </c>
      <c r="Q120" s="446" t="s">
        <v>105</v>
      </c>
      <c r="R120" s="446" t="s">
        <v>105</v>
      </c>
      <c r="S120" s="446" t="s">
        <v>105</v>
      </c>
      <c r="T120" s="427" t="s">
        <v>105</v>
      </c>
      <c r="U120" s="594" t="s">
        <v>105</v>
      </c>
      <c r="V120" s="587"/>
      <c r="W120" s="446" t="s">
        <v>105</v>
      </c>
      <c r="X120" s="446" t="s">
        <v>105</v>
      </c>
      <c r="Y120" s="427" t="s">
        <v>105</v>
      </c>
      <c r="Z120" s="427" t="s">
        <v>105</v>
      </c>
      <c r="AA120" s="593" t="s">
        <v>105</v>
      </c>
      <c r="AB120" s="587"/>
    </row>
    <row r="121" spans="1:28">
      <c r="A121" s="599">
        <v>2010</v>
      </c>
      <c r="B121" s="587"/>
      <c r="C121" s="587"/>
      <c r="D121" s="600" t="s">
        <v>52</v>
      </c>
      <c r="E121" s="587"/>
      <c r="F121" s="587"/>
      <c r="G121" s="601">
        <v>60</v>
      </c>
      <c r="H121" s="587"/>
      <c r="J121" s="586">
        <v>66.7</v>
      </c>
      <c r="K121" s="586">
        <v>11.7</v>
      </c>
      <c r="L121" s="597">
        <v>105.316</v>
      </c>
      <c r="M121" s="442">
        <v>23.3</v>
      </c>
      <c r="N121" s="443">
        <v>76.7</v>
      </c>
      <c r="P121" s="595">
        <v>35</v>
      </c>
      <c r="Q121" s="586">
        <v>90</v>
      </c>
      <c r="R121" s="586">
        <v>23.3</v>
      </c>
      <c r="S121" s="597">
        <v>106.36799999999999</v>
      </c>
      <c r="T121" s="442">
        <v>20</v>
      </c>
      <c r="U121" s="443">
        <v>80</v>
      </c>
      <c r="V121" s="434"/>
      <c r="W121" s="595">
        <v>31.7</v>
      </c>
      <c r="X121" s="598">
        <v>107</v>
      </c>
      <c r="Y121" s="444">
        <v>20</v>
      </c>
      <c r="Z121" s="445">
        <v>80</v>
      </c>
      <c r="AA121" s="586">
        <v>35</v>
      </c>
      <c r="AB121" s="587"/>
    </row>
    <row r="122" spans="1:28">
      <c r="A122" s="591"/>
      <c r="B122" s="587"/>
      <c r="C122" s="587"/>
      <c r="D122" s="591"/>
      <c r="E122" s="587"/>
      <c r="F122" s="587"/>
      <c r="G122" s="591"/>
      <c r="H122" s="587"/>
      <c r="J122" s="588"/>
      <c r="K122" s="588"/>
      <c r="L122" s="591"/>
      <c r="M122" s="434"/>
      <c r="N122" s="434"/>
      <c r="P122" s="591"/>
      <c r="Q122" s="588"/>
      <c r="R122" s="588"/>
      <c r="S122" s="591"/>
      <c r="T122" s="434"/>
      <c r="U122" s="434"/>
      <c r="V122" s="434"/>
      <c r="W122" s="591"/>
      <c r="X122" s="588"/>
      <c r="Y122" s="437"/>
      <c r="Z122" s="437"/>
      <c r="AA122" s="588"/>
      <c r="AB122" s="587"/>
    </row>
    <row r="123" spans="1:28" ht="2.9" customHeight="1">
      <c r="A123" s="591"/>
      <c r="B123" s="587"/>
      <c r="C123" s="587"/>
      <c r="D123" s="591"/>
      <c r="E123" s="587"/>
      <c r="F123" s="587"/>
      <c r="G123" s="591"/>
      <c r="H123" s="587"/>
      <c r="J123" s="588"/>
      <c r="K123" s="588"/>
      <c r="L123" s="591"/>
      <c r="M123" s="591"/>
      <c r="N123" s="591"/>
      <c r="P123" s="591"/>
      <c r="Q123" s="588"/>
      <c r="R123" s="588"/>
      <c r="S123" s="591"/>
      <c r="T123" s="591"/>
      <c r="U123" s="591"/>
      <c r="V123" s="434"/>
      <c r="W123" s="591"/>
      <c r="X123" s="588"/>
      <c r="Y123" s="588"/>
      <c r="Z123" s="588"/>
      <c r="AA123" s="588"/>
      <c r="AB123" s="587"/>
    </row>
    <row r="124" spans="1:28">
      <c r="A124" s="596"/>
      <c r="B124" s="590"/>
      <c r="C124" s="590"/>
      <c r="D124" s="596"/>
      <c r="E124" s="590"/>
      <c r="F124" s="590"/>
      <c r="G124" s="596"/>
      <c r="H124" s="590"/>
      <c r="J124" s="589"/>
      <c r="K124" s="589"/>
      <c r="L124" s="596"/>
      <c r="M124" s="438"/>
      <c r="N124" s="438"/>
      <c r="P124" s="596"/>
      <c r="Q124" s="589"/>
      <c r="R124" s="589"/>
      <c r="S124" s="596"/>
      <c r="T124" s="438"/>
      <c r="U124" s="438"/>
      <c r="V124" s="438"/>
      <c r="W124" s="596"/>
      <c r="X124" s="589"/>
      <c r="Y124" s="439"/>
      <c r="Z124" s="439"/>
      <c r="AA124" s="589"/>
      <c r="AB124" s="590"/>
    </row>
    <row r="125" spans="1:28" ht="2.65" customHeight="1">
      <c r="A125" s="592" t="s">
        <v>105</v>
      </c>
      <c r="B125" s="587"/>
      <c r="C125" s="587"/>
      <c r="D125" s="592" t="s">
        <v>105</v>
      </c>
      <c r="E125" s="587"/>
      <c r="F125" s="440" t="s">
        <v>105</v>
      </c>
      <c r="G125" s="593" t="s">
        <v>105</v>
      </c>
      <c r="H125" s="587"/>
      <c r="J125" s="446" t="s">
        <v>105</v>
      </c>
      <c r="K125" s="446" t="s">
        <v>105</v>
      </c>
      <c r="L125" s="446" t="s">
        <v>105</v>
      </c>
      <c r="M125" s="427" t="s">
        <v>105</v>
      </c>
      <c r="N125" s="427" t="s">
        <v>105</v>
      </c>
      <c r="P125" s="446" t="s">
        <v>105</v>
      </c>
      <c r="Q125" s="446" t="s">
        <v>105</v>
      </c>
      <c r="R125" s="446" t="s">
        <v>105</v>
      </c>
      <c r="S125" s="446" t="s">
        <v>105</v>
      </c>
      <c r="T125" s="427" t="s">
        <v>105</v>
      </c>
      <c r="U125" s="594" t="s">
        <v>105</v>
      </c>
      <c r="V125" s="587"/>
      <c r="W125" s="446" t="s">
        <v>105</v>
      </c>
      <c r="X125" s="446" t="s">
        <v>105</v>
      </c>
      <c r="Y125" s="427" t="s">
        <v>105</v>
      </c>
      <c r="Z125" s="427" t="s">
        <v>105</v>
      </c>
      <c r="AA125" s="593" t="s">
        <v>105</v>
      </c>
      <c r="AB125" s="587"/>
    </row>
    <row r="126" spans="1:28">
      <c r="A126" s="599">
        <v>2043</v>
      </c>
      <c r="B126" s="587"/>
      <c r="C126" s="587"/>
      <c r="D126" s="600" t="s">
        <v>53</v>
      </c>
      <c r="E126" s="587"/>
      <c r="F126" s="587"/>
      <c r="G126" s="601">
        <v>33</v>
      </c>
      <c r="H126" s="587"/>
      <c r="J126" s="586">
        <v>66.7</v>
      </c>
      <c r="K126" s="586">
        <v>0</v>
      </c>
      <c r="L126" s="597">
        <v>104.06100000000001</v>
      </c>
      <c r="M126" s="442">
        <v>27.3</v>
      </c>
      <c r="N126" s="443">
        <v>72.7</v>
      </c>
      <c r="P126" s="595">
        <v>18.2</v>
      </c>
      <c r="Q126" s="586">
        <v>75.8</v>
      </c>
      <c r="R126" s="586">
        <v>0</v>
      </c>
      <c r="S126" s="597">
        <v>105.515</v>
      </c>
      <c r="T126" s="442">
        <v>12.1</v>
      </c>
      <c r="U126" s="443">
        <v>87.9</v>
      </c>
      <c r="V126" s="434"/>
      <c r="W126" s="595">
        <v>15.2</v>
      </c>
      <c r="X126" s="598">
        <v>105.42400000000001</v>
      </c>
      <c r="Y126" s="444">
        <v>18.2</v>
      </c>
      <c r="Z126" s="445">
        <v>81.8</v>
      </c>
      <c r="AA126" s="586">
        <v>33.299999999999997</v>
      </c>
      <c r="AB126" s="587"/>
    </row>
    <row r="127" spans="1:28">
      <c r="A127" s="591"/>
      <c r="B127" s="587"/>
      <c r="C127" s="587"/>
      <c r="D127" s="591"/>
      <c r="E127" s="587"/>
      <c r="F127" s="587"/>
      <c r="G127" s="591"/>
      <c r="H127" s="587"/>
      <c r="J127" s="588"/>
      <c r="K127" s="588"/>
      <c r="L127" s="591"/>
      <c r="M127" s="434"/>
      <c r="N127" s="434"/>
      <c r="P127" s="591"/>
      <c r="Q127" s="588"/>
      <c r="R127" s="588"/>
      <c r="S127" s="591"/>
      <c r="T127" s="434"/>
      <c r="U127" s="434"/>
      <c r="V127" s="434"/>
      <c r="W127" s="591"/>
      <c r="X127" s="588"/>
      <c r="Y127" s="437"/>
      <c r="Z127" s="437"/>
      <c r="AA127" s="588"/>
      <c r="AB127" s="587"/>
    </row>
    <row r="128" spans="1:28" ht="2.9" customHeight="1">
      <c r="A128" s="591"/>
      <c r="B128" s="587"/>
      <c r="C128" s="587"/>
      <c r="D128" s="591"/>
      <c r="E128" s="587"/>
      <c r="F128" s="587"/>
      <c r="G128" s="591"/>
      <c r="H128" s="587"/>
      <c r="J128" s="588"/>
      <c r="K128" s="588"/>
      <c r="L128" s="591"/>
      <c r="M128" s="591"/>
      <c r="N128" s="591"/>
      <c r="P128" s="591"/>
      <c r="Q128" s="588"/>
      <c r="R128" s="588"/>
      <c r="S128" s="591"/>
      <c r="T128" s="591"/>
      <c r="U128" s="591"/>
      <c r="V128" s="434"/>
      <c r="W128" s="591"/>
      <c r="X128" s="588"/>
      <c r="Y128" s="588"/>
      <c r="Z128" s="588"/>
      <c r="AA128" s="588"/>
      <c r="AB128" s="587"/>
    </row>
    <row r="129" spans="1:28">
      <c r="A129" s="596"/>
      <c r="B129" s="590"/>
      <c r="C129" s="590"/>
      <c r="D129" s="596"/>
      <c r="E129" s="590"/>
      <c r="F129" s="590"/>
      <c r="G129" s="596"/>
      <c r="H129" s="590"/>
      <c r="J129" s="589"/>
      <c r="K129" s="589"/>
      <c r="L129" s="596"/>
      <c r="M129" s="438"/>
      <c r="N129" s="438"/>
      <c r="P129" s="596"/>
      <c r="Q129" s="589"/>
      <c r="R129" s="589"/>
      <c r="S129" s="596"/>
      <c r="T129" s="438"/>
      <c r="U129" s="438"/>
      <c r="V129" s="438"/>
      <c r="W129" s="596"/>
      <c r="X129" s="589"/>
      <c r="Y129" s="439"/>
      <c r="Z129" s="439"/>
      <c r="AA129" s="589"/>
      <c r="AB129" s="590"/>
    </row>
    <row r="130" spans="1:28" ht="2.65" customHeight="1">
      <c r="A130" s="592" t="s">
        <v>105</v>
      </c>
      <c r="B130" s="587"/>
      <c r="C130" s="587"/>
      <c r="D130" s="592" t="s">
        <v>105</v>
      </c>
      <c r="E130" s="587"/>
      <c r="F130" s="440" t="s">
        <v>105</v>
      </c>
      <c r="G130" s="593" t="s">
        <v>105</v>
      </c>
      <c r="H130" s="587"/>
      <c r="J130" s="446" t="s">
        <v>105</v>
      </c>
      <c r="K130" s="446" t="s">
        <v>105</v>
      </c>
      <c r="L130" s="446" t="s">
        <v>105</v>
      </c>
      <c r="M130" s="427" t="s">
        <v>105</v>
      </c>
      <c r="N130" s="427" t="s">
        <v>105</v>
      </c>
      <c r="P130" s="446" t="s">
        <v>105</v>
      </c>
      <c r="Q130" s="446" t="s">
        <v>105</v>
      </c>
      <c r="R130" s="446" t="s">
        <v>105</v>
      </c>
      <c r="S130" s="446" t="s">
        <v>105</v>
      </c>
      <c r="T130" s="427" t="s">
        <v>105</v>
      </c>
      <c r="U130" s="594" t="s">
        <v>105</v>
      </c>
      <c r="V130" s="587"/>
      <c r="W130" s="446" t="s">
        <v>105</v>
      </c>
      <c r="X130" s="446" t="s">
        <v>105</v>
      </c>
      <c r="Y130" s="427" t="s">
        <v>105</v>
      </c>
      <c r="Z130" s="427" t="s">
        <v>105</v>
      </c>
      <c r="AA130" s="593" t="s">
        <v>105</v>
      </c>
      <c r="AB130" s="587"/>
    </row>
    <row r="131" spans="1:28">
      <c r="A131" s="599">
        <v>2071</v>
      </c>
      <c r="B131" s="587"/>
      <c r="C131" s="587"/>
      <c r="D131" s="600" t="s">
        <v>54</v>
      </c>
      <c r="E131" s="587"/>
      <c r="F131" s="587"/>
      <c r="G131" s="601">
        <v>58</v>
      </c>
      <c r="H131" s="587"/>
      <c r="J131" s="586">
        <v>81</v>
      </c>
      <c r="K131" s="586">
        <v>12.1</v>
      </c>
      <c r="L131" s="597">
        <v>109.98099999999999</v>
      </c>
      <c r="M131" s="442">
        <v>13.8</v>
      </c>
      <c r="N131" s="443">
        <v>86.2</v>
      </c>
      <c r="P131" s="595">
        <v>51.7</v>
      </c>
      <c r="Q131" s="586">
        <v>82.8</v>
      </c>
      <c r="R131" s="586">
        <v>15.5</v>
      </c>
      <c r="S131" s="597">
        <v>108.407</v>
      </c>
      <c r="T131" s="442">
        <v>15.5</v>
      </c>
      <c r="U131" s="443">
        <v>84.5</v>
      </c>
      <c r="V131" s="434"/>
      <c r="W131" s="595">
        <v>43.1</v>
      </c>
      <c r="X131" s="598">
        <v>109.259</v>
      </c>
      <c r="Y131" s="444">
        <v>17.2</v>
      </c>
      <c r="Z131" s="445">
        <v>82.8</v>
      </c>
      <c r="AA131" s="586">
        <v>43.1</v>
      </c>
      <c r="AB131" s="587"/>
    </row>
    <row r="132" spans="1:28">
      <c r="A132" s="591"/>
      <c r="B132" s="587"/>
      <c r="C132" s="587"/>
      <c r="D132" s="591"/>
      <c r="E132" s="587"/>
      <c r="F132" s="587"/>
      <c r="G132" s="591"/>
      <c r="H132" s="587"/>
      <c r="J132" s="588"/>
      <c r="K132" s="588"/>
      <c r="L132" s="591"/>
      <c r="M132" s="434"/>
      <c r="N132" s="434"/>
      <c r="P132" s="591"/>
      <c r="Q132" s="588"/>
      <c r="R132" s="588"/>
      <c r="S132" s="591"/>
      <c r="T132" s="434"/>
      <c r="U132" s="434"/>
      <c r="V132" s="434"/>
      <c r="W132" s="591"/>
      <c r="X132" s="588"/>
      <c r="Y132" s="437"/>
      <c r="Z132" s="437"/>
      <c r="AA132" s="588"/>
      <c r="AB132" s="587"/>
    </row>
    <row r="133" spans="1:28" ht="2.9" customHeight="1">
      <c r="A133" s="591"/>
      <c r="B133" s="587"/>
      <c r="C133" s="587"/>
      <c r="D133" s="591"/>
      <c r="E133" s="587"/>
      <c r="F133" s="587"/>
      <c r="G133" s="591"/>
      <c r="H133" s="587"/>
      <c r="J133" s="588"/>
      <c r="K133" s="588"/>
      <c r="L133" s="591"/>
      <c r="M133" s="591"/>
      <c r="N133" s="591"/>
      <c r="P133" s="591"/>
      <c r="Q133" s="588"/>
      <c r="R133" s="588"/>
      <c r="S133" s="591"/>
      <c r="T133" s="591"/>
      <c r="U133" s="591"/>
      <c r="V133" s="434"/>
      <c r="W133" s="591"/>
      <c r="X133" s="588"/>
      <c r="Y133" s="588"/>
      <c r="Z133" s="588"/>
      <c r="AA133" s="588"/>
      <c r="AB133" s="587"/>
    </row>
    <row r="134" spans="1:28">
      <c r="A134" s="596"/>
      <c r="B134" s="590"/>
      <c r="C134" s="590"/>
      <c r="D134" s="596"/>
      <c r="E134" s="590"/>
      <c r="F134" s="590"/>
      <c r="G134" s="596"/>
      <c r="H134" s="590"/>
      <c r="J134" s="589"/>
      <c r="K134" s="589"/>
      <c r="L134" s="596"/>
      <c r="M134" s="438"/>
      <c r="N134" s="438"/>
      <c r="P134" s="596"/>
      <c r="Q134" s="589"/>
      <c r="R134" s="589"/>
      <c r="S134" s="596"/>
      <c r="T134" s="438"/>
      <c r="U134" s="438"/>
      <c r="V134" s="438"/>
      <c r="W134" s="596"/>
      <c r="X134" s="589"/>
      <c r="Y134" s="439"/>
      <c r="Z134" s="439"/>
      <c r="AA134" s="589"/>
      <c r="AB134" s="590"/>
    </row>
    <row r="135" spans="1:28" ht="2.65" customHeight="1">
      <c r="A135" s="592" t="s">
        <v>105</v>
      </c>
      <c r="B135" s="587"/>
      <c r="C135" s="587"/>
      <c r="D135" s="592" t="s">
        <v>105</v>
      </c>
      <c r="E135" s="587"/>
      <c r="F135" s="440" t="s">
        <v>105</v>
      </c>
      <c r="G135" s="593" t="s">
        <v>105</v>
      </c>
      <c r="H135" s="587"/>
      <c r="J135" s="446" t="s">
        <v>105</v>
      </c>
      <c r="K135" s="446" t="s">
        <v>105</v>
      </c>
      <c r="L135" s="446" t="s">
        <v>105</v>
      </c>
      <c r="M135" s="427" t="s">
        <v>105</v>
      </c>
      <c r="N135" s="427" t="s">
        <v>105</v>
      </c>
      <c r="P135" s="446" t="s">
        <v>105</v>
      </c>
      <c r="Q135" s="446" t="s">
        <v>105</v>
      </c>
      <c r="R135" s="446" t="s">
        <v>105</v>
      </c>
      <c r="S135" s="446" t="s">
        <v>105</v>
      </c>
      <c r="T135" s="427" t="s">
        <v>105</v>
      </c>
      <c r="U135" s="594" t="s">
        <v>105</v>
      </c>
      <c r="V135" s="587"/>
      <c r="W135" s="446" t="s">
        <v>105</v>
      </c>
      <c r="X135" s="446" t="s">
        <v>105</v>
      </c>
      <c r="Y135" s="427" t="s">
        <v>105</v>
      </c>
      <c r="Z135" s="427" t="s">
        <v>105</v>
      </c>
      <c r="AA135" s="593" t="s">
        <v>105</v>
      </c>
      <c r="AB135" s="587"/>
    </row>
    <row r="136" spans="1:28">
      <c r="A136" s="599">
        <v>2013</v>
      </c>
      <c r="B136" s="587"/>
      <c r="C136" s="587"/>
      <c r="D136" s="600" t="s">
        <v>55</v>
      </c>
      <c r="E136" s="587"/>
      <c r="F136" s="587"/>
      <c r="G136" s="601">
        <v>81</v>
      </c>
      <c r="H136" s="587"/>
      <c r="J136" s="586">
        <v>72.8</v>
      </c>
      <c r="K136" s="586">
        <v>12.3</v>
      </c>
      <c r="L136" s="597">
        <v>106.584</v>
      </c>
      <c r="M136" s="442">
        <v>19.8</v>
      </c>
      <c r="N136" s="443">
        <v>80.2</v>
      </c>
      <c r="P136" s="595">
        <v>40.700000000000003</v>
      </c>
      <c r="Q136" s="586">
        <v>74.099999999999994</v>
      </c>
      <c r="R136" s="586">
        <v>17.3</v>
      </c>
      <c r="S136" s="597">
        <v>107.286</v>
      </c>
      <c r="T136" s="442">
        <v>17.3</v>
      </c>
      <c r="U136" s="443">
        <v>82.7</v>
      </c>
      <c r="V136" s="434"/>
      <c r="W136" s="595">
        <v>37</v>
      </c>
      <c r="X136" s="598">
        <v>109.039</v>
      </c>
      <c r="Y136" s="444">
        <v>18.5</v>
      </c>
      <c r="Z136" s="445">
        <v>81.5</v>
      </c>
      <c r="AA136" s="586">
        <v>48.1</v>
      </c>
      <c r="AB136" s="587"/>
    </row>
    <row r="137" spans="1:28">
      <c r="A137" s="591"/>
      <c r="B137" s="587"/>
      <c r="C137" s="587"/>
      <c r="D137" s="591"/>
      <c r="E137" s="587"/>
      <c r="F137" s="587"/>
      <c r="G137" s="591"/>
      <c r="H137" s="587"/>
      <c r="J137" s="588"/>
      <c r="K137" s="588"/>
      <c r="L137" s="591"/>
      <c r="M137" s="434"/>
      <c r="N137" s="434"/>
      <c r="P137" s="591"/>
      <c r="Q137" s="588"/>
      <c r="R137" s="588"/>
      <c r="S137" s="591"/>
      <c r="T137" s="434"/>
      <c r="U137" s="434"/>
      <c r="V137" s="434"/>
      <c r="W137" s="591"/>
      <c r="X137" s="588"/>
      <c r="Y137" s="437"/>
      <c r="Z137" s="437"/>
      <c r="AA137" s="588"/>
      <c r="AB137" s="587"/>
    </row>
    <row r="138" spans="1:28" ht="2.9" customHeight="1">
      <c r="A138" s="591"/>
      <c r="B138" s="587"/>
      <c r="C138" s="587"/>
      <c r="D138" s="591"/>
      <c r="E138" s="587"/>
      <c r="F138" s="587"/>
      <c r="G138" s="591"/>
      <c r="H138" s="587"/>
      <c r="J138" s="588"/>
      <c r="K138" s="588"/>
      <c r="L138" s="591"/>
      <c r="M138" s="591"/>
      <c r="N138" s="591"/>
      <c r="P138" s="591"/>
      <c r="Q138" s="588"/>
      <c r="R138" s="588"/>
      <c r="S138" s="591"/>
      <c r="T138" s="591"/>
      <c r="U138" s="591"/>
      <c r="V138" s="434"/>
      <c r="W138" s="591"/>
      <c r="X138" s="588"/>
      <c r="Y138" s="588"/>
      <c r="Z138" s="588"/>
      <c r="AA138" s="588"/>
      <c r="AB138" s="587"/>
    </row>
    <row r="139" spans="1:28">
      <c r="A139" s="596"/>
      <c r="B139" s="590"/>
      <c r="C139" s="590"/>
      <c r="D139" s="596"/>
      <c r="E139" s="590"/>
      <c r="F139" s="590"/>
      <c r="G139" s="596"/>
      <c r="H139" s="590"/>
      <c r="J139" s="589"/>
      <c r="K139" s="589"/>
      <c r="L139" s="596"/>
      <c r="M139" s="438"/>
      <c r="N139" s="438"/>
      <c r="P139" s="596"/>
      <c r="Q139" s="589"/>
      <c r="R139" s="589"/>
      <c r="S139" s="596"/>
      <c r="T139" s="438"/>
      <c r="U139" s="438"/>
      <c r="V139" s="438"/>
      <c r="W139" s="596"/>
      <c r="X139" s="589"/>
      <c r="Y139" s="439"/>
      <c r="Z139" s="439"/>
      <c r="AA139" s="589"/>
      <c r="AB139" s="590"/>
    </row>
    <row r="140" spans="1:28" ht="2.65" customHeight="1">
      <c r="A140" s="592" t="s">
        <v>105</v>
      </c>
      <c r="B140" s="587"/>
      <c r="C140" s="587"/>
      <c r="D140" s="592" t="s">
        <v>105</v>
      </c>
      <c r="E140" s="587"/>
      <c r="F140" s="440" t="s">
        <v>105</v>
      </c>
      <c r="G140" s="593" t="s">
        <v>105</v>
      </c>
      <c r="H140" s="587"/>
      <c r="J140" s="446" t="s">
        <v>105</v>
      </c>
      <c r="K140" s="446" t="s">
        <v>105</v>
      </c>
      <c r="L140" s="446" t="s">
        <v>105</v>
      </c>
      <c r="M140" s="427" t="s">
        <v>105</v>
      </c>
      <c r="N140" s="427" t="s">
        <v>105</v>
      </c>
      <c r="P140" s="446" t="s">
        <v>105</v>
      </c>
      <c r="Q140" s="446" t="s">
        <v>105</v>
      </c>
      <c r="R140" s="446" t="s">
        <v>105</v>
      </c>
      <c r="S140" s="446" t="s">
        <v>105</v>
      </c>
      <c r="T140" s="427" t="s">
        <v>105</v>
      </c>
      <c r="U140" s="594" t="s">
        <v>105</v>
      </c>
      <c r="V140" s="587"/>
      <c r="W140" s="446" t="s">
        <v>105</v>
      </c>
      <c r="X140" s="446" t="s">
        <v>105</v>
      </c>
      <c r="Y140" s="427" t="s">
        <v>105</v>
      </c>
      <c r="Z140" s="427" t="s">
        <v>105</v>
      </c>
      <c r="AA140" s="593" t="s">
        <v>105</v>
      </c>
      <c r="AB140" s="587"/>
    </row>
    <row r="141" spans="1:28">
      <c r="A141" s="599">
        <v>2064</v>
      </c>
      <c r="B141" s="587"/>
      <c r="C141" s="587"/>
      <c r="D141" s="600" t="s">
        <v>56</v>
      </c>
      <c r="E141" s="587"/>
      <c r="F141" s="587"/>
      <c r="G141" s="601">
        <v>26</v>
      </c>
      <c r="H141" s="587"/>
      <c r="J141" s="586">
        <v>65.400000000000006</v>
      </c>
      <c r="K141" s="586">
        <v>11.5</v>
      </c>
      <c r="L141" s="597">
        <v>107.458</v>
      </c>
      <c r="M141" s="442">
        <v>23.1</v>
      </c>
      <c r="N141" s="443">
        <v>76.900000000000006</v>
      </c>
      <c r="P141" s="595">
        <v>34.6</v>
      </c>
      <c r="Q141" s="586">
        <v>65.400000000000006</v>
      </c>
      <c r="R141" s="586">
        <v>11.5</v>
      </c>
      <c r="S141" s="597">
        <v>108.167</v>
      </c>
      <c r="T141" s="442">
        <v>23.1</v>
      </c>
      <c r="U141" s="443">
        <v>76.900000000000006</v>
      </c>
      <c r="V141" s="434"/>
      <c r="W141" s="595">
        <v>46.2</v>
      </c>
      <c r="X141" s="598">
        <v>108.833</v>
      </c>
      <c r="Y141" s="444">
        <v>23.1</v>
      </c>
      <c r="Z141" s="445">
        <v>76.900000000000006</v>
      </c>
      <c r="AA141" s="586">
        <v>42.3</v>
      </c>
      <c r="AB141" s="587"/>
    </row>
    <row r="142" spans="1:28">
      <c r="A142" s="591"/>
      <c r="B142" s="587"/>
      <c r="C142" s="587"/>
      <c r="D142" s="591"/>
      <c r="E142" s="587"/>
      <c r="F142" s="587"/>
      <c r="G142" s="591"/>
      <c r="H142" s="587"/>
      <c r="J142" s="588"/>
      <c r="K142" s="588"/>
      <c r="L142" s="591"/>
      <c r="M142" s="434"/>
      <c r="N142" s="434"/>
      <c r="P142" s="591"/>
      <c r="Q142" s="588"/>
      <c r="R142" s="588"/>
      <c r="S142" s="591"/>
      <c r="T142" s="434"/>
      <c r="U142" s="434"/>
      <c r="V142" s="434"/>
      <c r="W142" s="591"/>
      <c r="X142" s="588"/>
      <c r="Y142" s="437"/>
      <c r="Z142" s="437"/>
      <c r="AA142" s="588"/>
      <c r="AB142" s="587"/>
    </row>
    <row r="143" spans="1:28" ht="2.9" customHeight="1">
      <c r="A143" s="591"/>
      <c r="B143" s="587"/>
      <c r="C143" s="587"/>
      <c r="D143" s="591"/>
      <c r="E143" s="587"/>
      <c r="F143" s="587"/>
      <c r="G143" s="591"/>
      <c r="H143" s="587"/>
      <c r="J143" s="588"/>
      <c r="K143" s="588"/>
      <c r="L143" s="591"/>
      <c r="M143" s="591"/>
      <c r="N143" s="591"/>
      <c r="P143" s="591"/>
      <c r="Q143" s="588"/>
      <c r="R143" s="588"/>
      <c r="S143" s="591"/>
      <c r="T143" s="591"/>
      <c r="U143" s="591"/>
      <c r="V143" s="434"/>
      <c r="W143" s="591"/>
      <c r="X143" s="588"/>
      <c r="Y143" s="588"/>
      <c r="Z143" s="588"/>
      <c r="AA143" s="588"/>
      <c r="AB143" s="587"/>
    </row>
    <row r="144" spans="1:28">
      <c r="A144" s="596"/>
      <c r="B144" s="590"/>
      <c r="C144" s="590"/>
      <c r="D144" s="596"/>
      <c r="E144" s="590"/>
      <c r="F144" s="590"/>
      <c r="G144" s="596"/>
      <c r="H144" s="590"/>
      <c r="J144" s="589"/>
      <c r="K144" s="589"/>
      <c r="L144" s="596"/>
      <c r="M144" s="438"/>
      <c r="N144" s="438"/>
      <c r="P144" s="596"/>
      <c r="Q144" s="589"/>
      <c r="R144" s="589"/>
      <c r="S144" s="596"/>
      <c r="T144" s="438"/>
      <c r="U144" s="438"/>
      <c r="V144" s="438"/>
      <c r="W144" s="596"/>
      <c r="X144" s="589"/>
      <c r="Y144" s="439"/>
      <c r="Z144" s="439"/>
      <c r="AA144" s="589"/>
      <c r="AB144" s="590"/>
    </row>
    <row r="145" spans="1:28" ht="2.65" customHeight="1">
      <c r="A145" s="592" t="s">
        <v>105</v>
      </c>
      <c r="B145" s="587"/>
      <c r="C145" s="587"/>
      <c r="D145" s="592" t="s">
        <v>105</v>
      </c>
      <c r="E145" s="587"/>
      <c r="F145" s="440" t="s">
        <v>105</v>
      </c>
      <c r="G145" s="593" t="s">
        <v>105</v>
      </c>
      <c r="H145" s="587"/>
      <c r="J145" s="446" t="s">
        <v>105</v>
      </c>
      <c r="K145" s="446" t="s">
        <v>105</v>
      </c>
      <c r="L145" s="446" t="s">
        <v>105</v>
      </c>
      <c r="M145" s="427" t="s">
        <v>105</v>
      </c>
      <c r="N145" s="427" t="s">
        <v>105</v>
      </c>
      <c r="P145" s="446" t="s">
        <v>105</v>
      </c>
      <c r="Q145" s="446" t="s">
        <v>105</v>
      </c>
      <c r="R145" s="446" t="s">
        <v>105</v>
      </c>
      <c r="S145" s="446" t="s">
        <v>105</v>
      </c>
      <c r="T145" s="427" t="s">
        <v>105</v>
      </c>
      <c r="U145" s="594" t="s">
        <v>105</v>
      </c>
      <c r="V145" s="587"/>
      <c r="W145" s="446" t="s">
        <v>105</v>
      </c>
      <c r="X145" s="446" t="s">
        <v>105</v>
      </c>
      <c r="Y145" s="427" t="s">
        <v>105</v>
      </c>
      <c r="Z145" s="427" t="s">
        <v>105</v>
      </c>
      <c r="AA145" s="593" t="s">
        <v>105</v>
      </c>
      <c r="AB145" s="587"/>
    </row>
    <row r="146" spans="1:28">
      <c r="A146" s="599">
        <v>7008</v>
      </c>
      <c r="B146" s="587"/>
      <c r="C146" s="587"/>
      <c r="D146" s="600" t="s">
        <v>96</v>
      </c>
      <c r="E146" s="587"/>
      <c r="F146" s="587"/>
      <c r="G146" s="601">
        <v>3</v>
      </c>
      <c r="H146" s="587"/>
      <c r="J146" s="586">
        <v>0</v>
      </c>
      <c r="K146" s="586">
        <v>0</v>
      </c>
      <c r="L146" s="597">
        <v>97</v>
      </c>
      <c r="M146" s="442">
        <v>33.299999999999997</v>
      </c>
      <c r="N146" s="443">
        <v>66.7</v>
      </c>
      <c r="P146" s="595">
        <v>0</v>
      </c>
      <c r="Q146" s="586">
        <v>0</v>
      </c>
      <c r="R146" s="586">
        <v>0</v>
      </c>
      <c r="S146" s="597">
        <v>95.5</v>
      </c>
      <c r="T146" s="442">
        <v>100</v>
      </c>
      <c r="U146" s="443">
        <v>0</v>
      </c>
      <c r="V146" s="434"/>
      <c r="W146" s="595">
        <v>0</v>
      </c>
      <c r="X146" s="598">
        <v>96</v>
      </c>
      <c r="Y146" s="444">
        <v>66.7</v>
      </c>
      <c r="Z146" s="445">
        <v>33.299999999999997</v>
      </c>
      <c r="AA146" s="586">
        <v>0</v>
      </c>
      <c r="AB146" s="587"/>
    </row>
    <row r="147" spans="1:28">
      <c r="A147" s="591"/>
      <c r="B147" s="587"/>
      <c r="C147" s="587"/>
      <c r="D147" s="591"/>
      <c r="E147" s="587"/>
      <c r="F147" s="587"/>
      <c r="G147" s="591"/>
      <c r="H147" s="587"/>
      <c r="J147" s="588"/>
      <c r="K147" s="588"/>
      <c r="L147" s="591"/>
      <c r="M147" s="434"/>
      <c r="N147" s="434"/>
      <c r="P147" s="591"/>
      <c r="Q147" s="588"/>
      <c r="R147" s="588"/>
      <c r="S147" s="591"/>
      <c r="T147" s="434"/>
      <c r="U147" s="434"/>
      <c r="V147" s="434"/>
      <c r="W147" s="591"/>
      <c r="X147" s="588"/>
      <c r="Y147" s="437"/>
      <c r="Z147" s="437"/>
      <c r="AA147" s="588"/>
      <c r="AB147" s="587"/>
    </row>
    <row r="148" spans="1:28" ht="2.9" customHeight="1">
      <c r="A148" s="591"/>
      <c r="B148" s="587"/>
      <c r="C148" s="587"/>
      <c r="D148" s="591"/>
      <c r="E148" s="587"/>
      <c r="F148" s="587"/>
      <c r="G148" s="591"/>
      <c r="H148" s="587"/>
      <c r="J148" s="588"/>
      <c r="K148" s="588"/>
      <c r="L148" s="591"/>
      <c r="M148" s="591"/>
      <c r="N148" s="591"/>
      <c r="P148" s="591"/>
      <c r="Q148" s="588"/>
      <c r="R148" s="588"/>
      <c r="S148" s="591"/>
      <c r="T148" s="591"/>
      <c r="U148" s="591"/>
      <c r="V148" s="434"/>
      <c r="W148" s="591"/>
      <c r="X148" s="588"/>
      <c r="Y148" s="588"/>
      <c r="Z148" s="588"/>
      <c r="AA148" s="588"/>
      <c r="AB148" s="587"/>
    </row>
    <row r="149" spans="1:28">
      <c r="A149" s="596"/>
      <c r="B149" s="590"/>
      <c r="C149" s="590"/>
      <c r="D149" s="596"/>
      <c r="E149" s="590"/>
      <c r="F149" s="590"/>
      <c r="G149" s="596"/>
      <c r="H149" s="590"/>
      <c r="J149" s="589"/>
      <c r="K149" s="589"/>
      <c r="L149" s="596"/>
      <c r="M149" s="438"/>
      <c r="N149" s="438"/>
      <c r="P149" s="596"/>
      <c r="Q149" s="589"/>
      <c r="R149" s="589"/>
      <c r="S149" s="596"/>
      <c r="T149" s="438"/>
      <c r="U149" s="438"/>
      <c r="V149" s="438"/>
      <c r="W149" s="596"/>
      <c r="X149" s="589"/>
      <c r="Y149" s="439"/>
      <c r="Z149" s="439"/>
      <c r="AA149" s="589"/>
      <c r="AB149" s="590"/>
    </row>
    <row r="150" spans="1:28" ht="2.65" customHeight="1">
      <c r="A150" s="592" t="s">
        <v>105</v>
      </c>
      <c r="B150" s="587"/>
      <c r="C150" s="587"/>
      <c r="D150" s="592" t="s">
        <v>105</v>
      </c>
      <c r="E150" s="587"/>
      <c r="F150" s="440" t="s">
        <v>105</v>
      </c>
      <c r="G150" s="593" t="s">
        <v>105</v>
      </c>
      <c r="H150" s="587"/>
      <c r="J150" s="446" t="s">
        <v>105</v>
      </c>
      <c r="K150" s="446" t="s">
        <v>105</v>
      </c>
      <c r="L150" s="446" t="s">
        <v>105</v>
      </c>
      <c r="M150" s="427" t="s">
        <v>105</v>
      </c>
      <c r="N150" s="427" t="s">
        <v>105</v>
      </c>
      <c r="P150" s="446" t="s">
        <v>105</v>
      </c>
      <c r="Q150" s="446" t="s">
        <v>105</v>
      </c>
      <c r="R150" s="446" t="s">
        <v>105</v>
      </c>
      <c r="S150" s="446" t="s">
        <v>105</v>
      </c>
      <c r="T150" s="427" t="s">
        <v>105</v>
      </c>
      <c r="U150" s="594" t="s">
        <v>105</v>
      </c>
      <c r="V150" s="587"/>
      <c r="W150" s="446" t="s">
        <v>105</v>
      </c>
      <c r="X150" s="446" t="s">
        <v>105</v>
      </c>
      <c r="Y150" s="427" t="s">
        <v>105</v>
      </c>
      <c r="Z150" s="427" t="s">
        <v>105</v>
      </c>
      <c r="AA150" s="593" t="s">
        <v>105</v>
      </c>
      <c r="AB150" s="587"/>
    </row>
    <row r="151" spans="1:28">
      <c r="A151" s="599">
        <v>2070</v>
      </c>
      <c r="B151" s="587"/>
      <c r="C151" s="587"/>
      <c r="D151" s="600" t="s">
        <v>57</v>
      </c>
      <c r="E151" s="587"/>
      <c r="F151" s="587"/>
      <c r="G151" s="601">
        <v>30</v>
      </c>
      <c r="H151" s="587"/>
      <c r="J151" s="586">
        <v>86.7</v>
      </c>
      <c r="K151" s="586">
        <v>10</v>
      </c>
      <c r="L151" s="597">
        <v>109.033</v>
      </c>
      <c r="M151" s="442">
        <v>3.3</v>
      </c>
      <c r="N151" s="443">
        <v>96.7</v>
      </c>
      <c r="P151" s="595">
        <v>50</v>
      </c>
      <c r="Q151" s="586">
        <v>90.3</v>
      </c>
      <c r="R151" s="586">
        <v>9.6999999999999993</v>
      </c>
      <c r="S151" s="597">
        <v>109.633</v>
      </c>
      <c r="T151" s="442">
        <v>3.3</v>
      </c>
      <c r="U151" s="443">
        <v>96.7</v>
      </c>
      <c r="V151" s="434"/>
      <c r="W151" s="595">
        <v>50</v>
      </c>
      <c r="X151" s="598">
        <v>109.242</v>
      </c>
      <c r="Y151" s="444">
        <v>14.7</v>
      </c>
      <c r="Z151" s="445">
        <v>85.3</v>
      </c>
      <c r="AA151" s="586">
        <v>50</v>
      </c>
      <c r="AB151" s="587"/>
    </row>
    <row r="152" spans="1:28">
      <c r="A152" s="591"/>
      <c r="B152" s="587"/>
      <c r="C152" s="587"/>
      <c r="D152" s="591"/>
      <c r="E152" s="587"/>
      <c r="F152" s="587"/>
      <c r="G152" s="591"/>
      <c r="H152" s="587"/>
      <c r="J152" s="588"/>
      <c r="K152" s="588"/>
      <c r="L152" s="591"/>
      <c r="M152" s="434"/>
      <c r="N152" s="434"/>
      <c r="P152" s="591"/>
      <c r="Q152" s="588"/>
      <c r="R152" s="588"/>
      <c r="S152" s="591"/>
      <c r="T152" s="434"/>
      <c r="U152" s="434"/>
      <c r="V152" s="434"/>
      <c r="W152" s="591"/>
      <c r="X152" s="588"/>
      <c r="Y152" s="437"/>
      <c r="Z152" s="437"/>
      <c r="AA152" s="588"/>
      <c r="AB152" s="587"/>
    </row>
    <row r="153" spans="1:28" ht="2.9" customHeight="1">
      <c r="A153" s="591"/>
      <c r="B153" s="587"/>
      <c r="C153" s="587"/>
      <c r="D153" s="591"/>
      <c r="E153" s="587"/>
      <c r="F153" s="587"/>
      <c r="G153" s="591"/>
      <c r="H153" s="587"/>
      <c r="J153" s="588"/>
      <c r="K153" s="588"/>
      <c r="L153" s="591"/>
      <c r="M153" s="591"/>
      <c r="N153" s="591"/>
      <c r="P153" s="591"/>
      <c r="Q153" s="588"/>
      <c r="R153" s="588"/>
      <c r="S153" s="591"/>
      <c r="T153" s="591"/>
      <c r="U153" s="591"/>
      <c r="V153" s="434"/>
      <c r="W153" s="591"/>
      <c r="X153" s="588"/>
      <c r="Y153" s="588"/>
      <c r="Z153" s="588"/>
      <c r="AA153" s="588"/>
      <c r="AB153" s="587"/>
    </row>
    <row r="154" spans="1:28">
      <c r="A154" s="596"/>
      <c r="B154" s="590"/>
      <c r="C154" s="590"/>
      <c r="D154" s="596"/>
      <c r="E154" s="590"/>
      <c r="F154" s="590"/>
      <c r="G154" s="596"/>
      <c r="H154" s="590"/>
      <c r="J154" s="589"/>
      <c r="K154" s="589"/>
      <c r="L154" s="596"/>
      <c r="M154" s="438"/>
      <c r="N154" s="438"/>
      <c r="P154" s="596"/>
      <c r="Q154" s="589"/>
      <c r="R154" s="589"/>
      <c r="S154" s="596"/>
      <c r="T154" s="438"/>
      <c r="U154" s="438"/>
      <c r="V154" s="438"/>
      <c r="W154" s="596"/>
      <c r="X154" s="589"/>
      <c r="Y154" s="439"/>
      <c r="Z154" s="439"/>
      <c r="AA154" s="589"/>
      <c r="AB154" s="590"/>
    </row>
    <row r="155" spans="1:28" ht="2.65" customHeight="1">
      <c r="A155" s="592" t="s">
        <v>105</v>
      </c>
      <c r="B155" s="587"/>
      <c r="C155" s="587"/>
      <c r="D155" s="592" t="s">
        <v>105</v>
      </c>
      <c r="E155" s="587"/>
      <c r="F155" s="440" t="s">
        <v>105</v>
      </c>
      <c r="G155" s="593" t="s">
        <v>105</v>
      </c>
      <c r="H155" s="587"/>
      <c r="J155" s="446" t="s">
        <v>105</v>
      </c>
      <c r="K155" s="446" t="s">
        <v>105</v>
      </c>
      <c r="L155" s="446" t="s">
        <v>105</v>
      </c>
      <c r="M155" s="427" t="s">
        <v>105</v>
      </c>
      <c r="N155" s="427" t="s">
        <v>105</v>
      </c>
      <c r="P155" s="446" t="s">
        <v>105</v>
      </c>
      <c r="Q155" s="446" t="s">
        <v>105</v>
      </c>
      <c r="R155" s="446" t="s">
        <v>105</v>
      </c>
      <c r="S155" s="446" t="s">
        <v>105</v>
      </c>
      <c r="T155" s="427" t="s">
        <v>105</v>
      </c>
      <c r="U155" s="594" t="s">
        <v>105</v>
      </c>
      <c r="V155" s="587"/>
      <c r="W155" s="446" t="s">
        <v>105</v>
      </c>
      <c r="X155" s="446" t="s">
        <v>105</v>
      </c>
      <c r="Y155" s="427" t="s">
        <v>105</v>
      </c>
      <c r="Z155" s="427" t="s">
        <v>105</v>
      </c>
      <c r="AA155" s="593" t="s">
        <v>105</v>
      </c>
      <c r="AB155" s="587"/>
    </row>
    <row r="156" spans="1:28">
      <c r="A156" s="599">
        <v>2015</v>
      </c>
      <c r="B156" s="587"/>
      <c r="C156" s="587"/>
      <c r="D156" s="600" t="s">
        <v>58</v>
      </c>
      <c r="E156" s="587"/>
      <c r="F156" s="587"/>
      <c r="G156" s="601">
        <v>72</v>
      </c>
      <c r="H156" s="587"/>
      <c r="J156" s="586">
        <v>63.9</v>
      </c>
      <c r="K156" s="586">
        <v>1.4</v>
      </c>
      <c r="L156" s="597">
        <v>104.431</v>
      </c>
      <c r="M156" s="442">
        <v>27.8</v>
      </c>
      <c r="N156" s="443">
        <v>70.8</v>
      </c>
      <c r="P156" s="595">
        <v>25</v>
      </c>
      <c r="Q156" s="586">
        <v>69.400000000000006</v>
      </c>
      <c r="R156" s="586">
        <v>2.8</v>
      </c>
      <c r="S156" s="597">
        <v>106.182</v>
      </c>
      <c r="T156" s="442">
        <v>19.399999999999999</v>
      </c>
      <c r="U156" s="443">
        <v>79.2</v>
      </c>
      <c r="V156" s="434"/>
      <c r="W156" s="595">
        <v>31.9</v>
      </c>
      <c r="X156" s="598">
        <v>104.738</v>
      </c>
      <c r="Y156" s="444">
        <v>34.700000000000003</v>
      </c>
      <c r="Z156" s="445">
        <v>63.9</v>
      </c>
      <c r="AA156" s="586">
        <v>27.8</v>
      </c>
      <c r="AB156" s="587"/>
    </row>
    <row r="157" spans="1:28">
      <c r="A157" s="591"/>
      <c r="B157" s="587"/>
      <c r="C157" s="587"/>
      <c r="D157" s="591"/>
      <c r="E157" s="587"/>
      <c r="F157" s="587"/>
      <c r="G157" s="591"/>
      <c r="H157" s="587"/>
      <c r="J157" s="588"/>
      <c r="K157" s="588"/>
      <c r="L157" s="591"/>
      <c r="M157" s="434"/>
      <c r="N157" s="434"/>
      <c r="P157" s="591"/>
      <c r="Q157" s="588"/>
      <c r="R157" s="588"/>
      <c r="S157" s="591"/>
      <c r="T157" s="434"/>
      <c r="U157" s="434"/>
      <c r="V157" s="434"/>
      <c r="W157" s="591"/>
      <c r="X157" s="588"/>
      <c r="Y157" s="437"/>
      <c r="Z157" s="437"/>
      <c r="AA157" s="588"/>
      <c r="AB157" s="587"/>
    </row>
    <row r="158" spans="1:28" ht="2.9" customHeight="1">
      <c r="A158" s="591"/>
      <c r="B158" s="587"/>
      <c r="C158" s="587"/>
      <c r="D158" s="591"/>
      <c r="E158" s="587"/>
      <c r="F158" s="587"/>
      <c r="G158" s="591"/>
      <c r="H158" s="587"/>
      <c r="J158" s="588"/>
      <c r="K158" s="588"/>
      <c r="L158" s="591"/>
      <c r="M158" s="591"/>
      <c r="N158" s="591"/>
      <c r="P158" s="591"/>
      <c r="Q158" s="588"/>
      <c r="R158" s="588"/>
      <c r="S158" s="591"/>
      <c r="T158" s="591"/>
      <c r="U158" s="591"/>
      <c r="V158" s="434"/>
      <c r="W158" s="591"/>
      <c r="X158" s="588"/>
      <c r="Y158" s="588"/>
      <c r="Z158" s="588"/>
      <c r="AA158" s="588"/>
      <c r="AB158" s="587"/>
    </row>
    <row r="159" spans="1:28">
      <c r="A159" s="596"/>
      <c r="B159" s="590"/>
      <c r="C159" s="590"/>
      <c r="D159" s="596"/>
      <c r="E159" s="590"/>
      <c r="F159" s="590"/>
      <c r="G159" s="596"/>
      <c r="H159" s="590"/>
      <c r="J159" s="589"/>
      <c r="K159" s="589"/>
      <c r="L159" s="596"/>
      <c r="M159" s="438"/>
      <c r="N159" s="438"/>
      <c r="P159" s="596"/>
      <c r="Q159" s="589"/>
      <c r="R159" s="589"/>
      <c r="S159" s="596"/>
      <c r="T159" s="438"/>
      <c r="U159" s="438"/>
      <c r="V159" s="438"/>
      <c r="W159" s="596"/>
      <c r="X159" s="589"/>
      <c r="Y159" s="439"/>
      <c r="Z159" s="439"/>
      <c r="AA159" s="589"/>
      <c r="AB159" s="590"/>
    </row>
    <row r="160" spans="1:28" ht="2.65" customHeight="1">
      <c r="A160" s="592" t="s">
        <v>105</v>
      </c>
      <c r="B160" s="587"/>
      <c r="C160" s="587"/>
      <c r="D160" s="592" t="s">
        <v>105</v>
      </c>
      <c r="E160" s="587"/>
      <c r="F160" s="440" t="s">
        <v>105</v>
      </c>
      <c r="G160" s="593" t="s">
        <v>105</v>
      </c>
      <c r="H160" s="587"/>
      <c r="J160" s="446" t="s">
        <v>105</v>
      </c>
      <c r="K160" s="446" t="s">
        <v>105</v>
      </c>
      <c r="L160" s="446" t="s">
        <v>105</v>
      </c>
      <c r="M160" s="427" t="s">
        <v>105</v>
      </c>
      <c r="N160" s="427" t="s">
        <v>105</v>
      </c>
      <c r="P160" s="446" t="s">
        <v>105</v>
      </c>
      <c r="Q160" s="446" t="s">
        <v>105</v>
      </c>
      <c r="R160" s="446" t="s">
        <v>105</v>
      </c>
      <c r="S160" s="446" t="s">
        <v>105</v>
      </c>
      <c r="T160" s="427" t="s">
        <v>105</v>
      </c>
      <c r="U160" s="594" t="s">
        <v>105</v>
      </c>
      <c r="V160" s="587"/>
      <c r="W160" s="446" t="s">
        <v>105</v>
      </c>
      <c r="X160" s="446" t="s">
        <v>105</v>
      </c>
      <c r="Y160" s="427" t="s">
        <v>105</v>
      </c>
      <c r="Z160" s="427" t="s">
        <v>105</v>
      </c>
      <c r="AA160" s="593" t="s">
        <v>105</v>
      </c>
      <c r="AB160" s="587"/>
    </row>
    <row r="161" spans="1:28">
      <c r="A161" s="599">
        <v>7001</v>
      </c>
      <c r="B161" s="587"/>
      <c r="C161" s="587"/>
      <c r="D161" s="600" t="s">
        <v>77</v>
      </c>
      <c r="E161" s="587"/>
      <c r="F161" s="587"/>
      <c r="G161" s="601">
        <v>7</v>
      </c>
      <c r="H161" s="587"/>
      <c r="J161" s="586">
        <v>0</v>
      </c>
      <c r="K161" s="586">
        <v>0</v>
      </c>
      <c r="L161" s="602" t="s">
        <v>259</v>
      </c>
      <c r="M161" s="442">
        <v>100</v>
      </c>
      <c r="N161" s="443">
        <v>0</v>
      </c>
      <c r="P161" s="595">
        <v>0</v>
      </c>
      <c r="Q161" s="586">
        <v>0</v>
      </c>
      <c r="R161" s="586">
        <v>0</v>
      </c>
      <c r="S161" s="602" t="s">
        <v>259</v>
      </c>
      <c r="T161" s="442">
        <v>100</v>
      </c>
      <c r="U161" s="443">
        <v>0</v>
      </c>
      <c r="V161" s="434"/>
      <c r="W161" s="595">
        <v>0</v>
      </c>
      <c r="X161" s="603" t="s">
        <v>259</v>
      </c>
      <c r="Y161" s="444">
        <v>100</v>
      </c>
      <c r="Z161" s="445">
        <v>0</v>
      </c>
      <c r="AA161" s="586">
        <v>0</v>
      </c>
      <c r="AB161" s="587"/>
    </row>
    <row r="162" spans="1:28">
      <c r="A162" s="591"/>
      <c r="B162" s="587"/>
      <c r="C162" s="587"/>
      <c r="D162" s="591"/>
      <c r="E162" s="587"/>
      <c r="F162" s="587"/>
      <c r="G162" s="591"/>
      <c r="H162" s="587"/>
      <c r="J162" s="588"/>
      <c r="K162" s="588"/>
      <c r="L162" s="591"/>
      <c r="M162" s="434"/>
      <c r="N162" s="434"/>
      <c r="P162" s="591"/>
      <c r="Q162" s="588"/>
      <c r="R162" s="588"/>
      <c r="S162" s="591"/>
      <c r="T162" s="434"/>
      <c r="U162" s="434"/>
      <c r="V162" s="434"/>
      <c r="W162" s="591"/>
      <c r="X162" s="588"/>
      <c r="Y162" s="437"/>
      <c r="Z162" s="437"/>
      <c r="AA162" s="588"/>
      <c r="AB162" s="587"/>
    </row>
    <row r="163" spans="1:28" ht="2.9" customHeight="1">
      <c r="A163" s="591"/>
      <c r="B163" s="587"/>
      <c r="C163" s="587"/>
      <c r="D163" s="591"/>
      <c r="E163" s="587"/>
      <c r="F163" s="587"/>
      <c r="G163" s="591"/>
      <c r="H163" s="587"/>
      <c r="J163" s="588"/>
      <c r="K163" s="588"/>
      <c r="L163" s="591"/>
      <c r="M163" s="591"/>
      <c r="N163" s="591"/>
      <c r="P163" s="591"/>
      <c r="Q163" s="588"/>
      <c r="R163" s="588"/>
      <c r="S163" s="591"/>
      <c r="T163" s="591"/>
      <c r="U163" s="591"/>
      <c r="V163" s="434"/>
      <c r="W163" s="591"/>
      <c r="X163" s="588"/>
      <c r="Y163" s="588"/>
      <c r="Z163" s="588"/>
      <c r="AA163" s="588"/>
      <c r="AB163" s="587"/>
    </row>
    <row r="164" spans="1:28">
      <c r="A164" s="596"/>
      <c r="B164" s="590"/>
      <c r="C164" s="590"/>
      <c r="D164" s="596"/>
      <c r="E164" s="590"/>
      <c r="F164" s="590"/>
      <c r="G164" s="596"/>
      <c r="H164" s="590"/>
      <c r="J164" s="589"/>
      <c r="K164" s="589"/>
      <c r="L164" s="596"/>
      <c r="M164" s="438"/>
      <c r="N164" s="438"/>
      <c r="P164" s="596"/>
      <c r="Q164" s="589"/>
      <c r="R164" s="589"/>
      <c r="S164" s="596"/>
      <c r="T164" s="438"/>
      <c r="U164" s="438"/>
      <c r="V164" s="438"/>
      <c r="W164" s="596"/>
      <c r="X164" s="589"/>
      <c r="Y164" s="439"/>
      <c r="Z164" s="439"/>
      <c r="AA164" s="589"/>
      <c r="AB164" s="590"/>
    </row>
    <row r="165" spans="1:28" ht="2.65" customHeight="1">
      <c r="A165" s="592" t="s">
        <v>105</v>
      </c>
      <c r="B165" s="587"/>
      <c r="C165" s="587"/>
      <c r="D165" s="592" t="s">
        <v>105</v>
      </c>
      <c r="E165" s="587"/>
      <c r="F165" s="440" t="s">
        <v>105</v>
      </c>
      <c r="G165" s="593" t="s">
        <v>105</v>
      </c>
      <c r="H165" s="587"/>
      <c r="J165" s="446" t="s">
        <v>105</v>
      </c>
      <c r="K165" s="446" t="s">
        <v>105</v>
      </c>
      <c r="L165" s="446" t="s">
        <v>105</v>
      </c>
      <c r="M165" s="427" t="s">
        <v>105</v>
      </c>
      <c r="N165" s="427" t="s">
        <v>105</v>
      </c>
      <c r="P165" s="446" t="s">
        <v>105</v>
      </c>
      <c r="Q165" s="446" t="s">
        <v>105</v>
      </c>
      <c r="R165" s="446" t="s">
        <v>105</v>
      </c>
      <c r="S165" s="446" t="s">
        <v>105</v>
      </c>
      <c r="T165" s="427" t="s">
        <v>105</v>
      </c>
      <c r="U165" s="594" t="s">
        <v>105</v>
      </c>
      <c r="V165" s="587"/>
      <c r="W165" s="446" t="s">
        <v>105</v>
      </c>
      <c r="X165" s="446" t="s">
        <v>105</v>
      </c>
      <c r="Y165" s="427" t="s">
        <v>105</v>
      </c>
      <c r="Z165" s="427" t="s">
        <v>105</v>
      </c>
      <c r="AA165" s="593" t="s">
        <v>105</v>
      </c>
      <c r="AB165" s="587"/>
    </row>
    <row r="166" spans="1:28">
      <c r="A166" s="599">
        <v>2019</v>
      </c>
      <c r="B166" s="587"/>
      <c r="C166" s="587"/>
      <c r="D166" s="600" t="s">
        <v>59</v>
      </c>
      <c r="E166" s="587"/>
      <c r="F166" s="587"/>
      <c r="G166" s="601">
        <v>21</v>
      </c>
      <c r="H166" s="587"/>
      <c r="J166" s="586">
        <v>85.7</v>
      </c>
      <c r="K166" s="586">
        <v>28.6</v>
      </c>
      <c r="L166" s="597">
        <v>111.211</v>
      </c>
      <c r="M166" s="442">
        <v>14.3</v>
      </c>
      <c r="N166" s="443">
        <v>85.7</v>
      </c>
      <c r="P166" s="595">
        <v>57.1</v>
      </c>
      <c r="Q166" s="586">
        <v>90.5</v>
      </c>
      <c r="R166" s="586">
        <v>33.299999999999997</v>
      </c>
      <c r="S166" s="597">
        <v>111</v>
      </c>
      <c r="T166" s="442">
        <v>9.5</v>
      </c>
      <c r="U166" s="443">
        <v>90.5</v>
      </c>
      <c r="V166" s="434"/>
      <c r="W166" s="595">
        <v>52.4</v>
      </c>
      <c r="X166" s="598">
        <v>111.26300000000001</v>
      </c>
      <c r="Y166" s="444">
        <v>19</v>
      </c>
      <c r="Z166" s="445">
        <v>81</v>
      </c>
      <c r="AA166" s="586">
        <v>57.1</v>
      </c>
      <c r="AB166" s="587"/>
    </row>
    <row r="167" spans="1:28">
      <c r="A167" s="591"/>
      <c r="B167" s="587"/>
      <c r="C167" s="587"/>
      <c r="D167" s="591"/>
      <c r="E167" s="587"/>
      <c r="F167" s="587"/>
      <c r="G167" s="591"/>
      <c r="H167" s="587"/>
      <c r="J167" s="588"/>
      <c r="K167" s="588"/>
      <c r="L167" s="591"/>
      <c r="M167" s="434"/>
      <c r="N167" s="434"/>
      <c r="P167" s="591"/>
      <c r="Q167" s="588"/>
      <c r="R167" s="588"/>
      <c r="S167" s="591"/>
      <c r="T167" s="434"/>
      <c r="U167" s="434"/>
      <c r="V167" s="434"/>
      <c r="W167" s="591"/>
      <c r="X167" s="588"/>
      <c r="Y167" s="437"/>
      <c r="Z167" s="437"/>
      <c r="AA167" s="588"/>
      <c r="AB167" s="587"/>
    </row>
    <row r="168" spans="1:28" ht="2.9" customHeight="1">
      <c r="A168" s="591"/>
      <c r="B168" s="587"/>
      <c r="C168" s="587"/>
      <c r="D168" s="591"/>
      <c r="E168" s="587"/>
      <c r="F168" s="587"/>
      <c r="G168" s="591"/>
      <c r="H168" s="587"/>
      <c r="J168" s="588"/>
      <c r="K168" s="588"/>
      <c r="L168" s="591"/>
      <c r="M168" s="591"/>
      <c r="N168" s="591"/>
      <c r="P168" s="591"/>
      <c r="Q168" s="588"/>
      <c r="R168" s="588"/>
      <c r="S168" s="591"/>
      <c r="T168" s="591"/>
      <c r="U168" s="591"/>
      <c r="V168" s="434"/>
      <c r="W168" s="591"/>
      <c r="X168" s="588"/>
      <c r="Y168" s="588"/>
      <c r="Z168" s="588"/>
      <c r="AA168" s="588"/>
      <c r="AB168" s="587"/>
    </row>
    <row r="169" spans="1:28">
      <c r="A169" s="596"/>
      <c r="B169" s="590"/>
      <c r="C169" s="590"/>
      <c r="D169" s="596"/>
      <c r="E169" s="590"/>
      <c r="F169" s="590"/>
      <c r="G169" s="596"/>
      <c r="H169" s="590"/>
      <c r="J169" s="589"/>
      <c r="K169" s="589"/>
      <c r="L169" s="596"/>
      <c r="M169" s="438"/>
      <c r="N169" s="438"/>
      <c r="P169" s="596"/>
      <c r="Q169" s="589"/>
      <c r="R169" s="589"/>
      <c r="S169" s="596"/>
      <c r="T169" s="438"/>
      <c r="U169" s="438"/>
      <c r="V169" s="438"/>
      <c r="W169" s="596"/>
      <c r="X169" s="589"/>
      <c r="Y169" s="439"/>
      <c r="Z169" s="439"/>
      <c r="AA169" s="589"/>
      <c r="AB169" s="590"/>
    </row>
    <row r="170" spans="1:28" ht="2.65" customHeight="1">
      <c r="A170" s="592" t="s">
        <v>105</v>
      </c>
      <c r="B170" s="587"/>
      <c r="C170" s="587"/>
      <c r="D170" s="592" t="s">
        <v>105</v>
      </c>
      <c r="E170" s="587"/>
      <c r="F170" s="440" t="s">
        <v>105</v>
      </c>
      <c r="G170" s="593" t="s">
        <v>105</v>
      </c>
      <c r="H170" s="587"/>
      <c r="J170" s="446" t="s">
        <v>105</v>
      </c>
      <c r="K170" s="446" t="s">
        <v>105</v>
      </c>
      <c r="L170" s="446" t="s">
        <v>105</v>
      </c>
      <c r="M170" s="427" t="s">
        <v>105</v>
      </c>
      <c r="N170" s="427" t="s">
        <v>105</v>
      </c>
      <c r="P170" s="446" t="s">
        <v>105</v>
      </c>
      <c r="Q170" s="446" t="s">
        <v>105</v>
      </c>
      <c r="R170" s="446" t="s">
        <v>105</v>
      </c>
      <c r="S170" s="446" t="s">
        <v>105</v>
      </c>
      <c r="T170" s="427" t="s">
        <v>105</v>
      </c>
      <c r="U170" s="594" t="s">
        <v>105</v>
      </c>
      <c r="V170" s="587"/>
      <c r="W170" s="446" t="s">
        <v>105</v>
      </c>
      <c r="X170" s="446" t="s">
        <v>105</v>
      </c>
      <c r="Y170" s="427" t="s">
        <v>105</v>
      </c>
      <c r="Z170" s="427" t="s">
        <v>105</v>
      </c>
      <c r="AA170" s="593" t="s">
        <v>105</v>
      </c>
      <c r="AB170" s="587"/>
    </row>
    <row r="171" spans="1:28">
      <c r="A171" s="599">
        <v>2067</v>
      </c>
      <c r="B171" s="587"/>
      <c r="C171" s="587"/>
      <c r="D171" s="600" t="s">
        <v>61</v>
      </c>
      <c r="E171" s="587"/>
      <c r="F171" s="587"/>
      <c r="G171" s="601">
        <v>79</v>
      </c>
      <c r="H171" s="587"/>
      <c r="J171" s="586">
        <v>58.2</v>
      </c>
      <c r="K171" s="586">
        <v>2.5</v>
      </c>
      <c r="L171" s="597">
        <v>104.312</v>
      </c>
      <c r="M171" s="442">
        <v>27.8</v>
      </c>
      <c r="N171" s="443">
        <v>72.2</v>
      </c>
      <c r="P171" s="595">
        <v>24.1</v>
      </c>
      <c r="Q171" s="586">
        <v>63.3</v>
      </c>
      <c r="R171" s="586">
        <v>5.0999999999999996</v>
      </c>
      <c r="S171" s="597">
        <v>106.065</v>
      </c>
      <c r="T171" s="442">
        <v>22.8</v>
      </c>
      <c r="U171" s="443">
        <v>77.2</v>
      </c>
      <c r="V171" s="434"/>
      <c r="W171" s="595">
        <v>36.700000000000003</v>
      </c>
      <c r="X171" s="598">
        <v>104.078</v>
      </c>
      <c r="Y171" s="444">
        <v>30.4</v>
      </c>
      <c r="Z171" s="445">
        <v>69.599999999999994</v>
      </c>
      <c r="AA171" s="586">
        <v>26.6</v>
      </c>
      <c r="AB171" s="587"/>
    </row>
    <row r="172" spans="1:28">
      <c r="A172" s="591"/>
      <c r="B172" s="587"/>
      <c r="C172" s="587"/>
      <c r="D172" s="591"/>
      <c r="E172" s="587"/>
      <c r="F172" s="587"/>
      <c r="G172" s="591"/>
      <c r="H172" s="587"/>
      <c r="J172" s="588"/>
      <c r="K172" s="588"/>
      <c r="L172" s="591"/>
      <c r="M172" s="434"/>
      <c r="N172" s="434"/>
      <c r="P172" s="591"/>
      <c r="Q172" s="588"/>
      <c r="R172" s="588"/>
      <c r="S172" s="591"/>
      <c r="T172" s="434"/>
      <c r="U172" s="434"/>
      <c r="V172" s="434"/>
      <c r="W172" s="591"/>
      <c r="X172" s="588"/>
      <c r="Y172" s="437"/>
      <c r="Z172" s="437"/>
      <c r="AA172" s="588"/>
      <c r="AB172" s="587"/>
    </row>
    <row r="173" spans="1:28" ht="2.9" customHeight="1">
      <c r="A173" s="591"/>
      <c r="B173" s="587"/>
      <c r="C173" s="587"/>
      <c r="D173" s="591"/>
      <c r="E173" s="587"/>
      <c r="F173" s="587"/>
      <c r="G173" s="591"/>
      <c r="H173" s="587"/>
      <c r="J173" s="588"/>
      <c r="K173" s="588"/>
      <c r="L173" s="591"/>
      <c r="M173" s="591"/>
      <c r="N173" s="591"/>
      <c r="P173" s="591"/>
      <c r="Q173" s="588"/>
      <c r="R173" s="588"/>
      <c r="S173" s="591"/>
      <c r="T173" s="591"/>
      <c r="U173" s="591"/>
      <c r="V173" s="434"/>
      <c r="W173" s="591"/>
      <c r="X173" s="588"/>
      <c r="Y173" s="588"/>
      <c r="Z173" s="588"/>
      <c r="AA173" s="588"/>
      <c r="AB173" s="587"/>
    </row>
    <row r="174" spans="1:28">
      <c r="A174" s="596"/>
      <c r="B174" s="590"/>
      <c r="C174" s="590"/>
      <c r="D174" s="596"/>
      <c r="E174" s="590"/>
      <c r="F174" s="590"/>
      <c r="G174" s="596"/>
      <c r="H174" s="590"/>
      <c r="J174" s="589"/>
      <c r="K174" s="589"/>
      <c r="L174" s="596"/>
      <c r="M174" s="438"/>
      <c r="N174" s="438"/>
      <c r="P174" s="596"/>
      <c r="Q174" s="589"/>
      <c r="R174" s="589"/>
      <c r="S174" s="596"/>
      <c r="T174" s="438"/>
      <c r="U174" s="438"/>
      <c r="V174" s="438"/>
      <c r="W174" s="596"/>
      <c r="X174" s="589"/>
      <c r="Y174" s="439"/>
      <c r="Z174" s="439"/>
      <c r="AA174" s="589"/>
      <c r="AB174" s="590"/>
    </row>
    <row r="175" spans="1:28" ht="2.65" customHeight="1">
      <c r="A175" s="592" t="s">
        <v>105</v>
      </c>
      <c r="B175" s="587"/>
      <c r="C175" s="587"/>
      <c r="D175" s="592" t="s">
        <v>105</v>
      </c>
      <c r="E175" s="587"/>
      <c r="F175" s="440" t="s">
        <v>105</v>
      </c>
      <c r="G175" s="593" t="s">
        <v>105</v>
      </c>
      <c r="H175" s="587"/>
      <c r="J175" s="446" t="s">
        <v>105</v>
      </c>
      <c r="K175" s="446" t="s">
        <v>105</v>
      </c>
      <c r="L175" s="446" t="s">
        <v>105</v>
      </c>
      <c r="M175" s="427" t="s">
        <v>105</v>
      </c>
      <c r="N175" s="427" t="s">
        <v>105</v>
      </c>
      <c r="P175" s="446" t="s">
        <v>105</v>
      </c>
      <c r="Q175" s="446" t="s">
        <v>105</v>
      </c>
      <c r="R175" s="446" t="s">
        <v>105</v>
      </c>
      <c r="S175" s="446" t="s">
        <v>105</v>
      </c>
      <c r="T175" s="427" t="s">
        <v>105</v>
      </c>
      <c r="U175" s="594" t="s">
        <v>105</v>
      </c>
      <c r="V175" s="587"/>
      <c r="W175" s="446" t="s">
        <v>105</v>
      </c>
      <c r="X175" s="446" t="s">
        <v>105</v>
      </c>
      <c r="Y175" s="427" t="s">
        <v>105</v>
      </c>
      <c r="Z175" s="427" t="s">
        <v>105</v>
      </c>
      <c r="AA175" s="593" t="s">
        <v>105</v>
      </c>
      <c r="AB175" s="587"/>
    </row>
    <row r="176" spans="1:28">
      <c r="A176" s="599">
        <v>2061</v>
      </c>
      <c r="B176" s="587"/>
      <c r="C176" s="587"/>
      <c r="D176" s="600" t="s">
        <v>62</v>
      </c>
      <c r="E176" s="587"/>
      <c r="F176" s="587"/>
      <c r="G176" s="601">
        <v>39</v>
      </c>
      <c r="H176" s="587"/>
      <c r="J176" s="586">
        <v>51.3</v>
      </c>
      <c r="K176" s="586">
        <v>15.4</v>
      </c>
      <c r="L176" s="597">
        <v>104.5</v>
      </c>
      <c r="M176" s="442">
        <v>33.299999999999997</v>
      </c>
      <c r="N176" s="443">
        <v>66.7</v>
      </c>
      <c r="P176" s="595">
        <v>28.2</v>
      </c>
      <c r="Q176" s="586">
        <v>74.400000000000006</v>
      </c>
      <c r="R176" s="586">
        <v>25.6</v>
      </c>
      <c r="S176" s="597">
        <v>104.861</v>
      </c>
      <c r="T176" s="442">
        <v>28.2</v>
      </c>
      <c r="U176" s="443">
        <v>71.8</v>
      </c>
      <c r="V176" s="434"/>
      <c r="W176" s="595">
        <v>28.2</v>
      </c>
      <c r="X176" s="598">
        <v>104.75</v>
      </c>
      <c r="Y176" s="444">
        <v>33.299999999999997</v>
      </c>
      <c r="Z176" s="445">
        <v>66.7</v>
      </c>
      <c r="AA176" s="586">
        <v>20.5</v>
      </c>
      <c r="AB176" s="587"/>
    </row>
    <row r="177" spans="1:28">
      <c r="A177" s="591"/>
      <c r="B177" s="587"/>
      <c r="C177" s="587"/>
      <c r="D177" s="591"/>
      <c r="E177" s="587"/>
      <c r="F177" s="587"/>
      <c r="G177" s="591"/>
      <c r="H177" s="587"/>
      <c r="J177" s="588"/>
      <c r="K177" s="588"/>
      <c r="L177" s="591"/>
      <c r="M177" s="434"/>
      <c r="N177" s="434"/>
      <c r="P177" s="591"/>
      <c r="Q177" s="588"/>
      <c r="R177" s="588"/>
      <c r="S177" s="591"/>
      <c r="T177" s="434"/>
      <c r="U177" s="434"/>
      <c r="V177" s="434"/>
      <c r="W177" s="591"/>
      <c r="X177" s="588"/>
      <c r="Y177" s="437"/>
      <c r="Z177" s="437"/>
      <c r="AA177" s="588"/>
      <c r="AB177" s="587"/>
    </row>
    <row r="178" spans="1:28" ht="2.9" customHeight="1">
      <c r="A178" s="591"/>
      <c r="B178" s="587"/>
      <c r="C178" s="587"/>
      <c r="D178" s="591"/>
      <c r="E178" s="587"/>
      <c r="F178" s="587"/>
      <c r="G178" s="591"/>
      <c r="H178" s="587"/>
      <c r="J178" s="588"/>
      <c r="K178" s="588"/>
      <c r="L178" s="591"/>
      <c r="M178" s="591"/>
      <c r="N178" s="591"/>
      <c r="P178" s="591"/>
      <c r="Q178" s="588"/>
      <c r="R178" s="588"/>
      <c r="S178" s="591"/>
      <c r="T178" s="591"/>
      <c r="U178" s="591"/>
      <c r="V178" s="434"/>
      <c r="W178" s="591"/>
      <c r="X178" s="588"/>
      <c r="Y178" s="588"/>
      <c r="Z178" s="588"/>
      <c r="AA178" s="588"/>
      <c r="AB178" s="587"/>
    </row>
    <row r="179" spans="1:28">
      <c r="A179" s="596"/>
      <c r="B179" s="590"/>
      <c r="C179" s="590"/>
      <c r="D179" s="596"/>
      <c r="E179" s="590"/>
      <c r="F179" s="590"/>
      <c r="G179" s="596"/>
      <c r="H179" s="590"/>
      <c r="J179" s="589"/>
      <c r="K179" s="589"/>
      <c r="L179" s="596"/>
      <c r="M179" s="438"/>
      <c r="N179" s="438"/>
      <c r="P179" s="596"/>
      <c r="Q179" s="589"/>
      <c r="R179" s="589"/>
      <c r="S179" s="596"/>
      <c r="T179" s="438"/>
      <c r="U179" s="438"/>
      <c r="V179" s="438"/>
      <c r="W179" s="596"/>
      <c r="X179" s="589"/>
      <c r="Y179" s="439"/>
      <c r="Z179" s="439"/>
      <c r="AA179" s="589"/>
      <c r="AB179" s="590"/>
    </row>
    <row r="180" spans="1:28" ht="2.65" customHeight="1">
      <c r="A180" s="592" t="s">
        <v>105</v>
      </c>
      <c r="B180" s="587"/>
      <c r="C180" s="587"/>
      <c r="D180" s="592" t="s">
        <v>105</v>
      </c>
      <c r="E180" s="587"/>
      <c r="F180" s="440" t="s">
        <v>105</v>
      </c>
      <c r="G180" s="593" t="s">
        <v>105</v>
      </c>
      <c r="H180" s="587"/>
      <c r="J180" s="446" t="s">
        <v>105</v>
      </c>
      <c r="K180" s="446" t="s">
        <v>105</v>
      </c>
      <c r="L180" s="446" t="s">
        <v>105</v>
      </c>
      <c r="M180" s="427" t="s">
        <v>105</v>
      </c>
      <c r="N180" s="427" t="s">
        <v>105</v>
      </c>
      <c r="P180" s="446" t="s">
        <v>105</v>
      </c>
      <c r="Q180" s="446" t="s">
        <v>105</v>
      </c>
      <c r="R180" s="446" t="s">
        <v>105</v>
      </c>
      <c r="S180" s="446" t="s">
        <v>105</v>
      </c>
      <c r="T180" s="427" t="s">
        <v>105</v>
      </c>
      <c r="U180" s="594" t="s">
        <v>105</v>
      </c>
      <c r="V180" s="587"/>
      <c r="W180" s="446" t="s">
        <v>105</v>
      </c>
      <c r="X180" s="446" t="s">
        <v>105</v>
      </c>
      <c r="Y180" s="427" t="s">
        <v>105</v>
      </c>
      <c r="Z180" s="427" t="s">
        <v>105</v>
      </c>
      <c r="AA180" s="593" t="s">
        <v>105</v>
      </c>
      <c r="AB180" s="587"/>
    </row>
    <row r="181" spans="1:28">
      <c r="A181" s="599">
        <v>2047</v>
      </c>
      <c r="B181" s="587"/>
      <c r="C181" s="587"/>
      <c r="D181" s="600" t="s">
        <v>63</v>
      </c>
      <c r="E181" s="587"/>
      <c r="F181" s="587"/>
      <c r="G181" s="601">
        <v>80</v>
      </c>
      <c r="H181" s="587"/>
      <c r="J181" s="586">
        <v>92.5</v>
      </c>
      <c r="K181" s="586">
        <v>22.5</v>
      </c>
      <c r="L181" s="597">
        <v>110.613</v>
      </c>
      <c r="M181" s="442">
        <v>2.5</v>
      </c>
      <c r="N181" s="443">
        <v>97.5</v>
      </c>
      <c r="P181" s="595">
        <v>63.8</v>
      </c>
      <c r="Q181" s="586">
        <v>93.8</v>
      </c>
      <c r="R181" s="586">
        <v>27.5</v>
      </c>
      <c r="S181" s="597">
        <v>111.438</v>
      </c>
      <c r="T181" s="442">
        <v>3.8</v>
      </c>
      <c r="U181" s="443">
        <v>96.3</v>
      </c>
      <c r="V181" s="434"/>
      <c r="W181" s="595">
        <v>62.5</v>
      </c>
      <c r="X181" s="598">
        <v>113.688</v>
      </c>
      <c r="Y181" s="444">
        <v>3.8</v>
      </c>
      <c r="Z181" s="445">
        <v>96.3</v>
      </c>
      <c r="AA181" s="586">
        <v>78.8</v>
      </c>
      <c r="AB181" s="587"/>
    </row>
    <row r="182" spans="1:28">
      <c r="A182" s="591"/>
      <c r="B182" s="587"/>
      <c r="C182" s="587"/>
      <c r="D182" s="591"/>
      <c r="E182" s="587"/>
      <c r="F182" s="587"/>
      <c r="G182" s="591"/>
      <c r="H182" s="587"/>
      <c r="J182" s="588"/>
      <c r="K182" s="588"/>
      <c r="L182" s="591"/>
      <c r="M182" s="434"/>
      <c r="N182" s="434"/>
      <c r="P182" s="591"/>
      <c r="Q182" s="588"/>
      <c r="R182" s="588"/>
      <c r="S182" s="591"/>
      <c r="T182" s="434"/>
      <c r="U182" s="434"/>
      <c r="V182" s="434"/>
      <c r="W182" s="591"/>
      <c r="X182" s="588"/>
      <c r="Y182" s="437"/>
      <c r="Z182" s="437"/>
      <c r="AA182" s="588"/>
      <c r="AB182" s="587"/>
    </row>
    <row r="183" spans="1:28" ht="2.9" customHeight="1">
      <c r="A183" s="591"/>
      <c r="B183" s="587"/>
      <c r="C183" s="587"/>
      <c r="D183" s="591"/>
      <c r="E183" s="587"/>
      <c r="F183" s="587"/>
      <c r="G183" s="591"/>
      <c r="H183" s="587"/>
      <c r="J183" s="588"/>
      <c r="K183" s="588"/>
      <c r="L183" s="591"/>
      <c r="M183" s="591"/>
      <c r="N183" s="591"/>
      <c r="P183" s="591"/>
      <c r="Q183" s="588"/>
      <c r="R183" s="588"/>
      <c r="S183" s="591"/>
      <c r="T183" s="591"/>
      <c r="U183" s="591"/>
      <c r="V183" s="434"/>
      <c r="W183" s="591"/>
      <c r="X183" s="588"/>
      <c r="Y183" s="588"/>
      <c r="Z183" s="588"/>
      <c r="AA183" s="588"/>
      <c r="AB183" s="587"/>
    </row>
    <row r="184" spans="1:28">
      <c r="A184" s="596"/>
      <c r="B184" s="590"/>
      <c r="C184" s="590"/>
      <c r="D184" s="596"/>
      <c r="E184" s="590"/>
      <c r="F184" s="590"/>
      <c r="G184" s="596"/>
      <c r="H184" s="590"/>
      <c r="J184" s="589"/>
      <c r="K184" s="589"/>
      <c r="L184" s="596"/>
      <c r="M184" s="438"/>
      <c r="N184" s="438"/>
      <c r="P184" s="596"/>
      <c r="Q184" s="589"/>
      <c r="R184" s="589"/>
      <c r="S184" s="596"/>
      <c r="T184" s="438"/>
      <c r="U184" s="438"/>
      <c r="V184" s="438"/>
      <c r="W184" s="596"/>
      <c r="X184" s="589"/>
      <c r="Y184" s="439"/>
      <c r="Z184" s="439"/>
      <c r="AA184" s="589"/>
      <c r="AB184" s="590"/>
    </row>
    <row r="185" spans="1:28" ht="2.65" customHeight="1">
      <c r="A185" s="592" t="s">
        <v>105</v>
      </c>
      <c r="B185" s="587"/>
      <c r="C185" s="587"/>
      <c r="D185" s="592" t="s">
        <v>105</v>
      </c>
      <c r="E185" s="587"/>
      <c r="F185" s="440" t="s">
        <v>105</v>
      </c>
      <c r="G185" s="593" t="s">
        <v>105</v>
      </c>
      <c r="H185" s="587"/>
      <c r="J185" s="446" t="s">
        <v>105</v>
      </c>
      <c r="K185" s="446" t="s">
        <v>105</v>
      </c>
      <c r="L185" s="446" t="s">
        <v>105</v>
      </c>
      <c r="M185" s="427" t="s">
        <v>105</v>
      </c>
      <c r="N185" s="427" t="s">
        <v>105</v>
      </c>
      <c r="P185" s="446" t="s">
        <v>105</v>
      </c>
      <c r="Q185" s="446" t="s">
        <v>105</v>
      </c>
      <c r="R185" s="446" t="s">
        <v>105</v>
      </c>
      <c r="S185" s="446" t="s">
        <v>105</v>
      </c>
      <c r="T185" s="427" t="s">
        <v>105</v>
      </c>
      <c r="U185" s="594" t="s">
        <v>105</v>
      </c>
      <c r="V185" s="587"/>
      <c r="W185" s="446" t="s">
        <v>105</v>
      </c>
      <c r="X185" s="446" t="s">
        <v>105</v>
      </c>
      <c r="Y185" s="427" t="s">
        <v>105</v>
      </c>
      <c r="Z185" s="427" t="s">
        <v>105</v>
      </c>
      <c r="AA185" s="593" t="s">
        <v>105</v>
      </c>
      <c r="AB185" s="587"/>
    </row>
    <row r="186" spans="1:28">
      <c r="A186" s="599">
        <v>2074</v>
      </c>
      <c r="B186" s="587"/>
      <c r="C186" s="587"/>
      <c r="D186" s="600" t="s">
        <v>64</v>
      </c>
      <c r="E186" s="587"/>
      <c r="F186" s="587"/>
      <c r="G186" s="601">
        <v>35</v>
      </c>
      <c r="H186" s="587"/>
      <c r="J186" s="586">
        <v>68.599999999999994</v>
      </c>
      <c r="K186" s="586">
        <v>8.6</v>
      </c>
      <c r="L186" s="597">
        <v>103.886</v>
      </c>
      <c r="M186" s="442">
        <v>25.7</v>
      </c>
      <c r="N186" s="443">
        <v>74.3</v>
      </c>
      <c r="P186" s="595">
        <v>31.4</v>
      </c>
      <c r="Q186" s="586">
        <v>82.9</v>
      </c>
      <c r="R186" s="586">
        <v>11.4</v>
      </c>
      <c r="S186" s="597">
        <v>105.029</v>
      </c>
      <c r="T186" s="442">
        <v>20</v>
      </c>
      <c r="U186" s="443">
        <v>80</v>
      </c>
      <c r="V186" s="434"/>
      <c r="W186" s="595">
        <v>34.299999999999997</v>
      </c>
      <c r="X186" s="598">
        <v>104.343</v>
      </c>
      <c r="Y186" s="444">
        <v>25.7</v>
      </c>
      <c r="Z186" s="445">
        <v>74.3</v>
      </c>
      <c r="AA186" s="586">
        <v>25.7</v>
      </c>
      <c r="AB186" s="587"/>
    </row>
    <row r="187" spans="1:28">
      <c r="A187" s="591"/>
      <c r="B187" s="587"/>
      <c r="C187" s="587"/>
      <c r="D187" s="591"/>
      <c r="E187" s="587"/>
      <c r="F187" s="587"/>
      <c r="G187" s="591"/>
      <c r="H187" s="587"/>
      <c r="J187" s="588"/>
      <c r="K187" s="588"/>
      <c r="L187" s="591"/>
      <c r="M187" s="434"/>
      <c r="N187" s="434"/>
      <c r="P187" s="591"/>
      <c r="Q187" s="588"/>
      <c r="R187" s="588"/>
      <c r="S187" s="591"/>
      <c r="T187" s="434"/>
      <c r="U187" s="434"/>
      <c r="V187" s="434"/>
      <c r="W187" s="591"/>
      <c r="X187" s="588"/>
      <c r="Y187" s="437"/>
      <c r="Z187" s="437"/>
      <c r="AA187" s="588"/>
      <c r="AB187" s="587"/>
    </row>
    <row r="188" spans="1:28" ht="2.9" customHeight="1">
      <c r="A188" s="591"/>
      <c r="B188" s="587"/>
      <c r="C188" s="587"/>
      <c r="D188" s="591"/>
      <c r="E188" s="587"/>
      <c r="F188" s="587"/>
      <c r="G188" s="591"/>
      <c r="H188" s="587"/>
      <c r="J188" s="588"/>
      <c r="K188" s="588"/>
      <c r="L188" s="591"/>
      <c r="M188" s="591"/>
      <c r="N188" s="591"/>
      <c r="P188" s="591"/>
      <c r="Q188" s="588"/>
      <c r="R188" s="588"/>
      <c r="S188" s="591"/>
      <c r="T188" s="591"/>
      <c r="U188" s="591"/>
      <c r="V188" s="434"/>
      <c r="W188" s="591"/>
      <c r="X188" s="588"/>
      <c r="Y188" s="588"/>
      <c r="Z188" s="588"/>
      <c r="AA188" s="588"/>
      <c r="AB188" s="587"/>
    </row>
    <row r="189" spans="1:28">
      <c r="A189" s="596"/>
      <c r="B189" s="590"/>
      <c r="C189" s="590"/>
      <c r="D189" s="596"/>
      <c r="E189" s="590"/>
      <c r="F189" s="590"/>
      <c r="G189" s="596"/>
      <c r="H189" s="590"/>
      <c r="J189" s="589"/>
      <c r="K189" s="589"/>
      <c r="L189" s="596"/>
      <c r="M189" s="438"/>
      <c r="N189" s="438"/>
      <c r="P189" s="596"/>
      <c r="Q189" s="589"/>
      <c r="R189" s="589"/>
      <c r="S189" s="596"/>
      <c r="T189" s="438"/>
      <c r="U189" s="438"/>
      <c r="V189" s="438"/>
      <c r="W189" s="596"/>
      <c r="X189" s="589"/>
      <c r="Y189" s="439"/>
      <c r="Z189" s="439"/>
      <c r="AA189" s="589"/>
      <c r="AB189" s="590"/>
    </row>
    <row r="190" spans="1:28" ht="2.65" customHeight="1">
      <c r="A190" s="592" t="s">
        <v>105</v>
      </c>
      <c r="B190" s="587"/>
      <c r="C190" s="587"/>
      <c r="D190" s="592" t="s">
        <v>105</v>
      </c>
      <c r="E190" s="587"/>
      <c r="F190" s="440" t="s">
        <v>105</v>
      </c>
      <c r="G190" s="593" t="s">
        <v>105</v>
      </c>
      <c r="H190" s="587"/>
      <c r="J190" s="446" t="s">
        <v>105</v>
      </c>
      <c r="K190" s="446" t="s">
        <v>105</v>
      </c>
      <c r="L190" s="446" t="s">
        <v>105</v>
      </c>
      <c r="M190" s="427" t="s">
        <v>105</v>
      </c>
      <c r="N190" s="427" t="s">
        <v>105</v>
      </c>
      <c r="P190" s="446" t="s">
        <v>105</v>
      </c>
      <c r="Q190" s="446" t="s">
        <v>105</v>
      </c>
      <c r="R190" s="446" t="s">
        <v>105</v>
      </c>
      <c r="S190" s="446" t="s">
        <v>105</v>
      </c>
      <c r="T190" s="427" t="s">
        <v>105</v>
      </c>
      <c r="U190" s="594" t="s">
        <v>105</v>
      </c>
      <c r="V190" s="587"/>
      <c r="W190" s="446" t="s">
        <v>105</v>
      </c>
      <c r="X190" s="446" t="s">
        <v>105</v>
      </c>
      <c r="Y190" s="427" t="s">
        <v>105</v>
      </c>
      <c r="Z190" s="427" t="s">
        <v>105</v>
      </c>
      <c r="AA190" s="593" t="s">
        <v>105</v>
      </c>
      <c r="AB190" s="587"/>
    </row>
    <row r="191" spans="1:28">
      <c r="A191" s="599">
        <v>3500</v>
      </c>
      <c r="B191" s="587"/>
      <c r="C191" s="587"/>
      <c r="D191" s="600" t="s">
        <v>65</v>
      </c>
      <c r="E191" s="587"/>
      <c r="F191" s="587"/>
      <c r="G191" s="601">
        <v>10</v>
      </c>
      <c r="H191" s="587"/>
      <c r="J191" s="586">
        <v>90</v>
      </c>
      <c r="K191" s="586">
        <v>40</v>
      </c>
      <c r="L191" s="597">
        <v>110.5</v>
      </c>
      <c r="M191" s="442">
        <v>0</v>
      </c>
      <c r="N191" s="443">
        <v>100</v>
      </c>
      <c r="P191" s="595">
        <v>60</v>
      </c>
      <c r="Q191" s="586">
        <v>90</v>
      </c>
      <c r="R191" s="586">
        <v>40</v>
      </c>
      <c r="S191" s="597">
        <v>113</v>
      </c>
      <c r="T191" s="442">
        <v>0</v>
      </c>
      <c r="U191" s="443">
        <v>100</v>
      </c>
      <c r="V191" s="434"/>
      <c r="W191" s="595">
        <v>70</v>
      </c>
      <c r="X191" s="598">
        <v>113.3</v>
      </c>
      <c r="Y191" s="444">
        <v>0</v>
      </c>
      <c r="Z191" s="445">
        <v>100</v>
      </c>
      <c r="AA191" s="586">
        <v>80</v>
      </c>
      <c r="AB191" s="587"/>
    </row>
    <row r="192" spans="1:28">
      <c r="A192" s="591"/>
      <c r="B192" s="587"/>
      <c r="C192" s="587"/>
      <c r="D192" s="591"/>
      <c r="E192" s="587"/>
      <c r="F192" s="587"/>
      <c r="G192" s="591"/>
      <c r="H192" s="587"/>
      <c r="J192" s="588"/>
      <c r="K192" s="588"/>
      <c r="L192" s="591"/>
      <c r="M192" s="434"/>
      <c r="N192" s="434"/>
      <c r="P192" s="591"/>
      <c r="Q192" s="588"/>
      <c r="R192" s="588"/>
      <c r="S192" s="591"/>
      <c r="T192" s="434"/>
      <c r="U192" s="434"/>
      <c r="V192" s="434"/>
      <c r="W192" s="591"/>
      <c r="X192" s="588"/>
      <c r="Y192" s="437"/>
      <c r="Z192" s="437"/>
      <c r="AA192" s="588"/>
      <c r="AB192" s="587"/>
    </row>
    <row r="193" spans="1:28" ht="2.9" customHeight="1">
      <c r="A193" s="591"/>
      <c r="B193" s="587"/>
      <c r="C193" s="587"/>
      <c r="D193" s="591"/>
      <c r="E193" s="587"/>
      <c r="F193" s="587"/>
      <c r="G193" s="591"/>
      <c r="H193" s="587"/>
      <c r="J193" s="588"/>
      <c r="K193" s="588"/>
      <c r="L193" s="591"/>
      <c r="M193" s="591"/>
      <c r="N193" s="591"/>
      <c r="P193" s="591"/>
      <c r="Q193" s="588"/>
      <c r="R193" s="588"/>
      <c r="S193" s="591"/>
      <c r="T193" s="591"/>
      <c r="U193" s="591"/>
      <c r="V193" s="434"/>
      <c r="W193" s="591"/>
      <c r="X193" s="588"/>
      <c r="Y193" s="588"/>
      <c r="Z193" s="588"/>
      <c r="AA193" s="588"/>
      <c r="AB193" s="587"/>
    </row>
    <row r="194" spans="1:28">
      <c r="A194" s="596"/>
      <c r="B194" s="590"/>
      <c r="C194" s="590"/>
      <c r="D194" s="596"/>
      <c r="E194" s="590"/>
      <c r="F194" s="590"/>
      <c r="G194" s="596"/>
      <c r="H194" s="590"/>
      <c r="J194" s="589"/>
      <c r="K194" s="589"/>
      <c r="L194" s="596"/>
      <c r="M194" s="438"/>
      <c r="N194" s="438"/>
      <c r="P194" s="596"/>
      <c r="Q194" s="589"/>
      <c r="R194" s="589"/>
      <c r="S194" s="596"/>
      <c r="T194" s="438"/>
      <c r="U194" s="438"/>
      <c r="V194" s="438"/>
      <c r="W194" s="596"/>
      <c r="X194" s="589"/>
      <c r="Y194" s="439"/>
      <c r="Z194" s="439"/>
      <c r="AA194" s="589"/>
      <c r="AB194" s="590"/>
    </row>
    <row r="195" spans="1:28" ht="2.65" customHeight="1">
      <c r="A195" s="592" t="s">
        <v>105</v>
      </c>
      <c r="B195" s="587"/>
      <c r="C195" s="587"/>
      <c r="D195" s="592" t="s">
        <v>105</v>
      </c>
      <c r="E195" s="587"/>
      <c r="F195" s="440" t="s">
        <v>105</v>
      </c>
      <c r="G195" s="593" t="s">
        <v>105</v>
      </c>
      <c r="H195" s="587"/>
      <c r="J195" s="446" t="s">
        <v>105</v>
      </c>
      <c r="K195" s="446" t="s">
        <v>105</v>
      </c>
      <c r="L195" s="446" t="s">
        <v>105</v>
      </c>
      <c r="M195" s="427" t="s">
        <v>105</v>
      </c>
      <c r="N195" s="427" t="s">
        <v>105</v>
      </c>
      <c r="P195" s="446" t="s">
        <v>105</v>
      </c>
      <c r="Q195" s="446" t="s">
        <v>105</v>
      </c>
      <c r="R195" s="446" t="s">
        <v>105</v>
      </c>
      <c r="S195" s="446" t="s">
        <v>105</v>
      </c>
      <c r="T195" s="427" t="s">
        <v>105</v>
      </c>
      <c r="U195" s="594" t="s">
        <v>105</v>
      </c>
      <c r="V195" s="587"/>
      <c r="W195" s="446" t="s">
        <v>105</v>
      </c>
      <c r="X195" s="446" t="s">
        <v>105</v>
      </c>
      <c r="Y195" s="427" t="s">
        <v>105</v>
      </c>
      <c r="Z195" s="427" t="s">
        <v>105</v>
      </c>
      <c r="AA195" s="593" t="s">
        <v>105</v>
      </c>
      <c r="AB195" s="587"/>
    </row>
    <row r="196" spans="1:28">
      <c r="A196" s="599">
        <v>3502</v>
      </c>
      <c r="B196" s="587"/>
      <c r="C196" s="587"/>
      <c r="D196" s="600" t="s">
        <v>66</v>
      </c>
      <c r="E196" s="587"/>
      <c r="F196" s="587"/>
      <c r="G196" s="601">
        <v>34</v>
      </c>
      <c r="H196" s="587"/>
      <c r="J196" s="586">
        <v>70.599999999999994</v>
      </c>
      <c r="K196" s="586">
        <v>14.7</v>
      </c>
      <c r="L196" s="597">
        <v>106.941</v>
      </c>
      <c r="M196" s="442">
        <v>19.399999999999999</v>
      </c>
      <c r="N196" s="443">
        <v>75</v>
      </c>
      <c r="P196" s="595">
        <v>44.4</v>
      </c>
      <c r="Q196" s="586">
        <v>85.3</v>
      </c>
      <c r="R196" s="586">
        <v>26.5</v>
      </c>
      <c r="S196" s="597">
        <v>104.11799999999999</v>
      </c>
      <c r="T196" s="442">
        <v>25</v>
      </c>
      <c r="U196" s="443">
        <v>69.400000000000006</v>
      </c>
      <c r="V196" s="434"/>
      <c r="W196" s="595">
        <v>22.2</v>
      </c>
      <c r="X196" s="598">
        <v>106.14700000000001</v>
      </c>
      <c r="Y196" s="444">
        <v>22.2</v>
      </c>
      <c r="Z196" s="445">
        <v>75</v>
      </c>
      <c r="AA196" s="586">
        <v>36.1</v>
      </c>
      <c r="AB196" s="587"/>
    </row>
    <row r="197" spans="1:28">
      <c r="A197" s="591"/>
      <c r="B197" s="587"/>
      <c r="C197" s="587"/>
      <c r="D197" s="591"/>
      <c r="E197" s="587"/>
      <c r="F197" s="587"/>
      <c r="G197" s="591"/>
      <c r="H197" s="587"/>
      <c r="J197" s="588"/>
      <c r="K197" s="588"/>
      <c r="L197" s="591"/>
      <c r="M197" s="434"/>
      <c r="N197" s="434"/>
      <c r="P197" s="591"/>
      <c r="Q197" s="588"/>
      <c r="R197" s="588"/>
      <c r="S197" s="591"/>
      <c r="T197" s="434"/>
      <c r="U197" s="434"/>
      <c r="V197" s="434"/>
      <c r="W197" s="591"/>
      <c r="X197" s="588"/>
      <c r="Y197" s="437"/>
      <c r="Z197" s="437"/>
      <c r="AA197" s="588"/>
      <c r="AB197" s="587"/>
    </row>
    <row r="198" spans="1:28" ht="2.9" customHeight="1">
      <c r="A198" s="591"/>
      <c r="B198" s="587"/>
      <c r="C198" s="587"/>
      <c r="D198" s="591"/>
      <c r="E198" s="587"/>
      <c r="F198" s="587"/>
      <c r="G198" s="591"/>
      <c r="H198" s="587"/>
      <c r="J198" s="588"/>
      <c r="K198" s="588"/>
      <c r="L198" s="591"/>
      <c r="M198" s="591"/>
      <c r="N198" s="591"/>
      <c r="P198" s="591"/>
      <c r="Q198" s="588"/>
      <c r="R198" s="588"/>
      <c r="S198" s="591"/>
      <c r="T198" s="591"/>
      <c r="U198" s="591"/>
      <c r="V198" s="434"/>
      <c r="W198" s="591"/>
      <c r="X198" s="588"/>
      <c r="Y198" s="588"/>
      <c r="Z198" s="588"/>
      <c r="AA198" s="588"/>
      <c r="AB198" s="587"/>
    </row>
    <row r="199" spans="1:28">
      <c r="A199" s="596"/>
      <c r="B199" s="590"/>
      <c r="C199" s="590"/>
      <c r="D199" s="596"/>
      <c r="E199" s="590"/>
      <c r="F199" s="590"/>
      <c r="G199" s="596"/>
      <c r="H199" s="590"/>
      <c r="J199" s="589"/>
      <c r="K199" s="589"/>
      <c r="L199" s="596"/>
      <c r="M199" s="438"/>
      <c r="N199" s="438"/>
      <c r="P199" s="596"/>
      <c r="Q199" s="589"/>
      <c r="R199" s="589"/>
      <c r="S199" s="596"/>
      <c r="T199" s="438"/>
      <c r="U199" s="438"/>
      <c r="V199" s="438"/>
      <c r="W199" s="596"/>
      <c r="X199" s="589"/>
      <c r="Y199" s="439"/>
      <c r="Z199" s="439"/>
      <c r="AA199" s="589"/>
      <c r="AB199" s="590"/>
    </row>
    <row r="200" spans="1:28" ht="2.65" customHeight="1">
      <c r="A200" s="592" t="s">
        <v>105</v>
      </c>
      <c r="B200" s="587"/>
      <c r="C200" s="587"/>
      <c r="D200" s="592" t="s">
        <v>105</v>
      </c>
      <c r="E200" s="587"/>
      <c r="F200" s="440" t="s">
        <v>105</v>
      </c>
      <c r="G200" s="593" t="s">
        <v>105</v>
      </c>
      <c r="H200" s="587"/>
      <c r="J200" s="446" t="s">
        <v>105</v>
      </c>
      <c r="K200" s="446" t="s">
        <v>105</v>
      </c>
      <c r="L200" s="446" t="s">
        <v>105</v>
      </c>
      <c r="M200" s="427" t="s">
        <v>105</v>
      </c>
      <c r="N200" s="427" t="s">
        <v>105</v>
      </c>
      <c r="P200" s="446" t="s">
        <v>105</v>
      </c>
      <c r="Q200" s="446" t="s">
        <v>105</v>
      </c>
      <c r="R200" s="446" t="s">
        <v>105</v>
      </c>
      <c r="S200" s="446" t="s">
        <v>105</v>
      </c>
      <c r="T200" s="427" t="s">
        <v>105</v>
      </c>
      <c r="U200" s="594" t="s">
        <v>105</v>
      </c>
      <c r="V200" s="587"/>
      <c r="W200" s="446" t="s">
        <v>105</v>
      </c>
      <c r="X200" s="446" t="s">
        <v>105</v>
      </c>
      <c r="Y200" s="427" t="s">
        <v>105</v>
      </c>
      <c r="Z200" s="427" t="s">
        <v>105</v>
      </c>
      <c r="AA200" s="593" t="s">
        <v>105</v>
      </c>
      <c r="AB200" s="587"/>
    </row>
    <row r="201" spans="1:28">
      <c r="A201" s="599">
        <v>3300</v>
      </c>
      <c r="B201" s="587"/>
      <c r="C201" s="587"/>
      <c r="D201" s="600" t="s">
        <v>67</v>
      </c>
      <c r="E201" s="587"/>
      <c r="F201" s="587"/>
      <c r="G201" s="601">
        <v>31</v>
      </c>
      <c r="H201" s="587"/>
      <c r="J201" s="586">
        <v>74.2</v>
      </c>
      <c r="K201" s="586">
        <v>12.9</v>
      </c>
      <c r="L201" s="597">
        <v>105.387</v>
      </c>
      <c r="M201" s="442">
        <v>22.6</v>
      </c>
      <c r="N201" s="443">
        <v>77.400000000000006</v>
      </c>
      <c r="P201" s="595">
        <v>25.8</v>
      </c>
      <c r="Q201" s="586">
        <v>83.9</v>
      </c>
      <c r="R201" s="586">
        <v>22.6</v>
      </c>
      <c r="S201" s="597">
        <v>106.742</v>
      </c>
      <c r="T201" s="442">
        <v>6.5</v>
      </c>
      <c r="U201" s="443">
        <v>93.5</v>
      </c>
      <c r="V201" s="434"/>
      <c r="W201" s="595">
        <v>22.6</v>
      </c>
      <c r="X201" s="598">
        <v>105.871</v>
      </c>
      <c r="Y201" s="444">
        <v>16.100000000000001</v>
      </c>
      <c r="Z201" s="445">
        <v>83.9</v>
      </c>
      <c r="AA201" s="586">
        <v>25.8</v>
      </c>
      <c r="AB201" s="587"/>
    </row>
    <row r="202" spans="1:28">
      <c r="A202" s="591"/>
      <c r="B202" s="587"/>
      <c r="C202" s="587"/>
      <c r="D202" s="591"/>
      <c r="E202" s="587"/>
      <c r="F202" s="587"/>
      <c r="G202" s="591"/>
      <c r="H202" s="587"/>
      <c r="J202" s="588"/>
      <c r="K202" s="588"/>
      <c r="L202" s="591"/>
      <c r="M202" s="434"/>
      <c r="N202" s="434"/>
      <c r="P202" s="591"/>
      <c r="Q202" s="588"/>
      <c r="R202" s="588"/>
      <c r="S202" s="591"/>
      <c r="T202" s="434"/>
      <c r="U202" s="434"/>
      <c r="V202" s="434"/>
      <c r="W202" s="591"/>
      <c r="X202" s="588"/>
      <c r="Y202" s="437"/>
      <c r="Z202" s="437"/>
      <c r="AA202" s="588"/>
      <c r="AB202" s="587"/>
    </row>
    <row r="203" spans="1:28" ht="2.9" customHeight="1">
      <c r="A203" s="591"/>
      <c r="B203" s="587"/>
      <c r="C203" s="587"/>
      <c r="D203" s="591"/>
      <c r="E203" s="587"/>
      <c r="F203" s="587"/>
      <c r="G203" s="591"/>
      <c r="H203" s="587"/>
      <c r="J203" s="588"/>
      <c r="K203" s="588"/>
      <c r="L203" s="591"/>
      <c r="M203" s="591"/>
      <c r="N203" s="591"/>
      <c r="P203" s="591"/>
      <c r="Q203" s="588"/>
      <c r="R203" s="588"/>
      <c r="S203" s="591"/>
      <c r="T203" s="591"/>
      <c r="U203" s="591"/>
      <c r="V203" s="434"/>
      <c r="W203" s="591"/>
      <c r="X203" s="588"/>
      <c r="Y203" s="588"/>
      <c r="Z203" s="588"/>
      <c r="AA203" s="588"/>
      <c r="AB203" s="587"/>
    </row>
    <row r="204" spans="1:28">
      <c r="A204" s="596"/>
      <c r="B204" s="590"/>
      <c r="C204" s="590"/>
      <c r="D204" s="596"/>
      <c r="E204" s="590"/>
      <c r="F204" s="590"/>
      <c r="G204" s="596"/>
      <c r="H204" s="590"/>
      <c r="J204" s="589"/>
      <c r="K204" s="589"/>
      <c r="L204" s="596"/>
      <c r="M204" s="438"/>
      <c r="N204" s="438"/>
      <c r="P204" s="596"/>
      <c r="Q204" s="589"/>
      <c r="R204" s="589"/>
      <c r="S204" s="596"/>
      <c r="T204" s="438"/>
      <c r="U204" s="438"/>
      <c r="V204" s="438"/>
      <c r="W204" s="596"/>
      <c r="X204" s="589"/>
      <c r="Y204" s="439"/>
      <c r="Z204" s="439"/>
      <c r="AA204" s="589"/>
      <c r="AB204" s="590"/>
    </row>
    <row r="205" spans="1:28" ht="2.65" customHeight="1">
      <c r="A205" s="592" t="s">
        <v>105</v>
      </c>
      <c r="B205" s="587"/>
      <c r="C205" s="587"/>
      <c r="D205" s="592" t="s">
        <v>105</v>
      </c>
      <c r="E205" s="587"/>
      <c r="F205" s="440" t="s">
        <v>105</v>
      </c>
      <c r="G205" s="593" t="s">
        <v>105</v>
      </c>
      <c r="H205" s="587"/>
      <c r="J205" s="446" t="s">
        <v>105</v>
      </c>
      <c r="K205" s="446" t="s">
        <v>105</v>
      </c>
      <c r="L205" s="446" t="s">
        <v>105</v>
      </c>
      <c r="M205" s="427" t="s">
        <v>105</v>
      </c>
      <c r="N205" s="427" t="s">
        <v>105</v>
      </c>
      <c r="P205" s="446" t="s">
        <v>105</v>
      </c>
      <c r="Q205" s="446" t="s">
        <v>105</v>
      </c>
      <c r="R205" s="446" t="s">
        <v>105</v>
      </c>
      <c r="S205" s="446" t="s">
        <v>105</v>
      </c>
      <c r="T205" s="427" t="s">
        <v>105</v>
      </c>
      <c r="U205" s="594" t="s">
        <v>105</v>
      </c>
      <c r="V205" s="587"/>
      <c r="W205" s="446" t="s">
        <v>105</v>
      </c>
      <c r="X205" s="446" t="s">
        <v>105</v>
      </c>
      <c r="Y205" s="427" t="s">
        <v>105</v>
      </c>
      <c r="Z205" s="427" t="s">
        <v>105</v>
      </c>
      <c r="AA205" s="593" t="s">
        <v>105</v>
      </c>
      <c r="AB205" s="587"/>
    </row>
    <row r="206" spans="1:28">
      <c r="A206" s="599">
        <v>3503</v>
      </c>
      <c r="B206" s="587"/>
      <c r="C206" s="587"/>
      <c r="D206" s="600" t="s">
        <v>68</v>
      </c>
      <c r="E206" s="587"/>
      <c r="F206" s="587"/>
      <c r="G206" s="601">
        <v>32</v>
      </c>
      <c r="H206" s="587"/>
      <c r="J206" s="586">
        <v>78.099999999999994</v>
      </c>
      <c r="K206" s="586">
        <v>3.1</v>
      </c>
      <c r="L206" s="597">
        <v>109.133</v>
      </c>
      <c r="M206" s="442">
        <v>6.3</v>
      </c>
      <c r="N206" s="443">
        <v>90.6</v>
      </c>
      <c r="P206" s="595">
        <v>50</v>
      </c>
      <c r="Q206" s="586">
        <v>78.099999999999994</v>
      </c>
      <c r="R206" s="586">
        <v>3.1</v>
      </c>
      <c r="S206" s="597">
        <v>109.467</v>
      </c>
      <c r="T206" s="442">
        <v>3.1</v>
      </c>
      <c r="U206" s="443">
        <v>90.6</v>
      </c>
      <c r="V206" s="434"/>
      <c r="W206" s="595">
        <v>46.9</v>
      </c>
      <c r="X206" s="598">
        <v>112.133</v>
      </c>
      <c r="Y206" s="444">
        <v>6.3</v>
      </c>
      <c r="Z206" s="445">
        <v>87.5</v>
      </c>
      <c r="AA206" s="586">
        <v>65.599999999999994</v>
      </c>
      <c r="AB206" s="587"/>
    </row>
    <row r="207" spans="1:28">
      <c r="A207" s="591"/>
      <c r="B207" s="587"/>
      <c r="C207" s="587"/>
      <c r="D207" s="591"/>
      <c r="E207" s="587"/>
      <c r="F207" s="587"/>
      <c r="G207" s="591"/>
      <c r="H207" s="587"/>
      <c r="J207" s="588"/>
      <c r="K207" s="588"/>
      <c r="L207" s="591"/>
      <c r="M207" s="434"/>
      <c r="N207" s="434"/>
      <c r="P207" s="591"/>
      <c r="Q207" s="588"/>
      <c r="R207" s="588"/>
      <c r="S207" s="591"/>
      <c r="T207" s="434"/>
      <c r="U207" s="434"/>
      <c r="V207" s="434"/>
      <c r="W207" s="591"/>
      <c r="X207" s="588"/>
      <c r="Y207" s="437"/>
      <c r="Z207" s="437"/>
      <c r="AA207" s="588"/>
      <c r="AB207" s="587"/>
    </row>
    <row r="208" spans="1:28" ht="2.9" customHeight="1">
      <c r="A208" s="591"/>
      <c r="B208" s="587"/>
      <c r="C208" s="587"/>
      <c r="D208" s="591"/>
      <c r="E208" s="587"/>
      <c r="F208" s="587"/>
      <c r="G208" s="591"/>
      <c r="H208" s="587"/>
      <c r="J208" s="588"/>
      <c r="K208" s="588"/>
      <c r="L208" s="591"/>
      <c r="M208" s="591"/>
      <c r="N208" s="591"/>
      <c r="P208" s="591"/>
      <c r="Q208" s="588"/>
      <c r="R208" s="588"/>
      <c r="S208" s="591"/>
      <c r="T208" s="591"/>
      <c r="U208" s="591"/>
      <c r="V208" s="434"/>
      <c r="W208" s="591"/>
      <c r="X208" s="588"/>
      <c r="Y208" s="588"/>
      <c r="Z208" s="588"/>
      <c r="AA208" s="588"/>
      <c r="AB208" s="587"/>
    </row>
    <row r="209" spans="1:28">
      <c r="A209" s="596"/>
      <c r="B209" s="590"/>
      <c r="C209" s="590"/>
      <c r="D209" s="596"/>
      <c r="E209" s="590"/>
      <c r="F209" s="590"/>
      <c r="G209" s="596"/>
      <c r="H209" s="590"/>
      <c r="J209" s="589"/>
      <c r="K209" s="589"/>
      <c r="L209" s="596"/>
      <c r="M209" s="438"/>
      <c r="N209" s="438"/>
      <c r="P209" s="596"/>
      <c r="Q209" s="589"/>
      <c r="R209" s="589"/>
      <c r="S209" s="596"/>
      <c r="T209" s="438"/>
      <c r="U209" s="438"/>
      <c r="V209" s="438"/>
      <c r="W209" s="596"/>
      <c r="X209" s="589"/>
      <c r="Y209" s="439"/>
      <c r="Z209" s="439"/>
      <c r="AA209" s="589"/>
      <c r="AB209" s="590"/>
    </row>
    <row r="210" spans="1:28" ht="2.65" customHeight="1">
      <c r="A210" s="592" t="s">
        <v>105</v>
      </c>
      <c r="B210" s="587"/>
      <c r="C210" s="587"/>
      <c r="D210" s="592" t="s">
        <v>105</v>
      </c>
      <c r="E210" s="587"/>
      <c r="F210" s="440" t="s">
        <v>105</v>
      </c>
      <c r="G210" s="593" t="s">
        <v>105</v>
      </c>
      <c r="H210" s="587"/>
      <c r="J210" s="446" t="s">
        <v>105</v>
      </c>
      <c r="K210" s="446" t="s">
        <v>105</v>
      </c>
      <c r="L210" s="446" t="s">
        <v>105</v>
      </c>
      <c r="M210" s="427" t="s">
        <v>105</v>
      </c>
      <c r="N210" s="427" t="s">
        <v>105</v>
      </c>
      <c r="P210" s="446" t="s">
        <v>105</v>
      </c>
      <c r="Q210" s="446" t="s">
        <v>105</v>
      </c>
      <c r="R210" s="446" t="s">
        <v>105</v>
      </c>
      <c r="S210" s="446" t="s">
        <v>105</v>
      </c>
      <c r="T210" s="427" t="s">
        <v>105</v>
      </c>
      <c r="U210" s="594" t="s">
        <v>105</v>
      </c>
      <c r="V210" s="587"/>
      <c r="W210" s="446" t="s">
        <v>105</v>
      </c>
      <c r="X210" s="446" t="s">
        <v>105</v>
      </c>
      <c r="Y210" s="427" t="s">
        <v>105</v>
      </c>
      <c r="Z210" s="427" t="s">
        <v>105</v>
      </c>
      <c r="AA210" s="593" t="s">
        <v>105</v>
      </c>
      <c r="AB210" s="587"/>
    </row>
    <row r="211" spans="1:28">
      <c r="A211" s="599">
        <v>3505</v>
      </c>
      <c r="B211" s="587"/>
      <c r="C211" s="587"/>
      <c r="D211" s="600" t="s">
        <v>69</v>
      </c>
      <c r="E211" s="587"/>
      <c r="F211" s="587"/>
      <c r="G211" s="601">
        <v>22</v>
      </c>
      <c r="H211" s="587"/>
      <c r="J211" s="586">
        <v>81.8</v>
      </c>
      <c r="K211" s="586">
        <v>13.6</v>
      </c>
      <c r="L211" s="597">
        <v>109.5</v>
      </c>
      <c r="M211" s="442">
        <v>4.5</v>
      </c>
      <c r="N211" s="443">
        <v>95.5</v>
      </c>
      <c r="P211" s="595">
        <v>54.5</v>
      </c>
      <c r="Q211" s="586">
        <v>95.5</v>
      </c>
      <c r="R211" s="586">
        <v>27.3</v>
      </c>
      <c r="S211" s="597">
        <v>106.273</v>
      </c>
      <c r="T211" s="442">
        <v>18.2</v>
      </c>
      <c r="U211" s="443">
        <v>81.8</v>
      </c>
      <c r="V211" s="434"/>
      <c r="W211" s="595">
        <v>27.3</v>
      </c>
      <c r="X211" s="598">
        <v>111.864</v>
      </c>
      <c r="Y211" s="444">
        <v>4.5</v>
      </c>
      <c r="Z211" s="445">
        <v>95.5</v>
      </c>
      <c r="AA211" s="586">
        <v>72.7</v>
      </c>
      <c r="AB211" s="587"/>
    </row>
    <row r="212" spans="1:28">
      <c r="A212" s="591"/>
      <c r="B212" s="587"/>
      <c r="C212" s="587"/>
      <c r="D212" s="591"/>
      <c r="E212" s="587"/>
      <c r="F212" s="587"/>
      <c r="G212" s="591"/>
      <c r="H212" s="587"/>
      <c r="J212" s="588"/>
      <c r="K212" s="588"/>
      <c r="L212" s="591"/>
      <c r="M212" s="434"/>
      <c r="N212" s="434"/>
      <c r="P212" s="591"/>
      <c r="Q212" s="588"/>
      <c r="R212" s="588"/>
      <c r="S212" s="591"/>
      <c r="T212" s="434"/>
      <c r="U212" s="434"/>
      <c r="V212" s="434"/>
      <c r="W212" s="591"/>
      <c r="X212" s="588"/>
      <c r="Y212" s="437"/>
      <c r="Z212" s="437"/>
      <c r="AA212" s="588"/>
      <c r="AB212" s="587"/>
    </row>
    <row r="213" spans="1:28" ht="2.9" customHeight="1">
      <c r="A213" s="591"/>
      <c r="B213" s="587"/>
      <c r="C213" s="587"/>
      <c r="D213" s="591"/>
      <c r="E213" s="587"/>
      <c r="F213" s="587"/>
      <c r="G213" s="591"/>
      <c r="H213" s="587"/>
      <c r="J213" s="588"/>
      <c r="K213" s="588"/>
      <c r="L213" s="591"/>
      <c r="M213" s="591"/>
      <c r="N213" s="591"/>
      <c r="P213" s="591"/>
      <c r="Q213" s="588"/>
      <c r="R213" s="588"/>
      <c r="S213" s="591"/>
      <c r="T213" s="591"/>
      <c r="U213" s="591"/>
      <c r="V213" s="434"/>
      <c r="W213" s="591"/>
      <c r="X213" s="588"/>
      <c r="Y213" s="588"/>
      <c r="Z213" s="588"/>
      <c r="AA213" s="588"/>
      <c r="AB213" s="587"/>
    </row>
    <row r="214" spans="1:28">
      <c r="A214" s="596"/>
      <c r="B214" s="590"/>
      <c r="C214" s="590"/>
      <c r="D214" s="596"/>
      <c r="E214" s="590"/>
      <c r="F214" s="590"/>
      <c r="G214" s="596"/>
      <c r="H214" s="590"/>
      <c r="J214" s="589"/>
      <c r="K214" s="589"/>
      <c r="L214" s="596"/>
      <c r="M214" s="438"/>
      <c r="N214" s="438"/>
      <c r="P214" s="596"/>
      <c r="Q214" s="589"/>
      <c r="R214" s="589"/>
      <c r="S214" s="596"/>
      <c r="T214" s="438"/>
      <c r="U214" s="438"/>
      <c r="V214" s="438"/>
      <c r="W214" s="596"/>
      <c r="X214" s="589"/>
      <c r="Y214" s="439"/>
      <c r="Z214" s="439"/>
      <c r="AA214" s="589"/>
      <c r="AB214" s="590"/>
    </row>
    <row r="215" spans="1:28" ht="2.65" customHeight="1">
      <c r="A215" s="592" t="s">
        <v>105</v>
      </c>
      <c r="B215" s="587"/>
      <c r="C215" s="587"/>
      <c r="D215" s="592" t="s">
        <v>105</v>
      </c>
      <c r="E215" s="587"/>
      <c r="F215" s="440" t="s">
        <v>105</v>
      </c>
      <c r="G215" s="593" t="s">
        <v>105</v>
      </c>
      <c r="H215" s="587"/>
      <c r="J215" s="446" t="s">
        <v>105</v>
      </c>
      <c r="K215" s="446" t="s">
        <v>105</v>
      </c>
      <c r="L215" s="446" t="s">
        <v>105</v>
      </c>
      <c r="M215" s="427" t="s">
        <v>105</v>
      </c>
      <c r="N215" s="427" t="s">
        <v>105</v>
      </c>
      <c r="P215" s="446" t="s">
        <v>105</v>
      </c>
      <c r="Q215" s="446" t="s">
        <v>105</v>
      </c>
      <c r="R215" s="446" t="s">
        <v>105</v>
      </c>
      <c r="S215" s="446" t="s">
        <v>105</v>
      </c>
      <c r="T215" s="427" t="s">
        <v>105</v>
      </c>
      <c r="U215" s="594" t="s">
        <v>105</v>
      </c>
      <c r="V215" s="587"/>
      <c r="W215" s="446" t="s">
        <v>105</v>
      </c>
      <c r="X215" s="446" t="s">
        <v>105</v>
      </c>
      <c r="Y215" s="427" t="s">
        <v>105</v>
      </c>
      <c r="Z215" s="427" t="s">
        <v>105</v>
      </c>
      <c r="AA215" s="593" t="s">
        <v>105</v>
      </c>
      <c r="AB215" s="587"/>
    </row>
    <row r="216" spans="1:28">
      <c r="A216" s="599">
        <v>3506</v>
      </c>
      <c r="B216" s="587"/>
      <c r="C216" s="587"/>
      <c r="D216" s="600" t="s">
        <v>70</v>
      </c>
      <c r="E216" s="587"/>
      <c r="F216" s="587"/>
      <c r="G216" s="601">
        <v>25</v>
      </c>
      <c r="H216" s="587"/>
      <c r="J216" s="586">
        <v>72</v>
      </c>
      <c r="K216" s="586">
        <v>4</v>
      </c>
      <c r="L216" s="597">
        <v>106.64</v>
      </c>
      <c r="M216" s="442">
        <v>8</v>
      </c>
      <c r="N216" s="443">
        <v>92</v>
      </c>
      <c r="P216" s="595">
        <v>36</v>
      </c>
      <c r="Q216" s="586">
        <v>80</v>
      </c>
      <c r="R216" s="586">
        <v>12</v>
      </c>
      <c r="S216" s="597">
        <v>107.4</v>
      </c>
      <c r="T216" s="442">
        <v>12</v>
      </c>
      <c r="U216" s="443">
        <v>88</v>
      </c>
      <c r="V216" s="434"/>
      <c r="W216" s="595">
        <v>32</v>
      </c>
      <c r="X216" s="598">
        <v>106.88</v>
      </c>
      <c r="Y216" s="444">
        <v>8</v>
      </c>
      <c r="Z216" s="445">
        <v>92</v>
      </c>
      <c r="AA216" s="586">
        <v>28</v>
      </c>
      <c r="AB216" s="587"/>
    </row>
    <row r="217" spans="1:28">
      <c r="A217" s="591"/>
      <c r="B217" s="587"/>
      <c r="C217" s="587"/>
      <c r="D217" s="591"/>
      <c r="E217" s="587"/>
      <c r="F217" s="587"/>
      <c r="G217" s="591"/>
      <c r="H217" s="587"/>
      <c r="J217" s="588"/>
      <c r="K217" s="588"/>
      <c r="L217" s="591"/>
      <c r="M217" s="434"/>
      <c r="N217" s="434"/>
      <c r="P217" s="591"/>
      <c r="Q217" s="588"/>
      <c r="R217" s="588"/>
      <c r="S217" s="591"/>
      <c r="T217" s="434"/>
      <c r="U217" s="434"/>
      <c r="V217" s="434"/>
      <c r="W217" s="591"/>
      <c r="X217" s="588"/>
      <c r="Y217" s="437"/>
      <c r="Z217" s="437"/>
      <c r="AA217" s="588"/>
      <c r="AB217" s="587"/>
    </row>
    <row r="218" spans="1:28" ht="2.9" customHeight="1">
      <c r="A218" s="591"/>
      <c r="B218" s="587"/>
      <c r="C218" s="587"/>
      <c r="D218" s="591"/>
      <c r="E218" s="587"/>
      <c r="F218" s="587"/>
      <c r="G218" s="591"/>
      <c r="H218" s="587"/>
      <c r="J218" s="588"/>
      <c r="K218" s="588"/>
      <c r="L218" s="591"/>
      <c r="M218" s="591"/>
      <c r="N218" s="591"/>
      <c r="P218" s="591"/>
      <c r="Q218" s="588"/>
      <c r="R218" s="588"/>
      <c r="S218" s="591"/>
      <c r="T218" s="591"/>
      <c r="U218" s="591"/>
      <c r="V218" s="434"/>
      <c r="W218" s="591"/>
      <c r="X218" s="588"/>
      <c r="Y218" s="588"/>
      <c r="Z218" s="588"/>
      <c r="AA218" s="588"/>
      <c r="AB218" s="587"/>
    </row>
    <row r="219" spans="1:28">
      <c r="A219" s="596"/>
      <c r="B219" s="590"/>
      <c r="C219" s="590"/>
      <c r="D219" s="596"/>
      <c r="E219" s="590"/>
      <c r="F219" s="590"/>
      <c r="G219" s="596"/>
      <c r="H219" s="590"/>
      <c r="J219" s="589"/>
      <c r="K219" s="589"/>
      <c r="L219" s="596"/>
      <c r="M219" s="438"/>
      <c r="N219" s="438"/>
      <c r="P219" s="596"/>
      <c r="Q219" s="589"/>
      <c r="R219" s="589"/>
      <c r="S219" s="596"/>
      <c r="T219" s="438"/>
      <c r="U219" s="438"/>
      <c r="V219" s="438"/>
      <c r="W219" s="596"/>
      <c r="X219" s="589"/>
      <c r="Y219" s="439"/>
      <c r="Z219" s="439"/>
      <c r="AA219" s="589"/>
      <c r="AB219" s="590"/>
    </row>
    <row r="220" spans="1:28" ht="2.65" customHeight="1">
      <c r="A220" s="592" t="s">
        <v>105</v>
      </c>
      <c r="B220" s="587"/>
      <c r="C220" s="587"/>
      <c r="D220" s="592" t="s">
        <v>105</v>
      </c>
      <c r="E220" s="587"/>
      <c r="F220" s="440" t="s">
        <v>105</v>
      </c>
      <c r="G220" s="593" t="s">
        <v>105</v>
      </c>
      <c r="H220" s="587"/>
      <c r="J220" s="446" t="s">
        <v>105</v>
      </c>
      <c r="K220" s="446" t="s">
        <v>105</v>
      </c>
      <c r="L220" s="446" t="s">
        <v>105</v>
      </c>
      <c r="M220" s="427" t="s">
        <v>105</v>
      </c>
      <c r="N220" s="427" t="s">
        <v>105</v>
      </c>
      <c r="P220" s="446" t="s">
        <v>105</v>
      </c>
      <c r="Q220" s="446" t="s">
        <v>105</v>
      </c>
      <c r="R220" s="446" t="s">
        <v>105</v>
      </c>
      <c r="S220" s="446" t="s">
        <v>105</v>
      </c>
      <c r="T220" s="427" t="s">
        <v>105</v>
      </c>
      <c r="U220" s="594" t="s">
        <v>105</v>
      </c>
      <c r="V220" s="587"/>
      <c r="W220" s="446" t="s">
        <v>105</v>
      </c>
      <c r="X220" s="446" t="s">
        <v>105</v>
      </c>
      <c r="Y220" s="427" t="s">
        <v>105</v>
      </c>
      <c r="Z220" s="427" t="s">
        <v>105</v>
      </c>
      <c r="AA220" s="593" t="s">
        <v>105</v>
      </c>
      <c r="AB220" s="587"/>
    </row>
    <row r="221" spans="1:28">
      <c r="A221" s="599">
        <v>4028</v>
      </c>
      <c r="B221" s="587"/>
      <c r="C221" s="587"/>
      <c r="D221" s="600" t="s">
        <v>71</v>
      </c>
      <c r="E221" s="587"/>
      <c r="F221" s="587"/>
      <c r="G221" s="601">
        <v>63</v>
      </c>
      <c r="H221" s="587"/>
      <c r="J221" s="586">
        <v>87.3</v>
      </c>
      <c r="K221" s="586">
        <v>6.3</v>
      </c>
      <c r="L221" s="597">
        <v>109.048</v>
      </c>
      <c r="M221" s="442">
        <v>3.2</v>
      </c>
      <c r="N221" s="443">
        <v>96.8</v>
      </c>
      <c r="P221" s="595">
        <v>49.2</v>
      </c>
      <c r="Q221" s="586">
        <v>90.5</v>
      </c>
      <c r="R221" s="586">
        <v>6.3</v>
      </c>
      <c r="S221" s="597">
        <v>108.651</v>
      </c>
      <c r="T221" s="442">
        <v>6.3</v>
      </c>
      <c r="U221" s="443">
        <v>93.7</v>
      </c>
      <c r="V221" s="434"/>
      <c r="W221" s="595">
        <v>41.3</v>
      </c>
      <c r="X221" s="598">
        <v>109.937</v>
      </c>
      <c r="Y221" s="444">
        <v>6.3</v>
      </c>
      <c r="Z221" s="445">
        <v>93.7</v>
      </c>
      <c r="AA221" s="586">
        <v>49.2</v>
      </c>
      <c r="AB221" s="587"/>
    </row>
    <row r="222" spans="1:28">
      <c r="A222" s="591"/>
      <c r="B222" s="587"/>
      <c r="C222" s="587"/>
      <c r="D222" s="591"/>
      <c r="E222" s="587"/>
      <c r="F222" s="587"/>
      <c r="G222" s="591"/>
      <c r="H222" s="587"/>
      <c r="J222" s="588"/>
      <c r="K222" s="588"/>
      <c r="L222" s="591"/>
      <c r="M222" s="434"/>
      <c r="N222" s="434"/>
      <c r="P222" s="591"/>
      <c r="Q222" s="588"/>
      <c r="R222" s="588"/>
      <c r="S222" s="591"/>
      <c r="T222" s="434"/>
      <c r="U222" s="434"/>
      <c r="V222" s="434"/>
      <c r="W222" s="591"/>
      <c r="X222" s="588"/>
      <c r="Y222" s="437"/>
      <c r="Z222" s="437"/>
      <c r="AA222" s="588"/>
      <c r="AB222" s="587"/>
    </row>
    <row r="223" spans="1:28" ht="2.9" customHeight="1">
      <c r="A223" s="591"/>
      <c r="B223" s="587"/>
      <c r="C223" s="587"/>
      <c r="D223" s="591"/>
      <c r="E223" s="587"/>
      <c r="F223" s="587"/>
      <c r="G223" s="591"/>
      <c r="H223" s="587"/>
      <c r="J223" s="588"/>
      <c r="K223" s="588"/>
      <c r="L223" s="591"/>
      <c r="M223" s="591"/>
      <c r="N223" s="591"/>
      <c r="P223" s="591"/>
      <c r="Q223" s="588"/>
      <c r="R223" s="588"/>
      <c r="S223" s="591"/>
      <c r="T223" s="591"/>
      <c r="U223" s="591"/>
      <c r="V223" s="434"/>
      <c r="W223" s="591"/>
      <c r="X223" s="588"/>
      <c r="Y223" s="588"/>
      <c r="Z223" s="588"/>
      <c r="AA223" s="588"/>
      <c r="AB223" s="587"/>
    </row>
    <row r="224" spans="1:28">
      <c r="A224" s="596"/>
      <c r="B224" s="590"/>
      <c r="C224" s="590"/>
      <c r="D224" s="596"/>
      <c r="E224" s="590"/>
      <c r="F224" s="590"/>
      <c r="G224" s="596"/>
      <c r="H224" s="590"/>
      <c r="J224" s="589"/>
      <c r="K224" s="589"/>
      <c r="L224" s="596"/>
      <c r="M224" s="438"/>
      <c r="N224" s="438"/>
      <c r="P224" s="596"/>
      <c r="Q224" s="589"/>
      <c r="R224" s="589"/>
      <c r="S224" s="596"/>
      <c r="T224" s="438"/>
      <c r="U224" s="438"/>
      <c r="V224" s="438"/>
      <c r="W224" s="596"/>
      <c r="X224" s="589"/>
      <c r="Y224" s="439"/>
      <c r="Z224" s="439"/>
      <c r="AA224" s="589"/>
      <c r="AB224" s="590"/>
    </row>
    <row r="225" spans="1:28" ht="2.65" customHeight="1">
      <c r="A225" s="592" t="s">
        <v>105</v>
      </c>
      <c r="B225" s="587"/>
      <c r="C225" s="587"/>
      <c r="D225" s="592" t="s">
        <v>105</v>
      </c>
      <c r="E225" s="587"/>
      <c r="F225" s="440" t="s">
        <v>105</v>
      </c>
      <c r="G225" s="593" t="s">
        <v>105</v>
      </c>
      <c r="H225" s="587"/>
      <c r="J225" s="446" t="s">
        <v>105</v>
      </c>
      <c r="K225" s="446" t="s">
        <v>105</v>
      </c>
      <c r="L225" s="446" t="s">
        <v>105</v>
      </c>
      <c r="M225" s="427" t="s">
        <v>105</v>
      </c>
      <c r="N225" s="427" t="s">
        <v>105</v>
      </c>
      <c r="P225" s="446" t="s">
        <v>105</v>
      </c>
      <c r="Q225" s="446" t="s">
        <v>105</v>
      </c>
      <c r="R225" s="446" t="s">
        <v>105</v>
      </c>
      <c r="S225" s="446" t="s">
        <v>105</v>
      </c>
      <c r="T225" s="427" t="s">
        <v>105</v>
      </c>
      <c r="U225" s="594" t="s">
        <v>105</v>
      </c>
      <c r="V225" s="587"/>
      <c r="W225" s="446" t="s">
        <v>105</v>
      </c>
      <c r="X225" s="446" t="s">
        <v>105</v>
      </c>
      <c r="Y225" s="427" t="s">
        <v>105</v>
      </c>
      <c r="Z225" s="427" t="s">
        <v>105</v>
      </c>
      <c r="AA225" s="593" t="s">
        <v>105</v>
      </c>
      <c r="AB225" s="587"/>
    </row>
    <row r="226" spans="1:28">
      <c r="A226" s="599">
        <v>2003</v>
      </c>
      <c r="B226" s="587"/>
      <c r="C226" s="587"/>
      <c r="D226" s="600" t="s">
        <v>93</v>
      </c>
      <c r="E226" s="587"/>
      <c r="F226" s="587"/>
      <c r="G226" s="601">
        <v>54</v>
      </c>
      <c r="H226" s="587"/>
      <c r="J226" s="586">
        <v>64.8</v>
      </c>
      <c r="K226" s="586">
        <v>9.3000000000000007</v>
      </c>
      <c r="L226" s="597">
        <v>106.1</v>
      </c>
      <c r="M226" s="442">
        <v>25.9</v>
      </c>
      <c r="N226" s="443">
        <v>74.099999999999994</v>
      </c>
      <c r="P226" s="595">
        <v>35.200000000000003</v>
      </c>
      <c r="Q226" s="586">
        <v>74.099999999999994</v>
      </c>
      <c r="R226" s="586">
        <v>14.8</v>
      </c>
      <c r="S226" s="597">
        <v>109.078</v>
      </c>
      <c r="T226" s="442">
        <v>16.7</v>
      </c>
      <c r="U226" s="443">
        <v>83.3</v>
      </c>
      <c r="V226" s="434"/>
      <c r="W226" s="595">
        <v>50</v>
      </c>
      <c r="X226" s="598">
        <v>111.16</v>
      </c>
      <c r="Y226" s="444">
        <v>14.8</v>
      </c>
      <c r="Z226" s="445">
        <v>85.2</v>
      </c>
      <c r="AA226" s="586">
        <v>57.4</v>
      </c>
      <c r="AB226" s="587"/>
    </row>
    <row r="227" spans="1:28">
      <c r="A227" s="591"/>
      <c r="B227" s="587"/>
      <c r="C227" s="587"/>
      <c r="D227" s="591"/>
      <c r="E227" s="587"/>
      <c r="F227" s="587"/>
      <c r="G227" s="591"/>
      <c r="H227" s="587"/>
      <c r="J227" s="588"/>
      <c r="K227" s="588"/>
      <c r="L227" s="591"/>
      <c r="M227" s="434"/>
      <c r="N227" s="434"/>
      <c r="P227" s="591"/>
      <c r="Q227" s="588"/>
      <c r="R227" s="588"/>
      <c r="S227" s="591"/>
      <c r="T227" s="434"/>
      <c r="U227" s="434"/>
      <c r="V227" s="434"/>
      <c r="W227" s="591"/>
      <c r="X227" s="588"/>
      <c r="Y227" s="437"/>
      <c r="Z227" s="437"/>
      <c r="AA227" s="588"/>
      <c r="AB227" s="587"/>
    </row>
    <row r="228" spans="1:28" ht="2.9" customHeight="1">
      <c r="A228" s="591"/>
      <c r="B228" s="587"/>
      <c r="C228" s="587"/>
      <c r="D228" s="591"/>
      <c r="E228" s="587"/>
      <c r="F228" s="587"/>
      <c r="G228" s="591"/>
      <c r="H228" s="587"/>
      <c r="J228" s="588"/>
      <c r="K228" s="588"/>
      <c r="L228" s="591"/>
      <c r="M228" s="591"/>
      <c r="N228" s="591"/>
      <c r="P228" s="591"/>
      <c r="Q228" s="588"/>
      <c r="R228" s="588"/>
      <c r="S228" s="591"/>
      <c r="T228" s="591"/>
      <c r="U228" s="591"/>
      <c r="V228" s="434"/>
      <c r="W228" s="591"/>
      <c r="X228" s="588"/>
      <c r="Y228" s="588"/>
      <c r="Z228" s="588"/>
      <c r="AA228" s="588"/>
      <c r="AB228" s="587"/>
    </row>
    <row r="229" spans="1:28">
      <c r="A229" s="596"/>
      <c r="B229" s="590"/>
      <c r="C229" s="590"/>
      <c r="D229" s="596"/>
      <c r="E229" s="590"/>
      <c r="F229" s="590"/>
      <c r="G229" s="596"/>
      <c r="H229" s="590"/>
      <c r="J229" s="589"/>
      <c r="K229" s="589"/>
      <c r="L229" s="596"/>
      <c r="M229" s="438"/>
      <c r="N229" s="438"/>
      <c r="P229" s="596"/>
      <c r="Q229" s="589"/>
      <c r="R229" s="589"/>
      <c r="S229" s="596"/>
      <c r="T229" s="438"/>
      <c r="U229" s="438"/>
      <c r="V229" s="438"/>
      <c r="W229" s="596"/>
      <c r="X229" s="589"/>
      <c r="Y229" s="439"/>
      <c r="Z229" s="439"/>
      <c r="AA229" s="589"/>
      <c r="AB229" s="590"/>
    </row>
    <row r="230" spans="1:28" ht="2.65" customHeight="1">
      <c r="A230" s="592" t="s">
        <v>105</v>
      </c>
      <c r="B230" s="587"/>
      <c r="C230" s="587"/>
      <c r="D230" s="592" t="s">
        <v>105</v>
      </c>
      <c r="E230" s="587"/>
      <c r="F230" s="440" t="s">
        <v>105</v>
      </c>
      <c r="G230" s="593" t="s">
        <v>105</v>
      </c>
      <c r="H230" s="587"/>
      <c r="J230" s="446" t="s">
        <v>105</v>
      </c>
      <c r="K230" s="446" t="s">
        <v>105</v>
      </c>
      <c r="L230" s="446" t="s">
        <v>105</v>
      </c>
      <c r="M230" s="427" t="s">
        <v>105</v>
      </c>
      <c r="N230" s="427" t="s">
        <v>105</v>
      </c>
      <c r="P230" s="446" t="s">
        <v>105</v>
      </c>
      <c r="Q230" s="446" t="s">
        <v>105</v>
      </c>
      <c r="R230" s="446" t="s">
        <v>105</v>
      </c>
      <c r="S230" s="446" t="s">
        <v>105</v>
      </c>
      <c r="T230" s="427" t="s">
        <v>105</v>
      </c>
      <c r="U230" s="594" t="s">
        <v>105</v>
      </c>
      <c r="V230" s="587"/>
      <c r="W230" s="446" t="s">
        <v>105</v>
      </c>
      <c r="X230" s="446" t="s">
        <v>105</v>
      </c>
      <c r="Y230" s="427" t="s">
        <v>105</v>
      </c>
      <c r="Z230" s="427" t="s">
        <v>105</v>
      </c>
      <c r="AA230" s="593" t="s">
        <v>105</v>
      </c>
      <c r="AB230" s="587"/>
    </row>
    <row r="231" spans="1:28">
      <c r="A231" s="599">
        <v>2056</v>
      </c>
      <c r="B231" s="587"/>
      <c r="C231" s="587"/>
      <c r="D231" s="600" t="s">
        <v>73</v>
      </c>
      <c r="E231" s="587"/>
      <c r="F231" s="587"/>
      <c r="G231" s="601">
        <v>30</v>
      </c>
      <c r="H231" s="587"/>
      <c r="J231" s="586">
        <v>76.7</v>
      </c>
      <c r="K231" s="586">
        <v>10</v>
      </c>
      <c r="L231" s="597">
        <v>109.857</v>
      </c>
      <c r="M231" s="442">
        <v>10</v>
      </c>
      <c r="N231" s="443">
        <v>90</v>
      </c>
      <c r="P231" s="595">
        <v>60</v>
      </c>
      <c r="Q231" s="586">
        <v>76.7</v>
      </c>
      <c r="R231" s="586">
        <v>13.3</v>
      </c>
      <c r="S231" s="597">
        <v>110.107</v>
      </c>
      <c r="T231" s="442">
        <v>10</v>
      </c>
      <c r="U231" s="443">
        <v>90</v>
      </c>
      <c r="V231" s="434"/>
      <c r="W231" s="595">
        <v>53.3</v>
      </c>
      <c r="X231" s="598">
        <v>109.071</v>
      </c>
      <c r="Y231" s="444">
        <v>16.7</v>
      </c>
      <c r="Z231" s="445">
        <v>83.3</v>
      </c>
      <c r="AA231" s="586">
        <v>43.3</v>
      </c>
      <c r="AB231" s="587"/>
    </row>
    <row r="232" spans="1:28">
      <c r="A232" s="591"/>
      <c r="B232" s="587"/>
      <c r="C232" s="587"/>
      <c r="D232" s="591"/>
      <c r="E232" s="587"/>
      <c r="F232" s="587"/>
      <c r="G232" s="591"/>
      <c r="H232" s="587"/>
      <c r="J232" s="588"/>
      <c r="K232" s="588"/>
      <c r="L232" s="591"/>
      <c r="M232" s="434"/>
      <c r="N232" s="434"/>
      <c r="P232" s="591"/>
      <c r="Q232" s="588"/>
      <c r="R232" s="588"/>
      <c r="S232" s="591"/>
      <c r="T232" s="434"/>
      <c r="U232" s="434"/>
      <c r="V232" s="434"/>
      <c r="W232" s="591"/>
      <c r="X232" s="588"/>
      <c r="Y232" s="437"/>
      <c r="Z232" s="437"/>
      <c r="AA232" s="588"/>
      <c r="AB232" s="587"/>
    </row>
    <row r="233" spans="1:28" ht="2.9" customHeight="1">
      <c r="A233" s="591"/>
      <c r="B233" s="587"/>
      <c r="C233" s="587"/>
      <c r="D233" s="591"/>
      <c r="E233" s="587"/>
      <c r="F233" s="587"/>
      <c r="G233" s="591"/>
      <c r="H233" s="587"/>
      <c r="J233" s="588"/>
      <c r="K233" s="588"/>
      <c r="L233" s="591"/>
      <c r="M233" s="591"/>
      <c r="N233" s="591"/>
      <c r="P233" s="591"/>
      <c r="Q233" s="588"/>
      <c r="R233" s="588"/>
      <c r="S233" s="591"/>
      <c r="T233" s="591"/>
      <c r="U233" s="591"/>
      <c r="V233" s="434"/>
      <c r="W233" s="591"/>
      <c r="X233" s="588"/>
      <c r="Y233" s="588"/>
      <c r="Z233" s="588"/>
      <c r="AA233" s="588"/>
      <c r="AB233" s="587"/>
    </row>
    <row r="234" spans="1:28">
      <c r="A234" s="596"/>
      <c r="B234" s="590"/>
      <c r="C234" s="590"/>
      <c r="D234" s="596"/>
      <c r="E234" s="590"/>
      <c r="F234" s="590"/>
      <c r="G234" s="596"/>
      <c r="H234" s="590"/>
      <c r="J234" s="589"/>
      <c r="K234" s="589"/>
      <c r="L234" s="596"/>
      <c r="M234" s="438"/>
      <c r="N234" s="438"/>
      <c r="P234" s="596"/>
      <c r="Q234" s="589"/>
      <c r="R234" s="589"/>
      <c r="S234" s="596"/>
      <c r="T234" s="438"/>
      <c r="U234" s="438"/>
      <c r="V234" s="438"/>
      <c r="W234" s="596"/>
      <c r="X234" s="589"/>
      <c r="Y234" s="439"/>
      <c r="Z234" s="439"/>
      <c r="AA234" s="589"/>
      <c r="AB234" s="590"/>
    </row>
    <row r="235" spans="1:28" ht="2.65" customHeight="1">
      <c r="A235" s="592" t="s">
        <v>105</v>
      </c>
      <c r="B235" s="587"/>
      <c r="C235" s="587"/>
      <c r="D235" s="592" t="s">
        <v>105</v>
      </c>
      <c r="E235" s="587"/>
      <c r="F235" s="440" t="s">
        <v>105</v>
      </c>
      <c r="G235" s="593" t="s">
        <v>105</v>
      </c>
      <c r="H235" s="587"/>
      <c r="J235" s="446" t="s">
        <v>105</v>
      </c>
      <c r="K235" s="446" t="s">
        <v>105</v>
      </c>
      <c r="L235" s="446" t="s">
        <v>105</v>
      </c>
      <c r="M235" s="427" t="s">
        <v>105</v>
      </c>
      <c r="N235" s="427" t="s">
        <v>105</v>
      </c>
      <c r="P235" s="446" t="s">
        <v>105</v>
      </c>
      <c r="Q235" s="446" t="s">
        <v>105</v>
      </c>
      <c r="R235" s="446" t="s">
        <v>105</v>
      </c>
      <c r="S235" s="446" t="s">
        <v>105</v>
      </c>
      <c r="T235" s="427" t="s">
        <v>105</v>
      </c>
      <c r="U235" s="594" t="s">
        <v>105</v>
      </c>
      <c r="V235" s="587"/>
      <c r="W235" s="446" t="s">
        <v>105</v>
      </c>
      <c r="X235" s="446" t="s">
        <v>105</v>
      </c>
      <c r="Y235" s="427" t="s">
        <v>105</v>
      </c>
      <c r="Z235" s="427" t="s">
        <v>105</v>
      </c>
      <c r="AA235" s="593" t="s">
        <v>105</v>
      </c>
      <c r="AB235" s="587"/>
    </row>
    <row r="236" spans="1:28">
      <c r="A236" s="599">
        <v>7005</v>
      </c>
      <c r="B236" s="587"/>
      <c r="C236" s="587"/>
      <c r="D236" s="600" t="s">
        <v>78</v>
      </c>
      <c r="E236" s="587"/>
      <c r="F236" s="587"/>
      <c r="G236" s="601">
        <v>8</v>
      </c>
      <c r="H236" s="587"/>
      <c r="J236" s="586">
        <v>0</v>
      </c>
      <c r="K236" s="586">
        <v>0</v>
      </c>
      <c r="L236" s="602" t="s">
        <v>259</v>
      </c>
      <c r="M236" s="442">
        <v>100</v>
      </c>
      <c r="N236" s="443">
        <v>0</v>
      </c>
      <c r="P236" s="595">
        <v>0</v>
      </c>
      <c r="Q236" s="586">
        <v>0</v>
      </c>
      <c r="R236" s="586">
        <v>0</v>
      </c>
      <c r="S236" s="602" t="s">
        <v>259</v>
      </c>
      <c r="T236" s="442">
        <v>100</v>
      </c>
      <c r="U236" s="443">
        <v>0</v>
      </c>
      <c r="V236" s="434"/>
      <c r="W236" s="595">
        <v>0</v>
      </c>
      <c r="X236" s="603" t="s">
        <v>259</v>
      </c>
      <c r="Y236" s="444">
        <v>100</v>
      </c>
      <c r="Z236" s="445">
        <v>0</v>
      </c>
      <c r="AA236" s="586">
        <v>0</v>
      </c>
      <c r="AB236" s="587"/>
    </row>
    <row r="237" spans="1:28">
      <c r="A237" s="591"/>
      <c r="B237" s="587"/>
      <c r="C237" s="587"/>
      <c r="D237" s="591"/>
      <c r="E237" s="587"/>
      <c r="F237" s="587"/>
      <c r="G237" s="591"/>
      <c r="H237" s="587"/>
      <c r="J237" s="588"/>
      <c r="K237" s="588"/>
      <c r="L237" s="591"/>
      <c r="M237" s="434"/>
      <c r="N237" s="434"/>
      <c r="P237" s="591"/>
      <c r="Q237" s="588"/>
      <c r="R237" s="588"/>
      <c r="S237" s="591"/>
      <c r="T237" s="434"/>
      <c r="U237" s="434"/>
      <c r="V237" s="434"/>
      <c r="W237" s="591"/>
      <c r="X237" s="588"/>
      <c r="Y237" s="437"/>
      <c r="Z237" s="437"/>
      <c r="AA237" s="588"/>
      <c r="AB237" s="587"/>
    </row>
    <row r="238" spans="1:28" ht="2.9" customHeight="1">
      <c r="A238" s="591"/>
      <c r="B238" s="587"/>
      <c r="C238" s="587"/>
      <c r="D238" s="591"/>
      <c r="E238" s="587"/>
      <c r="F238" s="587"/>
      <c r="G238" s="591"/>
      <c r="H238" s="587"/>
      <c r="J238" s="588"/>
      <c r="K238" s="588"/>
      <c r="L238" s="591"/>
      <c r="M238" s="591"/>
      <c r="N238" s="591"/>
      <c r="P238" s="591"/>
      <c r="Q238" s="588"/>
      <c r="R238" s="588"/>
      <c r="S238" s="591"/>
      <c r="T238" s="591"/>
      <c r="U238" s="591"/>
      <c r="V238" s="434"/>
      <c r="W238" s="591"/>
      <c r="X238" s="588"/>
      <c r="Y238" s="588"/>
      <c r="Z238" s="588"/>
      <c r="AA238" s="588"/>
      <c r="AB238" s="587"/>
    </row>
    <row r="239" spans="1:28">
      <c r="A239" s="596"/>
      <c r="B239" s="590"/>
      <c r="C239" s="590"/>
      <c r="D239" s="596"/>
      <c r="E239" s="590"/>
      <c r="F239" s="590"/>
      <c r="G239" s="596"/>
      <c r="H239" s="590"/>
      <c r="J239" s="589"/>
      <c r="K239" s="589"/>
      <c r="L239" s="596"/>
      <c r="M239" s="438"/>
      <c r="N239" s="438"/>
      <c r="P239" s="596"/>
      <c r="Q239" s="589"/>
      <c r="R239" s="589"/>
      <c r="S239" s="596"/>
      <c r="T239" s="438"/>
      <c r="U239" s="438"/>
      <c r="V239" s="438"/>
      <c r="W239" s="596"/>
      <c r="X239" s="589"/>
      <c r="Y239" s="439"/>
      <c r="Z239" s="439"/>
      <c r="AA239" s="589"/>
      <c r="AB239" s="590"/>
    </row>
    <row r="240" spans="1:28" ht="2.65" customHeight="1">
      <c r="A240" s="592" t="s">
        <v>105</v>
      </c>
      <c r="B240" s="587"/>
      <c r="C240" s="587"/>
      <c r="D240" s="592" t="s">
        <v>105</v>
      </c>
      <c r="E240" s="587"/>
      <c r="F240" s="440" t="s">
        <v>105</v>
      </c>
      <c r="G240" s="593" t="s">
        <v>105</v>
      </c>
      <c r="H240" s="587"/>
      <c r="J240" s="446" t="s">
        <v>105</v>
      </c>
      <c r="K240" s="446" t="s">
        <v>105</v>
      </c>
      <c r="L240" s="446" t="s">
        <v>105</v>
      </c>
      <c r="M240" s="427" t="s">
        <v>105</v>
      </c>
      <c r="N240" s="427" t="s">
        <v>105</v>
      </c>
      <c r="P240" s="446" t="s">
        <v>105</v>
      </c>
      <c r="Q240" s="446" t="s">
        <v>105</v>
      </c>
      <c r="R240" s="446" t="s">
        <v>105</v>
      </c>
      <c r="S240" s="446" t="s">
        <v>105</v>
      </c>
      <c r="T240" s="427" t="s">
        <v>105</v>
      </c>
      <c r="U240" s="594" t="s">
        <v>105</v>
      </c>
      <c r="V240" s="587"/>
      <c r="W240" s="446" t="s">
        <v>105</v>
      </c>
      <c r="X240" s="446" t="s">
        <v>105</v>
      </c>
      <c r="Y240" s="427" t="s">
        <v>105</v>
      </c>
      <c r="Z240" s="427" t="s">
        <v>105</v>
      </c>
      <c r="AA240" s="593" t="s">
        <v>105</v>
      </c>
      <c r="AB240" s="587"/>
    </row>
    <row r="241" spans="1:28">
      <c r="A241" s="599">
        <v>2059</v>
      </c>
      <c r="B241" s="587"/>
      <c r="C241" s="587"/>
      <c r="D241" s="600" t="s">
        <v>74</v>
      </c>
      <c r="E241" s="587"/>
      <c r="F241" s="587"/>
      <c r="G241" s="601">
        <v>82</v>
      </c>
      <c r="H241" s="587"/>
      <c r="J241" s="586">
        <v>62.2</v>
      </c>
      <c r="K241" s="586">
        <v>7.3</v>
      </c>
      <c r="L241" s="597">
        <v>104.203</v>
      </c>
      <c r="M241" s="442">
        <v>31.7</v>
      </c>
      <c r="N241" s="443">
        <v>68.3</v>
      </c>
      <c r="P241" s="595">
        <v>30.5</v>
      </c>
      <c r="Q241" s="586">
        <v>70.7</v>
      </c>
      <c r="R241" s="586">
        <v>8.5</v>
      </c>
      <c r="S241" s="597">
        <v>105.185</v>
      </c>
      <c r="T241" s="442">
        <v>23.2</v>
      </c>
      <c r="U241" s="443">
        <v>76.8</v>
      </c>
      <c r="V241" s="434"/>
      <c r="W241" s="595">
        <v>32.9</v>
      </c>
      <c r="X241" s="598">
        <v>105.58799999999999</v>
      </c>
      <c r="Y241" s="444">
        <v>25.6</v>
      </c>
      <c r="Z241" s="445">
        <v>74.400000000000006</v>
      </c>
      <c r="AA241" s="586">
        <v>36.6</v>
      </c>
      <c r="AB241" s="587"/>
    </row>
    <row r="242" spans="1:28">
      <c r="A242" s="591"/>
      <c r="B242" s="587"/>
      <c r="C242" s="587"/>
      <c r="D242" s="591"/>
      <c r="E242" s="587"/>
      <c r="F242" s="587"/>
      <c r="G242" s="591"/>
      <c r="H242" s="587"/>
      <c r="J242" s="588"/>
      <c r="K242" s="588"/>
      <c r="L242" s="591"/>
      <c r="M242" s="434"/>
      <c r="N242" s="434"/>
      <c r="P242" s="591"/>
      <c r="Q242" s="588"/>
      <c r="R242" s="588"/>
      <c r="S242" s="591"/>
      <c r="T242" s="434"/>
      <c r="U242" s="434"/>
      <c r="V242" s="434"/>
      <c r="W242" s="591"/>
      <c r="X242" s="588"/>
      <c r="Y242" s="437"/>
      <c r="Z242" s="437"/>
      <c r="AA242" s="588"/>
      <c r="AB242" s="587"/>
    </row>
    <row r="243" spans="1:28" ht="2.9" customHeight="1">
      <c r="A243" s="591"/>
      <c r="B243" s="587"/>
      <c r="C243" s="587"/>
      <c r="D243" s="591"/>
      <c r="E243" s="587"/>
      <c r="F243" s="587"/>
      <c r="G243" s="591"/>
      <c r="H243" s="587"/>
      <c r="J243" s="588"/>
      <c r="K243" s="588"/>
      <c r="L243" s="591"/>
      <c r="M243" s="591"/>
      <c r="N243" s="591"/>
      <c r="P243" s="591"/>
      <c r="Q243" s="588"/>
      <c r="R243" s="588"/>
      <c r="S243" s="591"/>
      <c r="T243" s="591"/>
      <c r="U243" s="591"/>
      <c r="V243" s="434"/>
      <c r="W243" s="591"/>
      <c r="X243" s="588"/>
      <c r="Y243" s="588"/>
      <c r="Z243" s="588"/>
      <c r="AA243" s="588"/>
      <c r="AB243" s="587"/>
    </row>
    <row r="244" spans="1:28">
      <c r="A244" s="596"/>
      <c r="B244" s="590"/>
      <c r="C244" s="590"/>
      <c r="D244" s="596"/>
      <c r="E244" s="590"/>
      <c r="F244" s="590"/>
      <c r="G244" s="596"/>
      <c r="H244" s="590"/>
      <c r="J244" s="589"/>
      <c r="K244" s="589"/>
      <c r="L244" s="596"/>
      <c r="M244" s="438"/>
      <c r="N244" s="438"/>
      <c r="P244" s="596"/>
      <c r="Q244" s="589"/>
      <c r="R244" s="589"/>
      <c r="S244" s="596"/>
      <c r="T244" s="438"/>
      <c r="U244" s="438"/>
      <c r="V244" s="438"/>
      <c r="W244" s="596"/>
      <c r="X244" s="589"/>
      <c r="Y244" s="439"/>
      <c r="Z244" s="439"/>
      <c r="AA244" s="589"/>
      <c r="AB244" s="590"/>
    </row>
    <row r="245" spans="1:28" ht="2.65" customHeight="1">
      <c r="A245" s="592" t="s">
        <v>105</v>
      </c>
      <c r="B245" s="587"/>
      <c r="C245" s="587"/>
      <c r="D245" s="592" t="s">
        <v>105</v>
      </c>
      <c r="E245" s="587"/>
      <c r="F245" s="440" t="s">
        <v>105</v>
      </c>
      <c r="G245" s="593" t="s">
        <v>105</v>
      </c>
      <c r="H245" s="587"/>
      <c r="J245" s="446" t="s">
        <v>105</v>
      </c>
      <c r="K245" s="446" t="s">
        <v>105</v>
      </c>
      <c r="L245" s="446" t="s">
        <v>105</v>
      </c>
      <c r="M245" s="427" t="s">
        <v>105</v>
      </c>
      <c r="N245" s="427" t="s">
        <v>105</v>
      </c>
      <c r="P245" s="446" t="s">
        <v>105</v>
      </c>
      <c r="Q245" s="446" t="s">
        <v>105</v>
      </c>
      <c r="R245" s="446" t="s">
        <v>105</v>
      </c>
      <c r="S245" s="446" t="s">
        <v>105</v>
      </c>
      <c r="T245" s="427" t="s">
        <v>105</v>
      </c>
      <c r="U245" s="594" t="s">
        <v>105</v>
      </c>
      <c r="V245" s="587"/>
      <c r="W245" s="446" t="s">
        <v>105</v>
      </c>
      <c r="X245" s="446" t="s">
        <v>105</v>
      </c>
      <c r="Y245" s="427" t="s">
        <v>105</v>
      </c>
      <c r="Z245" s="427" t="s">
        <v>105</v>
      </c>
      <c r="AA245" s="593" t="s">
        <v>105</v>
      </c>
      <c r="AB245" s="587"/>
    </row>
    <row r="246" spans="1:28">
      <c r="A246" s="599">
        <v>2055</v>
      </c>
      <c r="B246" s="587"/>
      <c r="C246" s="587"/>
      <c r="D246" s="600" t="s">
        <v>94</v>
      </c>
      <c r="E246" s="587"/>
      <c r="F246" s="587"/>
      <c r="G246" s="601">
        <v>101</v>
      </c>
      <c r="H246" s="587"/>
      <c r="J246" s="586">
        <v>85.1</v>
      </c>
      <c r="K246" s="586">
        <v>14.9</v>
      </c>
      <c r="L246" s="597">
        <v>109.84</v>
      </c>
      <c r="M246" s="442">
        <v>5.9</v>
      </c>
      <c r="N246" s="443">
        <v>94.1</v>
      </c>
      <c r="P246" s="595">
        <v>58.4</v>
      </c>
      <c r="Q246" s="586">
        <v>85.1</v>
      </c>
      <c r="R246" s="586">
        <v>15.8</v>
      </c>
      <c r="S246" s="597">
        <v>111.2</v>
      </c>
      <c r="T246" s="442">
        <v>5</v>
      </c>
      <c r="U246" s="443">
        <v>95</v>
      </c>
      <c r="V246" s="434"/>
      <c r="W246" s="595">
        <v>57.4</v>
      </c>
      <c r="X246" s="598">
        <v>114.05</v>
      </c>
      <c r="Y246" s="444">
        <v>4</v>
      </c>
      <c r="Z246" s="445">
        <v>96</v>
      </c>
      <c r="AA246" s="586">
        <v>74.3</v>
      </c>
      <c r="AB246" s="587"/>
    </row>
    <row r="247" spans="1:28">
      <c r="A247" s="591"/>
      <c r="B247" s="587"/>
      <c r="C247" s="587"/>
      <c r="D247" s="591"/>
      <c r="E247" s="587"/>
      <c r="F247" s="587"/>
      <c r="G247" s="591"/>
      <c r="H247" s="587"/>
      <c r="J247" s="588"/>
      <c r="K247" s="588"/>
      <c r="L247" s="591"/>
      <c r="M247" s="434"/>
      <c r="N247" s="434"/>
      <c r="P247" s="591"/>
      <c r="Q247" s="588"/>
      <c r="R247" s="588"/>
      <c r="S247" s="591"/>
      <c r="T247" s="434"/>
      <c r="U247" s="434"/>
      <c r="V247" s="434"/>
      <c r="W247" s="591"/>
      <c r="X247" s="588"/>
      <c r="Y247" s="437"/>
      <c r="Z247" s="437"/>
      <c r="AA247" s="588"/>
      <c r="AB247" s="587"/>
    </row>
    <row r="248" spans="1:28" ht="2.9" customHeight="1">
      <c r="A248" s="591"/>
      <c r="B248" s="587"/>
      <c r="C248" s="587"/>
      <c r="D248" s="591"/>
      <c r="E248" s="587"/>
      <c r="F248" s="587"/>
      <c r="G248" s="591"/>
      <c r="H248" s="587"/>
      <c r="J248" s="588"/>
      <c r="K248" s="588"/>
      <c r="L248" s="591"/>
      <c r="M248" s="591"/>
      <c r="N248" s="591"/>
      <c r="P248" s="591"/>
      <c r="Q248" s="588"/>
      <c r="R248" s="588"/>
      <c r="S248" s="591"/>
      <c r="T248" s="591"/>
      <c r="U248" s="591"/>
      <c r="V248" s="434"/>
      <c r="W248" s="591"/>
      <c r="X248" s="588"/>
      <c r="Y248" s="588"/>
      <c r="Z248" s="588"/>
      <c r="AA248" s="588"/>
      <c r="AB248" s="587"/>
    </row>
    <row r="249" spans="1:28">
      <c r="A249" s="596"/>
      <c r="B249" s="590"/>
      <c r="C249" s="590"/>
      <c r="D249" s="596"/>
      <c r="E249" s="590"/>
      <c r="F249" s="590"/>
      <c r="G249" s="596"/>
      <c r="H249" s="590"/>
      <c r="J249" s="589"/>
      <c r="K249" s="589"/>
      <c r="L249" s="596"/>
      <c r="M249" s="438"/>
      <c r="N249" s="438"/>
      <c r="P249" s="596"/>
      <c r="Q249" s="589"/>
      <c r="R249" s="589"/>
      <c r="S249" s="596"/>
      <c r="T249" s="438"/>
      <c r="U249" s="438"/>
      <c r="V249" s="438"/>
      <c r="W249" s="596"/>
      <c r="X249" s="589"/>
      <c r="Y249" s="439"/>
      <c r="Z249" s="439"/>
      <c r="AA249" s="589"/>
      <c r="AB249" s="590"/>
    </row>
    <row r="250" spans="1:28" ht="2.65" customHeight="1">
      <c r="A250" s="592" t="s">
        <v>105</v>
      </c>
      <c r="B250" s="587"/>
      <c r="C250" s="587"/>
      <c r="D250" s="592" t="s">
        <v>105</v>
      </c>
      <c r="E250" s="587"/>
      <c r="F250" s="440" t="s">
        <v>105</v>
      </c>
      <c r="G250" s="593" t="s">
        <v>105</v>
      </c>
      <c r="H250" s="587"/>
      <c r="J250" s="446" t="s">
        <v>105</v>
      </c>
      <c r="K250" s="446" t="s">
        <v>105</v>
      </c>
      <c r="L250" s="446" t="s">
        <v>105</v>
      </c>
      <c r="M250" s="427" t="s">
        <v>105</v>
      </c>
      <c r="N250" s="427" t="s">
        <v>105</v>
      </c>
      <c r="P250" s="446" t="s">
        <v>105</v>
      </c>
      <c r="Q250" s="446" t="s">
        <v>105</v>
      </c>
      <c r="R250" s="446" t="s">
        <v>105</v>
      </c>
      <c r="S250" s="446" t="s">
        <v>105</v>
      </c>
      <c r="T250" s="427" t="s">
        <v>105</v>
      </c>
      <c r="U250" s="594" t="s">
        <v>105</v>
      </c>
      <c r="V250" s="587"/>
      <c r="W250" s="446" t="s">
        <v>105</v>
      </c>
      <c r="X250" s="446" t="s">
        <v>105</v>
      </c>
      <c r="Y250" s="427" t="s">
        <v>105</v>
      </c>
      <c r="Z250" s="427" t="s">
        <v>105</v>
      </c>
      <c r="AA250" s="593" t="s">
        <v>105</v>
      </c>
      <c r="AB250" s="587"/>
    </row>
    <row r="251" spans="1:28">
      <c r="A251" s="599">
        <v>2063</v>
      </c>
      <c r="B251" s="587"/>
      <c r="C251" s="587"/>
      <c r="D251" s="600" t="s">
        <v>76</v>
      </c>
      <c r="E251" s="587"/>
      <c r="F251" s="587"/>
      <c r="G251" s="601">
        <v>80</v>
      </c>
      <c r="H251" s="587"/>
      <c r="J251" s="586">
        <v>66.3</v>
      </c>
      <c r="K251" s="586">
        <v>1.3</v>
      </c>
      <c r="L251" s="597">
        <v>105.143</v>
      </c>
      <c r="M251" s="442">
        <v>26.3</v>
      </c>
      <c r="N251" s="443">
        <v>72.5</v>
      </c>
      <c r="P251" s="595">
        <v>37.5</v>
      </c>
      <c r="Q251" s="586">
        <v>70</v>
      </c>
      <c r="R251" s="586">
        <v>1.3</v>
      </c>
      <c r="S251" s="597">
        <v>105.026</v>
      </c>
      <c r="T251" s="442">
        <v>22.5</v>
      </c>
      <c r="U251" s="443">
        <v>76.3</v>
      </c>
      <c r="V251" s="434"/>
      <c r="W251" s="595">
        <v>30</v>
      </c>
      <c r="X251" s="598">
        <v>103.974</v>
      </c>
      <c r="Y251" s="444">
        <v>27.5</v>
      </c>
      <c r="Z251" s="445">
        <v>71.3</v>
      </c>
      <c r="AA251" s="586">
        <v>30</v>
      </c>
      <c r="AB251" s="587"/>
    </row>
    <row r="252" spans="1:28">
      <c r="A252" s="591"/>
      <c r="B252" s="587"/>
      <c r="C252" s="587"/>
      <c r="D252" s="591"/>
      <c r="E252" s="587"/>
      <c r="F252" s="587"/>
      <c r="G252" s="591"/>
      <c r="H252" s="587"/>
      <c r="J252" s="588"/>
      <c r="K252" s="588"/>
      <c r="L252" s="591"/>
      <c r="M252" s="434"/>
      <c r="N252" s="434"/>
      <c r="P252" s="591"/>
      <c r="Q252" s="588"/>
      <c r="R252" s="588"/>
      <c r="S252" s="591"/>
      <c r="T252" s="434"/>
      <c r="U252" s="434"/>
      <c r="V252" s="434"/>
      <c r="W252" s="591"/>
      <c r="X252" s="588"/>
      <c r="Y252" s="437"/>
      <c r="Z252" s="437"/>
      <c r="AA252" s="588"/>
      <c r="AB252" s="587"/>
    </row>
    <row r="253" spans="1:28" ht="2.9" customHeight="1">
      <c r="A253" s="591"/>
      <c r="B253" s="587"/>
      <c r="C253" s="587"/>
      <c r="D253" s="591"/>
      <c r="E253" s="587"/>
      <c r="F253" s="587"/>
      <c r="G253" s="591"/>
      <c r="H253" s="587"/>
      <c r="J253" s="588"/>
      <c r="K253" s="588"/>
      <c r="L253" s="591"/>
      <c r="M253" s="591"/>
      <c r="N253" s="591"/>
      <c r="P253" s="591"/>
      <c r="Q253" s="588"/>
      <c r="R253" s="588"/>
      <c r="S253" s="591"/>
      <c r="T253" s="591"/>
      <c r="U253" s="591"/>
      <c r="V253" s="434"/>
      <c r="W253" s="591"/>
      <c r="X253" s="588"/>
      <c r="Y253" s="588"/>
      <c r="Z253" s="588"/>
      <c r="AA253" s="588"/>
      <c r="AB253" s="587"/>
    </row>
    <row r="254" spans="1:28">
      <c r="A254" s="596"/>
      <c r="B254" s="590"/>
      <c r="C254" s="590"/>
      <c r="D254" s="596"/>
      <c r="E254" s="590"/>
      <c r="F254" s="590"/>
      <c r="G254" s="596"/>
      <c r="H254" s="590"/>
      <c r="J254" s="589"/>
      <c r="K254" s="589"/>
      <c r="L254" s="596"/>
      <c r="M254" s="438"/>
      <c r="N254" s="438"/>
      <c r="P254" s="596"/>
      <c r="Q254" s="589"/>
      <c r="R254" s="589"/>
      <c r="S254" s="596"/>
      <c r="T254" s="438"/>
      <c r="U254" s="438"/>
      <c r="V254" s="438"/>
      <c r="W254" s="596"/>
      <c r="X254" s="589"/>
      <c r="Y254" s="439"/>
      <c r="Z254" s="439"/>
      <c r="AA254" s="589"/>
      <c r="AB254" s="590"/>
    </row>
    <row r="255" spans="1:28" ht="2.65" customHeight="1">
      <c r="A255" s="592" t="s">
        <v>105</v>
      </c>
      <c r="B255" s="587"/>
      <c r="C255" s="587"/>
      <c r="D255" s="592" t="s">
        <v>105</v>
      </c>
      <c r="E255" s="587"/>
      <c r="F255" s="440" t="s">
        <v>105</v>
      </c>
      <c r="G255" s="593" t="s">
        <v>105</v>
      </c>
      <c r="H255" s="587"/>
      <c r="J255" s="446" t="s">
        <v>105</v>
      </c>
      <c r="K255" s="446" t="s">
        <v>105</v>
      </c>
      <c r="L255" s="446" t="s">
        <v>105</v>
      </c>
      <c r="M255" s="427" t="s">
        <v>105</v>
      </c>
      <c r="N255" s="427" t="s">
        <v>105</v>
      </c>
      <c r="P255" s="446" t="s">
        <v>105</v>
      </c>
      <c r="Q255" s="446" t="s">
        <v>105</v>
      </c>
      <c r="R255" s="446" t="s">
        <v>105</v>
      </c>
      <c r="S255" s="446" t="s">
        <v>105</v>
      </c>
      <c r="T255" s="427" t="s">
        <v>105</v>
      </c>
      <c r="U255" s="594" t="s">
        <v>105</v>
      </c>
      <c r="V255" s="587"/>
      <c r="W255" s="446" t="s">
        <v>105</v>
      </c>
      <c r="X255" s="446" t="s">
        <v>105</v>
      </c>
      <c r="Y255" s="427" t="s">
        <v>105</v>
      </c>
      <c r="Z255" s="427" t="s">
        <v>105</v>
      </c>
      <c r="AA255" s="593" t="s">
        <v>105</v>
      </c>
      <c r="AB255" s="587"/>
    </row>
    <row r="256" spans="1:28">
      <c r="A256" s="599">
        <v>3301</v>
      </c>
      <c r="B256" s="587"/>
      <c r="C256" s="587"/>
      <c r="D256" s="600" t="s">
        <v>95</v>
      </c>
      <c r="E256" s="587"/>
      <c r="F256" s="587"/>
      <c r="G256" s="601">
        <v>51</v>
      </c>
      <c r="H256" s="587"/>
      <c r="J256" s="586">
        <v>74.5</v>
      </c>
      <c r="K256" s="586">
        <v>11.8</v>
      </c>
      <c r="L256" s="597">
        <v>107.367</v>
      </c>
      <c r="M256" s="442">
        <v>15.7</v>
      </c>
      <c r="N256" s="443">
        <v>80.400000000000006</v>
      </c>
      <c r="P256" s="595">
        <v>45.1</v>
      </c>
      <c r="Q256" s="586">
        <v>84.3</v>
      </c>
      <c r="R256" s="586">
        <v>15.7</v>
      </c>
      <c r="S256" s="597">
        <v>105.86</v>
      </c>
      <c r="T256" s="442">
        <v>19.600000000000001</v>
      </c>
      <c r="U256" s="443">
        <v>78.400000000000006</v>
      </c>
      <c r="V256" s="434"/>
      <c r="W256" s="595">
        <v>41.2</v>
      </c>
      <c r="X256" s="598">
        <v>105.673</v>
      </c>
      <c r="Y256" s="444">
        <v>19.600000000000001</v>
      </c>
      <c r="Z256" s="445">
        <v>76.5</v>
      </c>
      <c r="AA256" s="586">
        <v>27.5</v>
      </c>
      <c r="AB256" s="587"/>
    </row>
    <row r="257" spans="1:28">
      <c r="A257" s="591"/>
      <c r="B257" s="587"/>
      <c r="C257" s="587"/>
      <c r="D257" s="591"/>
      <c r="E257" s="587"/>
      <c r="F257" s="587"/>
      <c r="G257" s="591"/>
      <c r="H257" s="587"/>
      <c r="J257" s="588"/>
      <c r="K257" s="588"/>
      <c r="L257" s="591"/>
      <c r="M257" s="434"/>
      <c r="N257" s="434"/>
      <c r="P257" s="591"/>
      <c r="Q257" s="588"/>
      <c r="R257" s="588"/>
      <c r="S257" s="591"/>
      <c r="T257" s="434"/>
      <c r="U257" s="434"/>
      <c r="V257" s="434"/>
      <c r="W257" s="591"/>
      <c r="X257" s="588"/>
      <c r="Y257" s="437"/>
      <c r="Z257" s="437"/>
      <c r="AA257" s="588"/>
      <c r="AB257" s="587"/>
    </row>
    <row r="258" spans="1:28" ht="2.9" customHeight="1">
      <c r="A258" s="591"/>
      <c r="B258" s="587"/>
      <c r="C258" s="587"/>
      <c r="D258" s="591"/>
      <c r="E258" s="587"/>
      <c r="F258" s="587"/>
      <c r="G258" s="591"/>
      <c r="H258" s="587"/>
      <c r="J258" s="588"/>
      <c r="K258" s="588"/>
      <c r="L258" s="591"/>
      <c r="M258" s="591"/>
      <c r="N258" s="591"/>
      <c r="P258" s="591"/>
      <c r="Q258" s="588"/>
      <c r="R258" s="588"/>
      <c r="S258" s="591"/>
      <c r="T258" s="591"/>
      <c r="U258" s="591"/>
      <c r="V258" s="434"/>
      <c r="W258" s="591"/>
      <c r="X258" s="588"/>
      <c r="Y258" s="588"/>
      <c r="Z258" s="588"/>
      <c r="AA258" s="588"/>
      <c r="AB258" s="587"/>
    </row>
    <row r="259" spans="1:28">
      <c r="A259" s="596"/>
      <c r="B259" s="590"/>
      <c r="C259" s="590"/>
      <c r="D259" s="596"/>
      <c r="E259" s="590"/>
      <c r="F259" s="590"/>
      <c r="G259" s="596"/>
      <c r="H259" s="590"/>
      <c r="J259" s="589"/>
      <c r="K259" s="589"/>
      <c r="L259" s="596"/>
      <c r="M259" s="438"/>
      <c r="N259" s="438"/>
      <c r="P259" s="596"/>
      <c r="Q259" s="589"/>
      <c r="R259" s="589"/>
      <c r="S259" s="596"/>
      <c r="T259" s="438"/>
      <c r="U259" s="438"/>
      <c r="V259" s="438"/>
      <c r="W259" s="596"/>
      <c r="X259" s="589"/>
      <c r="Y259" s="439"/>
      <c r="Z259" s="439"/>
      <c r="AA259" s="589"/>
      <c r="AB259" s="590"/>
    </row>
    <row r="260" spans="1:28" ht="2.5" customHeight="1">
      <c r="A260" s="592" t="s">
        <v>105</v>
      </c>
      <c r="B260" s="587"/>
      <c r="C260" s="587"/>
      <c r="D260" s="592" t="s">
        <v>105</v>
      </c>
      <c r="E260" s="587"/>
      <c r="F260" s="440" t="s">
        <v>105</v>
      </c>
      <c r="G260" s="593" t="s">
        <v>105</v>
      </c>
      <c r="H260" s="587"/>
      <c r="J260" s="446" t="s">
        <v>105</v>
      </c>
      <c r="K260" s="446" t="s">
        <v>105</v>
      </c>
      <c r="L260" s="446" t="s">
        <v>105</v>
      </c>
      <c r="M260" s="427" t="s">
        <v>105</v>
      </c>
      <c r="N260" s="427" t="s">
        <v>105</v>
      </c>
      <c r="P260" s="446" t="s">
        <v>105</v>
      </c>
      <c r="Q260" s="446" t="s">
        <v>105</v>
      </c>
      <c r="R260" s="446" t="s">
        <v>105</v>
      </c>
      <c r="S260" s="446" t="s">
        <v>105</v>
      </c>
      <c r="T260" s="427" t="s">
        <v>105</v>
      </c>
      <c r="U260" s="594" t="s">
        <v>105</v>
      </c>
      <c r="V260" s="587"/>
      <c r="W260" s="446" t="s">
        <v>105</v>
      </c>
      <c r="X260" s="446" t="s">
        <v>105</v>
      </c>
      <c r="Y260" s="427" t="s">
        <v>105</v>
      </c>
      <c r="Z260" s="427" t="s">
        <v>105</v>
      </c>
      <c r="AA260" s="593" t="s">
        <v>105</v>
      </c>
      <c r="AB260" s="587"/>
    </row>
    <row r="261" spans="1:28" ht="0" hidden="1" customHeight="1"/>
    <row r="262" spans="1:28" ht="5.65" customHeight="1"/>
  </sheetData>
  <mergeCells count="1064">
    <mergeCell ref="A11:C11"/>
    <mergeCell ref="D11:F11"/>
    <mergeCell ref="G11:H11"/>
    <mergeCell ref="U11:V11"/>
    <mergeCell ref="AA11:AB11"/>
    <mergeCell ref="A12:C12"/>
    <mergeCell ref="D12:E12"/>
    <mergeCell ref="G12:H12"/>
    <mergeCell ref="U12:V12"/>
    <mergeCell ref="AA12:AB12"/>
    <mergeCell ref="E3:G6"/>
    <mergeCell ref="I4:AA7"/>
    <mergeCell ref="A10:C10"/>
    <mergeCell ref="D10:E10"/>
    <mergeCell ref="G10:H10"/>
    <mergeCell ref="J10:K10"/>
    <mergeCell ref="L10:P10"/>
    <mergeCell ref="Q10:R10"/>
    <mergeCell ref="S10:W10"/>
    <mergeCell ref="X10:AB10"/>
    <mergeCell ref="AA13:AB16"/>
    <mergeCell ref="M15:N15"/>
    <mergeCell ref="T15:U15"/>
    <mergeCell ref="Y15:Z15"/>
    <mergeCell ref="A17:C17"/>
    <mergeCell ref="D17:E17"/>
    <mergeCell ref="G17:H17"/>
    <mergeCell ref="U17:V17"/>
    <mergeCell ref="AA17:AB17"/>
    <mergeCell ref="P13:P16"/>
    <mergeCell ref="Q13:Q16"/>
    <mergeCell ref="R13:R16"/>
    <mergeCell ref="S13:S16"/>
    <mergeCell ref="W13:W16"/>
    <mergeCell ref="X13:X16"/>
    <mergeCell ref="A13:C16"/>
    <mergeCell ref="D13:F16"/>
    <mergeCell ref="G13:H16"/>
    <mergeCell ref="J13:J16"/>
    <mergeCell ref="K13:K16"/>
    <mergeCell ref="L13:L16"/>
    <mergeCell ref="X19:X22"/>
    <mergeCell ref="AA19:AB22"/>
    <mergeCell ref="M21:N21"/>
    <mergeCell ref="T21:U21"/>
    <mergeCell ref="Y21:Z21"/>
    <mergeCell ref="A23:C23"/>
    <mergeCell ref="D23:E23"/>
    <mergeCell ref="G23:H23"/>
    <mergeCell ref="U23:V23"/>
    <mergeCell ref="AA23:AB23"/>
    <mergeCell ref="L19:L22"/>
    <mergeCell ref="P19:P22"/>
    <mergeCell ref="Q19:Q22"/>
    <mergeCell ref="R19:R22"/>
    <mergeCell ref="S19:S22"/>
    <mergeCell ref="W19:W22"/>
    <mergeCell ref="A18:C18"/>
    <mergeCell ref="D18:E18"/>
    <mergeCell ref="G18:H18"/>
    <mergeCell ref="U18:V18"/>
    <mergeCell ref="AA18:AB18"/>
    <mergeCell ref="A19:C22"/>
    <mergeCell ref="D19:F22"/>
    <mergeCell ref="G19:H22"/>
    <mergeCell ref="J19:J22"/>
    <mergeCell ref="K19:K22"/>
    <mergeCell ref="X25:X28"/>
    <mergeCell ref="AA25:AB28"/>
    <mergeCell ref="M27:N27"/>
    <mergeCell ref="T27:U27"/>
    <mergeCell ref="Y27:Z27"/>
    <mergeCell ref="A29:C29"/>
    <mergeCell ref="D29:E29"/>
    <mergeCell ref="G29:H29"/>
    <mergeCell ref="U29:V29"/>
    <mergeCell ref="AA29:AB29"/>
    <mergeCell ref="L25:L28"/>
    <mergeCell ref="P25:P28"/>
    <mergeCell ref="Q25:Q28"/>
    <mergeCell ref="R25:R28"/>
    <mergeCell ref="S25:S28"/>
    <mergeCell ref="W25:W28"/>
    <mergeCell ref="A24:C24"/>
    <mergeCell ref="D24:E24"/>
    <mergeCell ref="G24:H24"/>
    <mergeCell ref="U24:V24"/>
    <mergeCell ref="AA24:AB24"/>
    <mergeCell ref="A25:C28"/>
    <mergeCell ref="D25:F28"/>
    <mergeCell ref="G25:H28"/>
    <mergeCell ref="J25:J28"/>
    <mergeCell ref="K25:K28"/>
    <mergeCell ref="X31:X34"/>
    <mergeCell ref="AA31:AB34"/>
    <mergeCell ref="M33:N33"/>
    <mergeCell ref="T33:U33"/>
    <mergeCell ref="Y33:Z33"/>
    <mergeCell ref="A35:C35"/>
    <mergeCell ref="D35:E35"/>
    <mergeCell ref="G35:H35"/>
    <mergeCell ref="U35:V35"/>
    <mergeCell ref="AA35:AB35"/>
    <mergeCell ref="L31:L34"/>
    <mergeCell ref="P31:P34"/>
    <mergeCell ref="Q31:Q34"/>
    <mergeCell ref="R31:R34"/>
    <mergeCell ref="S31:S34"/>
    <mergeCell ref="W31:W34"/>
    <mergeCell ref="A30:C30"/>
    <mergeCell ref="D30:E30"/>
    <mergeCell ref="G30:H30"/>
    <mergeCell ref="U30:V30"/>
    <mergeCell ref="AA30:AB30"/>
    <mergeCell ref="A31:C34"/>
    <mergeCell ref="D31:F34"/>
    <mergeCell ref="G31:H34"/>
    <mergeCell ref="J31:J34"/>
    <mergeCell ref="K31:K34"/>
    <mergeCell ref="AA36:AB39"/>
    <mergeCell ref="M38:N38"/>
    <mergeCell ref="T38:U38"/>
    <mergeCell ref="Y38:Z38"/>
    <mergeCell ref="A40:C40"/>
    <mergeCell ref="D40:E40"/>
    <mergeCell ref="G40:H40"/>
    <mergeCell ref="U40:V40"/>
    <mergeCell ref="AA40:AB40"/>
    <mergeCell ref="P36:P39"/>
    <mergeCell ref="Q36:Q39"/>
    <mergeCell ref="R36:R39"/>
    <mergeCell ref="S36:S39"/>
    <mergeCell ref="W36:W39"/>
    <mergeCell ref="X36:X39"/>
    <mergeCell ref="A36:C39"/>
    <mergeCell ref="D36:F39"/>
    <mergeCell ref="G36:H39"/>
    <mergeCell ref="J36:J39"/>
    <mergeCell ref="K36:K39"/>
    <mergeCell ref="L36:L39"/>
    <mergeCell ref="AA41:AB44"/>
    <mergeCell ref="M43:N43"/>
    <mergeCell ref="T43:U43"/>
    <mergeCell ref="Y43:Z43"/>
    <mergeCell ref="A45:C45"/>
    <mergeCell ref="D45:E45"/>
    <mergeCell ref="G45:H45"/>
    <mergeCell ref="U45:V45"/>
    <mergeCell ref="AA45:AB45"/>
    <mergeCell ref="P41:P44"/>
    <mergeCell ref="Q41:Q44"/>
    <mergeCell ref="R41:R44"/>
    <mergeCell ref="S41:S44"/>
    <mergeCell ref="W41:W44"/>
    <mergeCell ref="X41:X44"/>
    <mergeCell ref="A41:C44"/>
    <mergeCell ref="D41:F44"/>
    <mergeCell ref="G41:H44"/>
    <mergeCell ref="J41:J44"/>
    <mergeCell ref="K41:K44"/>
    <mergeCell ref="L41:L44"/>
    <mergeCell ref="AA46:AB49"/>
    <mergeCell ref="M48:N48"/>
    <mergeCell ref="T48:U48"/>
    <mergeCell ref="Y48:Z48"/>
    <mergeCell ref="A50:C50"/>
    <mergeCell ref="D50:E50"/>
    <mergeCell ref="G50:H50"/>
    <mergeCell ref="U50:V50"/>
    <mergeCell ref="AA50:AB50"/>
    <mergeCell ref="P46:P49"/>
    <mergeCell ref="Q46:Q49"/>
    <mergeCell ref="R46:R49"/>
    <mergeCell ref="S46:S49"/>
    <mergeCell ref="W46:W49"/>
    <mergeCell ref="X46:X49"/>
    <mergeCell ref="A46:C49"/>
    <mergeCell ref="D46:F49"/>
    <mergeCell ref="G46:H49"/>
    <mergeCell ref="J46:J49"/>
    <mergeCell ref="K46:K49"/>
    <mergeCell ref="L46:L49"/>
    <mergeCell ref="AA51:AB54"/>
    <mergeCell ref="M53:N53"/>
    <mergeCell ref="T53:U53"/>
    <mergeCell ref="Y53:Z53"/>
    <mergeCell ref="A55:C55"/>
    <mergeCell ref="D55:E55"/>
    <mergeCell ref="G55:H55"/>
    <mergeCell ref="U55:V55"/>
    <mergeCell ref="AA55:AB55"/>
    <mergeCell ref="P51:P54"/>
    <mergeCell ref="Q51:Q54"/>
    <mergeCell ref="R51:R54"/>
    <mergeCell ref="S51:S54"/>
    <mergeCell ref="W51:W54"/>
    <mergeCell ref="X51:X54"/>
    <mergeCell ref="A51:C54"/>
    <mergeCell ref="D51:F54"/>
    <mergeCell ref="G51:H54"/>
    <mergeCell ref="J51:J54"/>
    <mergeCell ref="K51:K54"/>
    <mergeCell ref="L51:L54"/>
    <mergeCell ref="AA56:AB59"/>
    <mergeCell ref="M58:N58"/>
    <mergeCell ref="T58:U58"/>
    <mergeCell ref="Y58:Z58"/>
    <mergeCell ref="A60:C60"/>
    <mergeCell ref="D60:E60"/>
    <mergeCell ref="G60:H60"/>
    <mergeCell ref="U60:V60"/>
    <mergeCell ref="AA60:AB60"/>
    <mergeCell ref="P56:P59"/>
    <mergeCell ref="Q56:Q59"/>
    <mergeCell ref="R56:R59"/>
    <mergeCell ref="S56:S59"/>
    <mergeCell ref="W56:W59"/>
    <mergeCell ref="X56:X59"/>
    <mergeCell ref="A56:C59"/>
    <mergeCell ref="D56:F59"/>
    <mergeCell ref="G56:H59"/>
    <mergeCell ref="J56:J59"/>
    <mergeCell ref="K56:K59"/>
    <mergeCell ref="L56:L59"/>
    <mergeCell ref="AA61:AB64"/>
    <mergeCell ref="M63:N63"/>
    <mergeCell ref="T63:U63"/>
    <mergeCell ref="Y63:Z63"/>
    <mergeCell ref="A65:C65"/>
    <mergeCell ref="D65:E65"/>
    <mergeCell ref="G65:H65"/>
    <mergeCell ref="U65:V65"/>
    <mergeCell ref="AA65:AB65"/>
    <mergeCell ref="P61:P64"/>
    <mergeCell ref="Q61:Q64"/>
    <mergeCell ref="R61:R64"/>
    <mergeCell ref="S61:S64"/>
    <mergeCell ref="W61:W64"/>
    <mergeCell ref="X61:X64"/>
    <mergeCell ref="A61:C64"/>
    <mergeCell ref="D61:F64"/>
    <mergeCell ref="G61:H64"/>
    <mergeCell ref="J61:J64"/>
    <mergeCell ref="K61:K64"/>
    <mergeCell ref="L61:L64"/>
    <mergeCell ref="AA66:AB69"/>
    <mergeCell ref="M68:N68"/>
    <mergeCell ref="T68:U68"/>
    <mergeCell ref="Y68:Z68"/>
    <mergeCell ref="A70:C70"/>
    <mergeCell ref="D70:E70"/>
    <mergeCell ref="G70:H70"/>
    <mergeCell ref="U70:V70"/>
    <mergeCell ref="AA70:AB70"/>
    <mergeCell ref="P66:P69"/>
    <mergeCell ref="Q66:Q69"/>
    <mergeCell ref="R66:R69"/>
    <mergeCell ref="S66:S69"/>
    <mergeCell ref="W66:W69"/>
    <mergeCell ref="X66:X69"/>
    <mergeCell ref="A66:C69"/>
    <mergeCell ref="D66:F69"/>
    <mergeCell ref="G66:H69"/>
    <mergeCell ref="J66:J69"/>
    <mergeCell ref="K66:K69"/>
    <mergeCell ref="L66:L69"/>
    <mergeCell ref="AA71:AB74"/>
    <mergeCell ref="M73:N73"/>
    <mergeCell ref="T73:U73"/>
    <mergeCell ref="Y73:Z73"/>
    <mergeCell ref="A75:C75"/>
    <mergeCell ref="D75:E75"/>
    <mergeCell ref="G75:H75"/>
    <mergeCell ref="U75:V75"/>
    <mergeCell ref="AA75:AB75"/>
    <mergeCell ref="P71:P74"/>
    <mergeCell ref="Q71:Q74"/>
    <mergeCell ref="R71:R74"/>
    <mergeCell ref="S71:S74"/>
    <mergeCell ref="W71:W74"/>
    <mergeCell ref="X71:X74"/>
    <mergeCell ref="A71:C74"/>
    <mergeCell ref="D71:F74"/>
    <mergeCell ref="G71:H74"/>
    <mergeCell ref="J71:J74"/>
    <mergeCell ref="K71:K74"/>
    <mergeCell ref="L71:L74"/>
    <mergeCell ref="AA76:AB79"/>
    <mergeCell ref="M78:N78"/>
    <mergeCell ref="T78:U78"/>
    <mergeCell ref="Y78:Z78"/>
    <mergeCell ref="A80:C80"/>
    <mergeCell ref="D80:E80"/>
    <mergeCell ref="G80:H80"/>
    <mergeCell ref="U80:V80"/>
    <mergeCell ref="AA80:AB80"/>
    <mergeCell ref="P76:P79"/>
    <mergeCell ref="Q76:Q79"/>
    <mergeCell ref="R76:R79"/>
    <mergeCell ref="S76:S79"/>
    <mergeCell ref="W76:W79"/>
    <mergeCell ref="X76:X79"/>
    <mergeCell ref="A76:C79"/>
    <mergeCell ref="D76:F79"/>
    <mergeCell ref="G76:H79"/>
    <mergeCell ref="J76:J79"/>
    <mergeCell ref="K76:K79"/>
    <mergeCell ref="L76:L79"/>
    <mergeCell ref="AA81:AB84"/>
    <mergeCell ref="M83:N83"/>
    <mergeCell ref="T83:U83"/>
    <mergeCell ref="Y83:Z83"/>
    <mergeCell ref="A85:C85"/>
    <mergeCell ref="D85:E85"/>
    <mergeCell ref="G85:H85"/>
    <mergeCell ref="U85:V85"/>
    <mergeCell ref="AA85:AB85"/>
    <mergeCell ref="P81:P84"/>
    <mergeCell ref="Q81:Q84"/>
    <mergeCell ref="R81:R84"/>
    <mergeCell ref="S81:S84"/>
    <mergeCell ref="W81:W84"/>
    <mergeCell ref="X81:X84"/>
    <mergeCell ref="A81:C84"/>
    <mergeCell ref="D81:F84"/>
    <mergeCell ref="G81:H84"/>
    <mergeCell ref="J81:J84"/>
    <mergeCell ref="K81:K84"/>
    <mergeCell ref="L81:L84"/>
    <mergeCell ref="AA86:AB89"/>
    <mergeCell ref="M88:N88"/>
    <mergeCell ref="T88:U88"/>
    <mergeCell ref="Y88:Z88"/>
    <mergeCell ref="A90:C90"/>
    <mergeCell ref="D90:E90"/>
    <mergeCell ref="G90:H90"/>
    <mergeCell ref="U90:V90"/>
    <mergeCell ref="AA90:AB90"/>
    <mergeCell ref="P86:P89"/>
    <mergeCell ref="Q86:Q89"/>
    <mergeCell ref="R86:R89"/>
    <mergeCell ref="S86:S89"/>
    <mergeCell ref="W86:W89"/>
    <mergeCell ref="X86:X89"/>
    <mergeCell ref="A86:C89"/>
    <mergeCell ref="D86:F89"/>
    <mergeCell ref="G86:H89"/>
    <mergeCell ref="J86:J89"/>
    <mergeCell ref="K86:K89"/>
    <mergeCell ref="L86:L89"/>
    <mergeCell ref="AA91:AB94"/>
    <mergeCell ref="M93:N93"/>
    <mergeCell ref="T93:U93"/>
    <mergeCell ref="Y93:Z93"/>
    <mergeCell ref="A95:C95"/>
    <mergeCell ref="D95:E95"/>
    <mergeCell ref="G95:H95"/>
    <mergeCell ref="U95:V95"/>
    <mergeCell ref="AA95:AB95"/>
    <mergeCell ref="P91:P94"/>
    <mergeCell ref="Q91:Q94"/>
    <mergeCell ref="R91:R94"/>
    <mergeCell ref="S91:S94"/>
    <mergeCell ref="W91:W94"/>
    <mergeCell ref="X91:X94"/>
    <mergeCell ref="A91:C94"/>
    <mergeCell ref="D91:F94"/>
    <mergeCell ref="G91:H94"/>
    <mergeCell ref="J91:J94"/>
    <mergeCell ref="K91:K94"/>
    <mergeCell ref="L91:L94"/>
    <mergeCell ref="AA96:AB99"/>
    <mergeCell ref="M98:N98"/>
    <mergeCell ref="T98:U98"/>
    <mergeCell ref="Y98:Z98"/>
    <mergeCell ref="A100:C100"/>
    <mergeCell ref="D100:E100"/>
    <mergeCell ref="G100:H100"/>
    <mergeCell ref="U100:V100"/>
    <mergeCell ref="AA100:AB100"/>
    <mergeCell ref="P96:P99"/>
    <mergeCell ref="Q96:Q99"/>
    <mergeCell ref="R96:R99"/>
    <mergeCell ref="S96:S99"/>
    <mergeCell ref="W96:W99"/>
    <mergeCell ref="X96:X99"/>
    <mergeCell ref="A96:C99"/>
    <mergeCell ref="D96:F99"/>
    <mergeCell ref="G96:H99"/>
    <mergeCell ref="J96:J99"/>
    <mergeCell ref="K96:K99"/>
    <mergeCell ref="L96:L99"/>
    <mergeCell ref="AA101:AB104"/>
    <mergeCell ref="M103:N103"/>
    <mergeCell ref="T103:U103"/>
    <mergeCell ref="Y103:Z103"/>
    <mergeCell ref="A105:C105"/>
    <mergeCell ref="D105:E105"/>
    <mergeCell ref="G105:H105"/>
    <mergeCell ref="U105:V105"/>
    <mergeCell ref="AA105:AB105"/>
    <mergeCell ref="P101:P104"/>
    <mergeCell ref="Q101:Q104"/>
    <mergeCell ref="R101:R104"/>
    <mergeCell ref="S101:S104"/>
    <mergeCell ref="W101:W104"/>
    <mergeCell ref="X101:X104"/>
    <mergeCell ref="A101:C104"/>
    <mergeCell ref="D101:F104"/>
    <mergeCell ref="G101:H104"/>
    <mergeCell ref="J101:J104"/>
    <mergeCell ref="K101:K104"/>
    <mergeCell ref="L101:L104"/>
    <mergeCell ref="AA106:AB109"/>
    <mergeCell ref="M108:N108"/>
    <mergeCell ref="T108:U108"/>
    <mergeCell ref="Y108:Z108"/>
    <mergeCell ref="A110:C110"/>
    <mergeCell ref="D110:E110"/>
    <mergeCell ref="G110:H110"/>
    <mergeCell ref="U110:V110"/>
    <mergeCell ref="AA110:AB110"/>
    <mergeCell ref="P106:P109"/>
    <mergeCell ref="Q106:Q109"/>
    <mergeCell ref="R106:R109"/>
    <mergeCell ref="S106:S109"/>
    <mergeCell ref="W106:W109"/>
    <mergeCell ref="X106:X109"/>
    <mergeCell ref="A106:C109"/>
    <mergeCell ref="D106:F109"/>
    <mergeCell ref="G106:H109"/>
    <mergeCell ref="J106:J109"/>
    <mergeCell ref="K106:K109"/>
    <mergeCell ref="L106:L109"/>
    <mergeCell ref="AA111:AB114"/>
    <mergeCell ref="M113:N113"/>
    <mergeCell ref="T113:U113"/>
    <mergeCell ref="Y113:Z113"/>
    <mergeCell ref="A115:C115"/>
    <mergeCell ref="D115:E115"/>
    <mergeCell ref="G115:H115"/>
    <mergeCell ref="U115:V115"/>
    <mergeCell ref="AA115:AB115"/>
    <mergeCell ref="P111:P114"/>
    <mergeCell ref="Q111:Q114"/>
    <mergeCell ref="R111:R114"/>
    <mergeCell ref="S111:S114"/>
    <mergeCell ref="W111:W114"/>
    <mergeCell ref="X111:X114"/>
    <mergeCell ref="A111:C114"/>
    <mergeCell ref="D111:F114"/>
    <mergeCell ref="G111:H114"/>
    <mergeCell ref="J111:J114"/>
    <mergeCell ref="K111:K114"/>
    <mergeCell ref="L111:L114"/>
    <mergeCell ref="AA116:AB119"/>
    <mergeCell ref="M118:N118"/>
    <mergeCell ref="T118:U118"/>
    <mergeCell ref="Y118:Z118"/>
    <mergeCell ref="A120:C120"/>
    <mergeCell ref="D120:E120"/>
    <mergeCell ref="G120:H120"/>
    <mergeCell ref="U120:V120"/>
    <mergeCell ref="AA120:AB120"/>
    <mergeCell ref="P116:P119"/>
    <mergeCell ref="Q116:Q119"/>
    <mergeCell ref="R116:R119"/>
    <mergeCell ref="S116:S119"/>
    <mergeCell ref="W116:W119"/>
    <mergeCell ref="X116:X119"/>
    <mergeCell ref="A116:C119"/>
    <mergeCell ref="D116:F119"/>
    <mergeCell ref="G116:H119"/>
    <mergeCell ref="J116:J119"/>
    <mergeCell ref="K116:K119"/>
    <mergeCell ref="L116:L119"/>
    <mergeCell ref="AA121:AB124"/>
    <mergeCell ref="M123:N123"/>
    <mergeCell ref="T123:U123"/>
    <mergeCell ref="Y123:Z123"/>
    <mergeCell ref="A125:C125"/>
    <mergeCell ref="D125:E125"/>
    <mergeCell ref="G125:H125"/>
    <mergeCell ref="U125:V125"/>
    <mergeCell ref="AA125:AB125"/>
    <mergeCell ref="P121:P124"/>
    <mergeCell ref="Q121:Q124"/>
    <mergeCell ref="R121:R124"/>
    <mergeCell ref="S121:S124"/>
    <mergeCell ref="W121:W124"/>
    <mergeCell ref="X121:X124"/>
    <mergeCell ref="A121:C124"/>
    <mergeCell ref="D121:F124"/>
    <mergeCell ref="G121:H124"/>
    <mergeCell ref="J121:J124"/>
    <mergeCell ref="K121:K124"/>
    <mergeCell ref="L121:L124"/>
    <mergeCell ref="AA126:AB129"/>
    <mergeCell ref="M128:N128"/>
    <mergeCell ref="T128:U128"/>
    <mergeCell ref="Y128:Z128"/>
    <mergeCell ref="A130:C130"/>
    <mergeCell ref="D130:E130"/>
    <mergeCell ref="G130:H130"/>
    <mergeCell ref="U130:V130"/>
    <mergeCell ref="AA130:AB130"/>
    <mergeCell ref="P126:P129"/>
    <mergeCell ref="Q126:Q129"/>
    <mergeCell ref="R126:R129"/>
    <mergeCell ref="S126:S129"/>
    <mergeCell ref="W126:W129"/>
    <mergeCell ref="X126:X129"/>
    <mergeCell ref="A126:C129"/>
    <mergeCell ref="D126:F129"/>
    <mergeCell ref="G126:H129"/>
    <mergeCell ref="J126:J129"/>
    <mergeCell ref="K126:K129"/>
    <mergeCell ref="L126:L129"/>
    <mergeCell ref="AA131:AB134"/>
    <mergeCell ref="M133:N133"/>
    <mergeCell ref="T133:U133"/>
    <mergeCell ref="Y133:Z133"/>
    <mergeCell ref="A135:C135"/>
    <mergeCell ref="D135:E135"/>
    <mergeCell ref="G135:H135"/>
    <mergeCell ref="U135:V135"/>
    <mergeCell ref="AA135:AB135"/>
    <mergeCell ref="P131:P134"/>
    <mergeCell ref="Q131:Q134"/>
    <mergeCell ref="R131:R134"/>
    <mergeCell ref="S131:S134"/>
    <mergeCell ref="W131:W134"/>
    <mergeCell ref="X131:X134"/>
    <mergeCell ref="A131:C134"/>
    <mergeCell ref="D131:F134"/>
    <mergeCell ref="G131:H134"/>
    <mergeCell ref="J131:J134"/>
    <mergeCell ref="K131:K134"/>
    <mergeCell ref="L131:L134"/>
    <mergeCell ref="AA136:AB139"/>
    <mergeCell ref="M138:N138"/>
    <mergeCell ref="T138:U138"/>
    <mergeCell ref="Y138:Z138"/>
    <mergeCell ref="A140:C140"/>
    <mergeCell ref="D140:E140"/>
    <mergeCell ref="G140:H140"/>
    <mergeCell ref="U140:V140"/>
    <mergeCell ref="AA140:AB140"/>
    <mergeCell ref="P136:P139"/>
    <mergeCell ref="Q136:Q139"/>
    <mergeCell ref="R136:R139"/>
    <mergeCell ref="S136:S139"/>
    <mergeCell ref="W136:W139"/>
    <mergeCell ref="X136:X139"/>
    <mergeCell ref="A136:C139"/>
    <mergeCell ref="D136:F139"/>
    <mergeCell ref="G136:H139"/>
    <mergeCell ref="J136:J139"/>
    <mergeCell ref="K136:K139"/>
    <mergeCell ref="L136:L139"/>
    <mergeCell ref="AA141:AB144"/>
    <mergeCell ref="M143:N143"/>
    <mergeCell ref="T143:U143"/>
    <mergeCell ref="Y143:Z143"/>
    <mergeCell ref="A145:C145"/>
    <mergeCell ref="D145:E145"/>
    <mergeCell ref="G145:H145"/>
    <mergeCell ref="U145:V145"/>
    <mergeCell ref="AA145:AB145"/>
    <mergeCell ref="P141:P144"/>
    <mergeCell ref="Q141:Q144"/>
    <mergeCell ref="R141:R144"/>
    <mergeCell ref="S141:S144"/>
    <mergeCell ref="W141:W144"/>
    <mergeCell ref="X141:X144"/>
    <mergeCell ref="A141:C144"/>
    <mergeCell ref="D141:F144"/>
    <mergeCell ref="G141:H144"/>
    <mergeCell ref="J141:J144"/>
    <mergeCell ref="K141:K144"/>
    <mergeCell ref="L141:L144"/>
    <mergeCell ref="AA146:AB149"/>
    <mergeCell ref="M148:N148"/>
    <mergeCell ref="T148:U148"/>
    <mergeCell ref="Y148:Z148"/>
    <mergeCell ref="A150:C150"/>
    <mergeCell ref="D150:E150"/>
    <mergeCell ref="G150:H150"/>
    <mergeCell ref="U150:V150"/>
    <mergeCell ref="AA150:AB150"/>
    <mergeCell ref="P146:P149"/>
    <mergeCell ref="Q146:Q149"/>
    <mergeCell ref="R146:R149"/>
    <mergeCell ref="S146:S149"/>
    <mergeCell ref="W146:W149"/>
    <mergeCell ref="X146:X149"/>
    <mergeCell ref="A146:C149"/>
    <mergeCell ref="D146:F149"/>
    <mergeCell ref="G146:H149"/>
    <mergeCell ref="J146:J149"/>
    <mergeCell ref="K146:K149"/>
    <mergeCell ref="L146:L149"/>
    <mergeCell ref="AA151:AB154"/>
    <mergeCell ref="M153:N153"/>
    <mergeCell ref="T153:U153"/>
    <mergeCell ref="Y153:Z153"/>
    <mergeCell ref="A155:C155"/>
    <mergeCell ref="D155:E155"/>
    <mergeCell ref="G155:H155"/>
    <mergeCell ref="U155:V155"/>
    <mergeCell ref="AA155:AB155"/>
    <mergeCell ref="P151:P154"/>
    <mergeCell ref="Q151:Q154"/>
    <mergeCell ref="R151:R154"/>
    <mergeCell ref="S151:S154"/>
    <mergeCell ref="W151:W154"/>
    <mergeCell ref="X151:X154"/>
    <mergeCell ref="A151:C154"/>
    <mergeCell ref="D151:F154"/>
    <mergeCell ref="G151:H154"/>
    <mergeCell ref="J151:J154"/>
    <mergeCell ref="K151:K154"/>
    <mergeCell ref="L151:L154"/>
    <mergeCell ref="AA156:AB159"/>
    <mergeCell ref="M158:N158"/>
    <mergeCell ref="T158:U158"/>
    <mergeCell ref="Y158:Z158"/>
    <mergeCell ref="A160:C160"/>
    <mergeCell ref="D160:E160"/>
    <mergeCell ref="G160:H160"/>
    <mergeCell ref="U160:V160"/>
    <mergeCell ref="AA160:AB160"/>
    <mergeCell ref="P156:P159"/>
    <mergeCell ref="Q156:Q159"/>
    <mergeCell ref="R156:R159"/>
    <mergeCell ref="S156:S159"/>
    <mergeCell ref="W156:W159"/>
    <mergeCell ref="X156:X159"/>
    <mergeCell ref="A156:C159"/>
    <mergeCell ref="D156:F159"/>
    <mergeCell ref="G156:H159"/>
    <mergeCell ref="J156:J159"/>
    <mergeCell ref="K156:K159"/>
    <mergeCell ref="L156:L159"/>
    <mergeCell ref="AA161:AB164"/>
    <mergeCell ref="M163:N163"/>
    <mergeCell ref="T163:U163"/>
    <mergeCell ref="Y163:Z163"/>
    <mergeCell ref="A165:C165"/>
    <mergeCell ref="D165:E165"/>
    <mergeCell ref="G165:H165"/>
    <mergeCell ref="U165:V165"/>
    <mergeCell ref="AA165:AB165"/>
    <mergeCell ref="P161:P164"/>
    <mergeCell ref="Q161:Q164"/>
    <mergeCell ref="R161:R164"/>
    <mergeCell ref="S161:S164"/>
    <mergeCell ref="W161:W164"/>
    <mergeCell ref="X161:X164"/>
    <mergeCell ref="A161:C164"/>
    <mergeCell ref="D161:F164"/>
    <mergeCell ref="G161:H164"/>
    <mergeCell ref="J161:J164"/>
    <mergeCell ref="K161:K164"/>
    <mergeCell ref="L161:L164"/>
    <mergeCell ref="AA166:AB169"/>
    <mergeCell ref="M168:N168"/>
    <mergeCell ref="T168:U168"/>
    <mergeCell ref="Y168:Z168"/>
    <mergeCell ref="A170:C170"/>
    <mergeCell ref="D170:E170"/>
    <mergeCell ref="G170:H170"/>
    <mergeCell ref="U170:V170"/>
    <mergeCell ref="AA170:AB170"/>
    <mergeCell ref="P166:P169"/>
    <mergeCell ref="Q166:Q169"/>
    <mergeCell ref="R166:R169"/>
    <mergeCell ref="S166:S169"/>
    <mergeCell ref="W166:W169"/>
    <mergeCell ref="X166:X169"/>
    <mergeCell ref="A166:C169"/>
    <mergeCell ref="D166:F169"/>
    <mergeCell ref="G166:H169"/>
    <mergeCell ref="J166:J169"/>
    <mergeCell ref="K166:K169"/>
    <mergeCell ref="L166:L169"/>
    <mergeCell ref="AA171:AB174"/>
    <mergeCell ref="M173:N173"/>
    <mergeCell ref="T173:U173"/>
    <mergeCell ref="Y173:Z173"/>
    <mergeCell ref="A175:C175"/>
    <mergeCell ref="D175:E175"/>
    <mergeCell ref="G175:H175"/>
    <mergeCell ref="U175:V175"/>
    <mergeCell ref="AA175:AB175"/>
    <mergeCell ref="P171:P174"/>
    <mergeCell ref="Q171:Q174"/>
    <mergeCell ref="R171:R174"/>
    <mergeCell ref="S171:S174"/>
    <mergeCell ref="W171:W174"/>
    <mergeCell ref="X171:X174"/>
    <mergeCell ref="A171:C174"/>
    <mergeCell ref="D171:F174"/>
    <mergeCell ref="G171:H174"/>
    <mergeCell ref="J171:J174"/>
    <mergeCell ref="K171:K174"/>
    <mergeCell ref="L171:L174"/>
    <mergeCell ref="AA176:AB179"/>
    <mergeCell ref="M178:N178"/>
    <mergeCell ref="T178:U178"/>
    <mergeCell ref="Y178:Z178"/>
    <mergeCell ref="A180:C180"/>
    <mergeCell ref="D180:E180"/>
    <mergeCell ref="G180:H180"/>
    <mergeCell ref="U180:V180"/>
    <mergeCell ref="AA180:AB180"/>
    <mergeCell ref="P176:P179"/>
    <mergeCell ref="Q176:Q179"/>
    <mergeCell ref="R176:R179"/>
    <mergeCell ref="S176:S179"/>
    <mergeCell ref="W176:W179"/>
    <mergeCell ref="X176:X179"/>
    <mergeCell ref="A176:C179"/>
    <mergeCell ref="D176:F179"/>
    <mergeCell ref="G176:H179"/>
    <mergeCell ref="J176:J179"/>
    <mergeCell ref="K176:K179"/>
    <mergeCell ref="L176:L179"/>
    <mergeCell ref="AA181:AB184"/>
    <mergeCell ref="M183:N183"/>
    <mergeCell ref="T183:U183"/>
    <mergeCell ref="Y183:Z183"/>
    <mergeCell ref="A185:C185"/>
    <mergeCell ref="D185:E185"/>
    <mergeCell ref="G185:H185"/>
    <mergeCell ref="U185:V185"/>
    <mergeCell ref="AA185:AB185"/>
    <mergeCell ref="P181:P184"/>
    <mergeCell ref="Q181:Q184"/>
    <mergeCell ref="R181:R184"/>
    <mergeCell ref="S181:S184"/>
    <mergeCell ref="W181:W184"/>
    <mergeCell ref="X181:X184"/>
    <mergeCell ref="A181:C184"/>
    <mergeCell ref="D181:F184"/>
    <mergeCell ref="G181:H184"/>
    <mergeCell ref="J181:J184"/>
    <mergeCell ref="K181:K184"/>
    <mergeCell ref="L181:L184"/>
    <mergeCell ref="AA186:AB189"/>
    <mergeCell ref="M188:N188"/>
    <mergeCell ref="T188:U188"/>
    <mergeCell ref="Y188:Z188"/>
    <mergeCell ref="A190:C190"/>
    <mergeCell ref="D190:E190"/>
    <mergeCell ref="G190:H190"/>
    <mergeCell ref="U190:V190"/>
    <mergeCell ref="AA190:AB190"/>
    <mergeCell ref="P186:P189"/>
    <mergeCell ref="Q186:Q189"/>
    <mergeCell ref="R186:R189"/>
    <mergeCell ref="S186:S189"/>
    <mergeCell ref="W186:W189"/>
    <mergeCell ref="X186:X189"/>
    <mergeCell ref="A186:C189"/>
    <mergeCell ref="D186:F189"/>
    <mergeCell ref="G186:H189"/>
    <mergeCell ref="J186:J189"/>
    <mergeCell ref="K186:K189"/>
    <mergeCell ref="L186:L189"/>
    <mergeCell ref="AA191:AB194"/>
    <mergeCell ref="M193:N193"/>
    <mergeCell ref="T193:U193"/>
    <mergeCell ref="Y193:Z193"/>
    <mergeCell ref="A195:C195"/>
    <mergeCell ref="D195:E195"/>
    <mergeCell ref="G195:H195"/>
    <mergeCell ref="U195:V195"/>
    <mergeCell ref="AA195:AB195"/>
    <mergeCell ref="P191:P194"/>
    <mergeCell ref="Q191:Q194"/>
    <mergeCell ref="R191:R194"/>
    <mergeCell ref="S191:S194"/>
    <mergeCell ref="W191:W194"/>
    <mergeCell ref="X191:X194"/>
    <mergeCell ref="A191:C194"/>
    <mergeCell ref="D191:F194"/>
    <mergeCell ref="G191:H194"/>
    <mergeCell ref="J191:J194"/>
    <mergeCell ref="K191:K194"/>
    <mergeCell ref="L191:L194"/>
    <mergeCell ref="AA196:AB199"/>
    <mergeCell ref="M198:N198"/>
    <mergeCell ref="T198:U198"/>
    <mergeCell ref="Y198:Z198"/>
    <mergeCell ref="A200:C200"/>
    <mergeCell ref="D200:E200"/>
    <mergeCell ref="G200:H200"/>
    <mergeCell ref="U200:V200"/>
    <mergeCell ref="AA200:AB200"/>
    <mergeCell ref="P196:P199"/>
    <mergeCell ref="Q196:Q199"/>
    <mergeCell ref="R196:R199"/>
    <mergeCell ref="S196:S199"/>
    <mergeCell ref="W196:W199"/>
    <mergeCell ref="X196:X199"/>
    <mergeCell ref="A196:C199"/>
    <mergeCell ref="D196:F199"/>
    <mergeCell ref="G196:H199"/>
    <mergeCell ref="J196:J199"/>
    <mergeCell ref="K196:K199"/>
    <mergeCell ref="L196:L199"/>
    <mergeCell ref="AA201:AB204"/>
    <mergeCell ref="M203:N203"/>
    <mergeCell ref="T203:U203"/>
    <mergeCell ref="Y203:Z203"/>
    <mergeCell ref="A205:C205"/>
    <mergeCell ref="D205:E205"/>
    <mergeCell ref="G205:H205"/>
    <mergeCell ref="U205:V205"/>
    <mergeCell ref="AA205:AB205"/>
    <mergeCell ref="P201:P204"/>
    <mergeCell ref="Q201:Q204"/>
    <mergeCell ref="R201:R204"/>
    <mergeCell ref="S201:S204"/>
    <mergeCell ref="W201:W204"/>
    <mergeCell ref="X201:X204"/>
    <mergeCell ref="A201:C204"/>
    <mergeCell ref="D201:F204"/>
    <mergeCell ref="G201:H204"/>
    <mergeCell ref="J201:J204"/>
    <mergeCell ref="K201:K204"/>
    <mergeCell ref="L201:L204"/>
    <mergeCell ref="AA206:AB209"/>
    <mergeCell ref="M208:N208"/>
    <mergeCell ref="T208:U208"/>
    <mergeCell ref="Y208:Z208"/>
    <mergeCell ref="A210:C210"/>
    <mergeCell ref="D210:E210"/>
    <mergeCell ref="G210:H210"/>
    <mergeCell ref="U210:V210"/>
    <mergeCell ref="AA210:AB210"/>
    <mergeCell ref="P206:P209"/>
    <mergeCell ref="Q206:Q209"/>
    <mergeCell ref="R206:R209"/>
    <mergeCell ref="S206:S209"/>
    <mergeCell ref="W206:W209"/>
    <mergeCell ref="X206:X209"/>
    <mergeCell ref="A206:C209"/>
    <mergeCell ref="D206:F209"/>
    <mergeCell ref="G206:H209"/>
    <mergeCell ref="J206:J209"/>
    <mergeCell ref="K206:K209"/>
    <mergeCell ref="L206:L209"/>
    <mergeCell ref="AA211:AB214"/>
    <mergeCell ref="M213:N213"/>
    <mergeCell ref="T213:U213"/>
    <mergeCell ref="Y213:Z213"/>
    <mergeCell ref="A215:C215"/>
    <mergeCell ref="D215:E215"/>
    <mergeCell ref="G215:H215"/>
    <mergeCell ref="U215:V215"/>
    <mergeCell ref="AA215:AB215"/>
    <mergeCell ref="P211:P214"/>
    <mergeCell ref="Q211:Q214"/>
    <mergeCell ref="R211:R214"/>
    <mergeCell ref="S211:S214"/>
    <mergeCell ref="W211:W214"/>
    <mergeCell ref="X211:X214"/>
    <mergeCell ref="A211:C214"/>
    <mergeCell ref="D211:F214"/>
    <mergeCell ref="G211:H214"/>
    <mergeCell ref="J211:J214"/>
    <mergeCell ref="K211:K214"/>
    <mergeCell ref="L211:L214"/>
    <mergeCell ref="AA216:AB219"/>
    <mergeCell ref="M218:N218"/>
    <mergeCell ref="T218:U218"/>
    <mergeCell ref="Y218:Z218"/>
    <mergeCell ref="A220:C220"/>
    <mergeCell ref="D220:E220"/>
    <mergeCell ref="G220:H220"/>
    <mergeCell ref="U220:V220"/>
    <mergeCell ref="AA220:AB220"/>
    <mergeCell ref="P216:P219"/>
    <mergeCell ref="Q216:Q219"/>
    <mergeCell ref="R216:R219"/>
    <mergeCell ref="S216:S219"/>
    <mergeCell ref="W216:W219"/>
    <mergeCell ref="X216:X219"/>
    <mergeCell ref="A216:C219"/>
    <mergeCell ref="D216:F219"/>
    <mergeCell ref="G216:H219"/>
    <mergeCell ref="J216:J219"/>
    <mergeCell ref="K216:K219"/>
    <mergeCell ref="L216:L219"/>
    <mergeCell ref="AA221:AB224"/>
    <mergeCell ref="M223:N223"/>
    <mergeCell ref="T223:U223"/>
    <mergeCell ref="Y223:Z223"/>
    <mergeCell ref="A225:C225"/>
    <mergeCell ref="D225:E225"/>
    <mergeCell ref="G225:H225"/>
    <mergeCell ref="U225:V225"/>
    <mergeCell ref="AA225:AB225"/>
    <mergeCell ref="P221:P224"/>
    <mergeCell ref="Q221:Q224"/>
    <mergeCell ref="R221:R224"/>
    <mergeCell ref="S221:S224"/>
    <mergeCell ref="W221:W224"/>
    <mergeCell ref="X221:X224"/>
    <mergeCell ref="A221:C224"/>
    <mergeCell ref="D221:F224"/>
    <mergeCell ref="G221:H224"/>
    <mergeCell ref="J221:J224"/>
    <mergeCell ref="K221:K224"/>
    <mergeCell ref="L221:L224"/>
    <mergeCell ref="AA226:AB229"/>
    <mergeCell ref="M228:N228"/>
    <mergeCell ref="T228:U228"/>
    <mergeCell ref="Y228:Z228"/>
    <mergeCell ref="A230:C230"/>
    <mergeCell ref="D230:E230"/>
    <mergeCell ref="G230:H230"/>
    <mergeCell ref="U230:V230"/>
    <mergeCell ref="AA230:AB230"/>
    <mergeCell ref="P226:P229"/>
    <mergeCell ref="Q226:Q229"/>
    <mergeCell ref="R226:R229"/>
    <mergeCell ref="S226:S229"/>
    <mergeCell ref="W226:W229"/>
    <mergeCell ref="X226:X229"/>
    <mergeCell ref="A226:C229"/>
    <mergeCell ref="D226:F229"/>
    <mergeCell ref="G226:H229"/>
    <mergeCell ref="J226:J229"/>
    <mergeCell ref="K226:K229"/>
    <mergeCell ref="L226:L229"/>
    <mergeCell ref="AA231:AB234"/>
    <mergeCell ref="M233:N233"/>
    <mergeCell ref="T233:U233"/>
    <mergeCell ref="Y233:Z233"/>
    <mergeCell ref="A235:C235"/>
    <mergeCell ref="D235:E235"/>
    <mergeCell ref="G235:H235"/>
    <mergeCell ref="U235:V235"/>
    <mergeCell ref="AA235:AB235"/>
    <mergeCell ref="P231:P234"/>
    <mergeCell ref="Q231:Q234"/>
    <mergeCell ref="R231:R234"/>
    <mergeCell ref="S231:S234"/>
    <mergeCell ref="W231:W234"/>
    <mergeCell ref="X231:X234"/>
    <mergeCell ref="A231:C234"/>
    <mergeCell ref="D231:F234"/>
    <mergeCell ref="G231:H234"/>
    <mergeCell ref="J231:J234"/>
    <mergeCell ref="K231:K234"/>
    <mergeCell ref="L231:L234"/>
    <mergeCell ref="AA236:AB239"/>
    <mergeCell ref="M238:N238"/>
    <mergeCell ref="T238:U238"/>
    <mergeCell ref="Y238:Z238"/>
    <mergeCell ref="A240:C240"/>
    <mergeCell ref="D240:E240"/>
    <mergeCell ref="G240:H240"/>
    <mergeCell ref="U240:V240"/>
    <mergeCell ref="AA240:AB240"/>
    <mergeCell ref="P236:P239"/>
    <mergeCell ref="Q236:Q239"/>
    <mergeCell ref="R236:R239"/>
    <mergeCell ref="S236:S239"/>
    <mergeCell ref="W236:W239"/>
    <mergeCell ref="X236:X239"/>
    <mergeCell ref="A236:C239"/>
    <mergeCell ref="D236:F239"/>
    <mergeCell ref="G236:H239"/>
    <mergeCell ref="J236:J239"/>
    <mergeCell ref="K236:K239"/>
    <mergeCell ref="L236:L239"/>
    <mergeCell ref="AA241:AB244"/>
    <mergeCell ref="M243:N243"/>
    <mergeCell ref="T243:U243"/>
    <mergeCell ref="Y243:Z243"/>
    <mergeCell ref="A245:C245"/>
    <mergeCell ref="D245:E245"/>
    <mergeCell ref="G245:H245"/>
    <mergeCell ref="U245:V245"/>
    <mergeCell ref="AA245:AB245"/>
    <mergeCell ref="P241:P244"/>
    <mergeCell ref="Q241:Q244"/>
    <mergeCell ref="R241:R244"/>
    <mergeCell ref="S241:S244"/>
    <mergeCell ref="W241:W244"/>
    <mergeCell ref="X241:X244"/>
    <mergeCell ref="A241:C244"/>
    <mergeCell ref="D241:F244"/>
    <mergeCell ref="G241:H244"/>
    <mergeCell ref="J241:J244"/>
    <mergeCell ref="K241:K244"/>
    <mergeCell ref="L241:L244"/>
    <mergeCell ref="AA246:AB249"/>
    <mergeCell ref="M248:N248"/>
    <mergeCell ref="T248:U248"/>
    <mergeCell ref="Y248:Z248"/>
    <mergeCell ref="A250:C250"/>
    <mergeCell ref="D250:E250"/>
    <mergeCell ref="G250:H250"/>
    <mergeCell ref="U250:V250"/>
    <mergeCell ref="AA250:AB250"/>
    <mergeCell ref="P246:P249"/>
    <mergeCell ref="Q246:Q249"/>
    <mergeCell ref="R246:R249"/>
    <mergeCell ref="S246:S249"/>
    <mergeCell ref="W246:W249"/>
    <mergeCell ref="X246:X249"/>
    <mergeCell ref="A246:C249"/>
    <mergeCell ref="D246:F249"/>
    <mergeCell ref="G246:H249"/>
    <mergeCell ref="J246:J249"/>
    <mergeCell ref="K246:K249"/>
    <mergeCell ref="L246:L249"/>
    <mergeCell ref="AA251:AB254"/>
    <mergeCell ref="M253:N253"/>
    <mergeCell ref="T253:U253"/>
    <mergeCell ref="Y253:Z253"/>
    <mergeCell ref="A255:C255"/>
    <mergeCell ref="D255:E255"/>
    <mergeCell ref="G255:H255"/>
    <mergeCell ref="U255:V255"/>
    <mergeCell ref="AA255:AB255"/>
    <mergeCell ref="P251:P254"/>
    <mergeCell ref="Q251:Q254"/>
    <mergeCell ref="R251:R254"/>
    <mergeCell ref="S251:S254"/>
    <mergeCell ref="W251:W254"/>
    <mergeCell ref="X251:X254"/>
    <mergeCell ref="A251:C254"/>
    <mergeCell ref="D251:F254"/>
    <mergeCell ref="G251:H254"/>
    <mergeCell ref="J251:J254"/>
    <mergeCell ref="K251:K254"/>
    <mergeCell ref="L251:L254"/>
    <mergeCell ref="AA256:AB259"/>
    <mergeCell ref="M258:N258"/>
    <mergeCell ref="T258:U258"/>
    <mergeCell ref="Y258:Z258"/>
    <mergeCell ref="A260:C260"/>
    <mergeCell ref="D260:E260"/>
    <mergeCell ref="G260:H260"/>
    <mergeCell ref="U260:V260"/>
    <mergeCell ref="AA260:AB260"/>
    <mergeCell ref="P256:P259"/>
    <mergeCell ref="Q256:Q259"/>
    <mergeCell ref="R256:R259"/>
    <mergeCell ref="S256:S259"/>
    <mergeCell ref="W256:W259"/>
    <mergeCell ref="X256:X259"/>
    <mergeCell ref="A256:C259"/>
    <mergeCell ref="D256:F259"/>
    <mergeCell ref="G256:H259"/>
    <mergeCell ref="J256:J259"/>
    <mergeCell ref="K256:K259"/>
    <mergeCell ref="L256:L259"/>
  </mergeCells>
  <pageMargins left="0.23622047244094499" right="0.23622047244094499" top="0.23622047244094499" bottom="1.9579685039370101" header="0.23622047244094499" footer="0.23622047244094499"/>
  <pageSetup paperSize="9" orientation="landscape" horizontalDpi="300" verticalDpi="300"/>
  <headerFooter alignWithMargins="0">
    <oddFooter>&amp;L&amp;B&amp;"Open Sans"&amp;8%&lt;Exp&amp;B: Scaled score lower than 100 in tested subjects and performance category lower than EXS in Writing TA
&amp;B%≥Exp&amp;B: Scaled score of 100 or higher in tested subjects and performance category of EXS or GDS in Writing TA
&amp;B%High&amp;B: Sca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48195-5B31-45B3-B8C1-9125B18949D5}">
  <sheetPr codeName="Sheet18">
    <tabColor theme="3" tint="0.79998168889431442"/>
  </sheetPr>
  <dimension ref="A1:Z49"/>
  <sheetViews>
    <sheetView zoomScale="70" zoomScaleNormal="70" workbookViewId="0">
      <pane ySplit="6" topLeftCell="A7" activePane="bottomLeft" state="frozen"/>
      <selection activeCell="H27" sqref="H27"/>
      <selection pane="bottomLeft" activeCell="H27" sqref="H27"/>
    </sheetView>
  </sheetViews>
  <sheetFormatPr defaultColWidth="9.1796875" defaultRowHeight="12.5"/>
  <cols>
    <col min="1" max="1" width="24.453125" style="2" customWidth="1"/>
    <col min="2" max="2" width="39.54296875" style="2" bestFit="1" customWidth="1"/>
    <col min="3" max="22" width="9.7265625" style="2" customWidth="1"/>
    <col min="23" max="25" width="7.1796875" style="2" customWidth="1"/>
    <col min="26" max="16384" width="9.1796875" style="2"/>
  </cols>
  <sheetData>
    <row r="1" spans="1:26" ht="15.5">
      <c r="A1" s="1" t="s">
        <v>242</v>
      </c>
      <c r="S1" s="239"/>
      <c r="V1" s="239">
        <v>202324</v>
      </c>
    </row>
    <row r="2" spans="1:26" ht="15.5">
      <c r="A2" s="240" t="s">
        <v>117</v>
      </c>
      <c r="S2" s="239"/>
      <c r="V2" s="239"/>
    </row>
    <row r="3" spans="1:26" ht="13" thickBot="1"/>
    <row r="4" spans="1:26" ht="13.5" thickBot="1">
      <c r="A4" s="241" t="s">
        <v>118</v>
      </c>
      <c r="B4" s="241" t="s">
        <v>119</v>
      </c>
      <c r="C4" s="617" t="s">
        <v>120</v>
      </c>
      <c r="D4" s="618"/>
      <c r="E4" s="619"/>
      <c r="F4" s="617" t="s">
        <v>121</v>
      </c>
      <c r="G4" s="618"/>
      <c r="H4" s="619"/>
      <c r="I4" s="617" t="s">
        <v>122</v>
      </c>
      <c r="J4" s="618"/>
      <c r="K4" s="619"/>
      <c r="L4" s="617" t="s">
        <v>123</v>
      </c>
      <c r="M4" s="618"/>
      <c r="N4" s="619"/>
      <c r="O4" s="615" t="s">
        <v>120</v>
      </c>
      <c r="P4" s="616"/>
      <c r="Q4" s="615" t="s">
        <v>121</v>
      </c>
      <c r="R4" s="616"/>
      <c r="S4" s="615" t="s">
        <v>122</v>
      </c>
      <c r="T4" s="616"/>
      <c r="U4" s="615" t="s">
        <v>123</v>
      </c>
      <c r="V4" s="616"/>
    </row>
    <row r="5" spans="1:26" ht="5.15" customHeight="1" thickBot="1"/>
    <row r="6" spans="1:26" s="248" customFormat="1" ht="95.5" thickBot="1">
      <c r="A6" s="243" t="s">
        <v>118</v>
      </c>
      <c r="B6" s="244" t="s">
        <v>124</v>
      </c>
      <c r="C6" s="245" t="s">
        <v>3</v>
      </c>
      <c r="D6" s="243" t="s">
        <v>4</v>
      </c>
      <c r="E6" s="246" t="s">
        <v>125</v>
      </c>
      <c r="F6" s="245" t="s">
        <v>3</v>
      </c>
      <c r="G6" s="243" t="s">
        <v>4</v>
      </c>
      <c r="H6" s="246" t="s">
        <v>125</v>
      </c>
      <c r="I6" s="245" t="s">
        <v>3</v>
      </c>
      <c r="J6" s="243" t="s">
        <v>4</v>
      </c>
      <c r="K6" s="246" t="s">
        <v>125</v>
      </c>
      <c r="L6" s="245" t="s">
        <v>3</v>
      </c>
      <c r="M6" s="243" t="s">
        <v>4</v>
      </c>
      <c r="N6" s="246" t="s">
        <v>125</v>
      </c>
      <c r="O6" s="245" t="s">
        <v>126</v>
      </c>
      <c r="P6" s="246" t="s">
        <v>127</v>
      </c>
      <c r="Q6" s="245" t="s">
        <v>126</v>
      </c>
      <c r="R6" s="246" t="s">
        <v>127</v>
      </c>
      <c r="S6" s="245" t="s">
        <v>126</v>
      </c>
      <c r="T6" s="246" t="s">
        <v>127</v>
      </c>
      <c r="U6" s="247" t="s">
        <v>126</v>
      </c>
      <c r="V6" s="246" t="s">
        <v>127</v>
      </c>
    </row>
    <row r="7" spans="1:26">
      <c r="A7" s="21" t="s">
        <v>128</v>
      </c>
      <c r="B7" s="15" t="s">
        <v>113</v>
      </c>
      <c r="C7" s="16">
        <v>13.6</v>
      </c>
      <c r="D7" s="17">
        <v>14.1</v>
      </c>
      <c r="E7" s="19">
        <v>14.1</v>
      </c>
      <c r="F7" s="16">
        <v>65.3</v>
      </c>
      <c r="G7" s="17">
        <v>68.7</v>
      </c>
      <c r="H7" s="19">
        <v>66.2</v>
      </c>
      <c r="I7" s="16">
        <v>67.8</v>
      </c>
      <c r="J7" s="17">
        <v>71.2</v>
      </c>
      <c r="K7" s="19">
        <v>69.2</v>
      </c>
      <c r="L7" s="16">
        <v>67.2</v>
      </c>
      <c r="M7" s="17">
        <v>70</v>
      </c>
      <c r="N7" s="19">
        <v>67.7</v>
      </c>
      <c r="O7" s="16">
        <f t="shared" ref="O7" si="0">IF(OR($C7="",$D7=""),"",$C7-$D7)</f>
        <v>-0.5</v>
      </c>
      <c r="P7" s="19">
        <f t="shared" ref="P7" si="1">IF(OR($C7="",$E7=""),"",$C7-$E7)</f>
        <v>-0.5</v>
      </c>
      <c r="Q7" s="16">
        <f t="shared" ref="Q7" si="2">IF(OR($F7="",$G7=""),"",$F7-$G7)</f>
        <v>-3.4000000000000057</v>
      </c>
      <c r="R7" s="19">
        <f t="shared" ref="R7" si="3">IF(OR($F7="",$H7=""),"",$F7-$H7)</f>
        <v>-0.90000000000000568</v>
      </c>
      <c r="S7" s="16">
        <f t="shared" ref="S7" si="4">IF(OR($I7="",$J7=""),"",$I7-$J7)</f>
        <v>-3.4000000000000057</v>
      </c>
      <c r="T7" s="19">
        <f t="shared" ref="T7" si="5">IF(OR($I7="",$K7=""),"",$I7-$K7)</f>
        <v>-1.4000000000000057</v>
      </c>
      <c r="U7" s="226">
        <f t="shared" ref="U7" si="6">IF(OR($L7="",$M7=""),"",$L7-$M7)</f>
        <v>-2.7999999999999972</v>
      </c>
      <c r="V7" s="19">
        <f t="shared" ref="V7" si="7">IF(OR($L7="",$N7=""),"",$L7-$N7)</f>
        <v>-0.5</v>
      </c>
      <c r="X7" s="2" t="s">
        <v>128</v>
      </c>
      <c r="Y7" s="2" t="s">
        <v>128</v>
      </c>
      <c r="Z7" s="2" t="s">
        <v>128</v>
      </c>
    </row>
    <row r="8" spans="1:26">
      <c r="A8" s="30" t="s">
        <v>128</v>
      </c>
      <c r="B8" s="24" t="s">
        <v>129</v>
      </c>
      <c r="C8" s="25">
        <v>14.6</v>
      </c>
      <c r="D8" s="26">
        <v>14.9</v>
      </c>
      <c r="E8" s="28">
        <v>14.9</v>
      </c>
      <c r="F8" s="25">
        <v>72.2</v>
      </c>
      <c r="G8" s="26">
        <v>75.7</v>
      </c>
      <c r="H8" s="28">
        <v>74</v>
      </c>
      <c r="I8" s="25">
        <v>74.400000000000006</v>
      </c>
      <c r="J8" s="26">
        <v>77.8</v>
      </c>
      <c r="K8" s="28">
        <v>76.3</v>
      </c>
      <c r="L8" s="25">
        <v>73.900000000000006</v>
      </c>
      <c r="M8" s="26">
        <v>76.8</v>
      </c>
      <c r="N8" s="28">
        <v>75</v>
      </c>
      <c r="O8" s="25">
        <f>IF(OR($C8="",$D8=""),"",$C8-$D8)</f>
        <v>-0.30000000000000071</v>
      </c>
      <c r="P8" s="28">
        <f>IF(OR($C8="",$E8=""),"",$C8-$E8)</f>
        <v>-0.30000000000000071</v>
      </c>
      <c r="Q8" s="25">
        <f>IF(OR($F8="",$G8=""),"",$F8-$G8)</f>
        <v>-3.5</v>
      </c>
      <c r="R8" s="28">
        <f>IF(OR($F8="",$H8=""),"",$F8-$H8)</f>
        <v>-1.7999999999999972</v>
      </c>
      <c r="S8" s="25">
        <f>IF(OR($I8="",$J8=""),"",$I8-$J8)</f>
        <v>-3.3999999999999915</v>
      </c>
      <c r="T8" s="28">
        <f>IF(OR($I8="",$K8=""),"",$I8-$K8)</f>
        <v>-1.8999999999999915</v>
      </c>
      <c r="U8" s="227">
        <f>IF(OR($L8="",$M8=""),"",$L8-$M8)</f>
        <v>-2.8999999999999915</v>
      </c>
      <c r="V8" s="28">
        <f>IF(OR($L8="",$N8=""),"",$L8-$N8)</f>
        <v>-1.0999999999999943</v>
      </c>
      <c r="X8" s="2" t="s">
        <v>128</v>
      </c>
      <c r="Y8" s="2" t="s">
        <v>128</v>
      </c>
      <c r="Z8" s="2" t="s">
        <v>129</v>
      </c>
    </row>
    <row r="9" spans="1:26" ht="13" thickBot="1">
      <c r="A9" s="249" t="s">
        <v>128</v>
      </c>
      <c r="B9" s="44" t="s">
        <v>130</v>
      </c>
      <c r="C9" s="45">
        <v>12.6</v>
      </c>
      <c r="D9" s="46">
        <v>13.3</v>
      </c>
      <c r="E9" s="47">
        <v>13.3</v>
      </c>
      <c r="F9" s="45">
        <v>58.9</v>
      </c>
      <c r="G9" s="46">
        <v>61.9</v>
      </c>
      <c r="H9" s="47">
        <v>58.9</v>
      </c>
      <c r="I9" s="45">
        <v>61.6</v>
      </c>
      <c r="J9" s="46">
        <v>64.900000000000006</v>
      </c>
      <c r="K9" s="47">
        <v>62.3</v>
      </c>
      <c r="L9" s="45">
        <v>61</v>
      </c>
      <c r="M9" s="46">
        <v>63.5</v>
      </c>
      <c r="N9" s="47">
        <v>60.7</v>
      </c>
      <c r="O9" s="45">
        <f t="shared" ref="O9:O14" si="8">IF(OR($C9="",$D9=""),"",$C9-$D9)</f>
        <v>-0.70000000000000107</v>
      </c>
      <c r="P9" s="47">
        <f t="shared" ref="P9:P14" si="9">IF(OR($C9="",$E9=""),"",$C9-$E9)</f>
        <v>-0.70000000000000107</v>
      </c>
      <c r="Q9" s="45">
        <f t="shared" ref="Q9:Q14" si="10">IF(OR($F9="",$G9=""),"",$F9-$G9)</f>
        <v>-3</v>
      </c>
      <c r="R9" s="47">
        <f t="shared" ref="R9:R14" si="11">IF(OR($F9="",$H9=""),"",$F9-$H9)</f>
        <v>0</v>
      </c>
      <c r="S9" s="45">
        <f t="shared" ref="S9:S14" si="12">IF(OR($I9="",$J9=""),"",$I9-$J9)</f>
        <v>-3.3000000000000043</v>
      </c>
      <c r="T9" s="47">
        <f t="shared" ref="T9:T14" si="13">IF(OR($I9="",$K9=""),"",$I9-$K9)</f>
        <v>-0.69999999999999574</v>
      </c>
      <c r="U9" s="250">
        <f t="shared" ref="U9:U14" si="14">IF(OR($L9="",$M9=""),"",$L9-$M9)</f>
        <v>-2.5</v>
      </c>
      <c r="V9" s="47">
        <f t="shared" ref="V9:V14" si="15">IF(OR($L9="",$N9=""),"",$L9-$N9)</f>
        <v>0.29999999999999716</v>
      </c>
      <c r="X9" s="2" t="s">
        <v>128</v>
      </c>
      <c r="Y9" s="2" t="s">
        <v>128</v>
      </c>
      <c r="Z9" s="2" t="s">
        <v>130</v>
      </c>
    </row>
    <row r="10" spans="1:26">
      <c r="A10" s="21" t="s">
        <v>131</v>
      </c>
      <c r="B10" s="15" t="s">
        <v>132</v>
      </c>
      <c r="C10" s="16">
        <v>12.8</v>
      </c>
      <c r="D10" s="17">
        <v>12.8</v>
      </c>
      <c r="E10" s="19">
        <v>12.3</v>
      </c>
      <c r="F10" s="16">
        <v>57.5</v>
      </c>
      <c r="G10" s="17">
        <v>56.9</v>
      </c>
      <c r="H10" s="19">
        <v>49.9</v>
      </c>
      <c r="I10" s="16">
        <v>60.6</v>
      </c>
      <c r="J10" s="17">
        <v>59.4</v>
      </c>
      <c r="K10" s="19">
        <v>52.9</v>
      </c>
      <c r="L10" s="16">
        <v>59.7</v>
      </c>
      <c r="M10" s="17">
        <v>58.3</v>
      </c>
      <c r="N10" s="19">
        <v>51.5</v>
      </c>
      <c r="O10" s="16">
        <f t="shared" si="8"/>
        <v>0</v>
      </c>
      <c r="P10" s="19">
        <f t="shared" si="9"/>
        <v>0.5</v>
      </c>
      <c r="Q10" s="16">
        <f t="shared" si="10"/>
        <v>0.60000000000000142</v>
      </c>
      <c r="R10" s="19">
        <f t="shared" si="11"/>
        <v>7.6000000000000014</v>
      </c>
      <c r="S10" s="16">
        <f t="shared" si="12"/>
        <v>1.2000000000000028</v>
      </c>
      <c r="T10" s="19">
        <f t="shared" si="13"/>
        <v>7.7000000000000028</v>
      </c>
      <c r="U10" s="226">
        <f t="shared" si="14"/>
        <v>1.4000000000000057</v>
      </c>
      <c r="V10" s="19">
        <f t="shared" si="15"/>
        <v>8.2000000000000028</v>
      </c>
      <c r="X10" s="2" t="s">
        <v>133</v>
      </c>
      <c r="Y10" s="2" t="s">
        <v>132</v>
      </c>
      <c r="Z10" s="2" t="s">
        <v>128</v>
      </c>
    </row>
    <row r="11" spans="1:26">
      <c r="A11" s="30" t="s">
        <v>131</v>
      </c>
      <c r="B11" s="24" t="s">
        <v>134</v>
      </c>
      <c r="C11" s="25">
        <v>13.9</v>
      </c>
      <c r="D11" s="26">
        <v>14.5</v>
      </c>
      <c r="E11" s="28">
        <v>14.5</v>
      </c>
      <c r="F11" s="25">
        <v>67.7</v>
      </c>
      <c r="G11" s="26">
        <v>72.400000000000006</v>
      </c>
      <c r="H11" s="28">
        <v>70.599999999999994</v>
      </c>
      <c r="I11" s="25">
        <v>70.2</v>
      </c>
      <c r="J11" s="26">
        <v>74.8</v>
      </c>
      <c r="K11" s="28">
        <v>73.5</v>
      </c>
      <c r="L11" s="25">
        <v>69.7</v>
      </c>
      <c r="M11" s="26">
        <v>73.7</v>
      </c>
      <c r="N11" s="28">
        <v>72</v>
      </c>
      <c r="O11" s="25">
        <f t="shared" si="8"/>
        <v>-0.59999999999999964</v>
      </c>
      <c r="P11" s="28">
        <f t="shared" si="9"/>
        <v>-0.59999999999999964</v>
      </c>
      <c r="Q11" s="25">
        <f t="shared" si="10"/>
        <v>-4.7000000000000028</v>
      </c>
      <c r="R11" s="28">
        <f t="shared" si="11"/>
        <v>-2.8999999999999915</v>
      </c>
      <c r="S11" s="25">
        <f t="shared" si="12"/>
        <v>-4.5999999999999943</v>
      </c>
      <c r="T11" s="28">
        <f t="shared" si="13"/>
        <v>-3.2999999999999972</v>
      </c>
      <c r="U11" s="227">
        <f t="shared" si="14"/>
        <v>-4</v>
      </c>
      <c r="V11" s="28">
        <f t="shared" si="15"/>
        <v>-2.2999999999999972</v>
      </c>
      <c r="X11" s="2" t="s">
        <v>133</v>
      </c>
      <c r="Y11" s="2" t="s">
        <v>134</v>
      </c>
      <c r="Z11" s="2" t="s">
        <v>128</v>
      </c>
    </row>
    <row r="12" spans="1:26" ht="13" thickBot="1">
      <c r="A12" s="249" t="s">
        <v>131</v>
      </c>
      <c r="B12" s="44" t="s">
        <v>135</v>
      </c>
      <c r="C12" s="45">
        <v>8.6999999999999993</v>
      </c>
      <c r="D12" s="46">
        <v>11.9</v>
      </c>
      <c r="E12" s="47">
        <v>10.9</v>
      </c>
      <c r="F12" s="45">
        <v>31.5</v>
      </c>
      <c r="G12" s="46">
        <v>45.2</v>
      </c>
      <c r="H12" s="47">
        <v>39.299999999999997</v>
      </c>
      <c r="I12" s="45">
        <v>31.5</v>
      </c>
      <c r="J12" s="46">
        <v>50.1</v>
      </c>
      <c r="K12" s="47">
        <v>43.2</v>
      </c>
      <c r="L12" s="45">
        <v>31.5</v>
      </c>
      <c r="M12" s="46">
        <v>47</v>
      </c>
      <c r="N12" s="47">
        <v>40.5</v>
      </c>
      <c r="O12" s="45">
        <f t="shared" si="8"/>
        <v>-3.2000000000000011</v>
      </c>
      <c r="P12" s="47">
        <f t="shared" si="9"/>
        <v>-2.2000000000000011</v>
      </c>
      <c r="Q12" s="45">
        <f t="shared" si="10"/>
        <v>-13.700000000000003</v>
      </c>
      <c r="R12" s="47">
        <f t="shared" si="11"/>
        <v>-7.7999999999999972</v>
      </c>
      <c r="S12" s="45">
        <f t="shared" si="12"/>
        <v>-18.600000000000001</v>
      </c>
      <c r="T12" s="47">
        <f t="shared" si="13"/>
        <v>-11.700000000000003</v>
      </c>
      <c r="U12" s="250">
        <f t="shared" si="14"/>
        <v>-15.5</v>
      </c>
      <c r="V12" s="47">
        <f t="shared" si="15"/>
        <v>-9</v>
      </c>
      <c r="X12" s="2" t="s">
        <v>133</v>
      </c>
      <c r="Y12" s="2" t="s">
        <v>135</v>
      </c>
      <c r="Z12" s="2" t="s">
        <v>128</v>
      </c>
    </row>
    <row r="13" spans="1:26">
      <c r="A13" s="21" t="s">
        <v>136</v>
      </c>
      <c r="B13" s="15" t="s">
        <v>137</v>
      </c>
      <c r="C13" s="16">
        <v>13.8</v>
      </c>
      <c r="D13" s="17">
        <v>14.6</v>
      </c>
      <c r="E13" s="19">
        <v>14.4</v>
      </c>
      <c r="F13" s="16">
        <v>66.2</v>
      </c>
      <c r="G13" s="17">
        <v>72.5</v>
      </c>
      <c r="H13" s="19">
        <v>68.400000000000006</v>
      </c>
      <c r="I13" s="16">
        <v>68.400000000000006</v>
      </c>
      <c r="J13" s="17">
        <v>75</v>
      </c>
      <c r="K13" s="19">
        <v>71.3</v>
      </c>
      <c r="L13" s="16">
        <v>67.400000000000006</v>
      </c>
      <c r="M13" s="17">
        <v>73.599999999999994</v>
      </c>
      <c r="N13" s="19">
        <v>69.7</v>
      </c>
      <c r="O13" s="16">
        <f t="shared" si="8"/>
        <v>-0.79999999999999893</v>
      </c>
      <c r="P13" s="19">
        <f t="shared" si="9"/>
        <v>-0.59999999999999964</v>
      </c>
      <c r="Q13" s="16">
        <f t="shared" si="10"/>
        <v>-6.2999999999999972</v>
      </c>
      <c r="R13" s="19">
        <f t="shared" si="11"/>
        <v>-2.2000000000000028</v>
      </c>
      <c r="S13" s="16">
        <f t="shared" si="12"/>
        <v>-6.5999999999999943</v>
      </c>
      <c r="T13" s="19">
        <f t="shared" si="13"/>
        <v>-2.8999999999999915</v>
      </c>
      <c r="U13" s="226">
        <f t="shared" si="14"/>
        <v>-6.1999999999999886</v>
      </c>
      <c r="V13" s="19">
        <f t="shared" si="15"/>
        <v>-2.2999999999999972</v>
      </c>
      <c r="X13" s="2" t="s">
        <v>138</v>
      </c>
      <c r="Y13" s="2" t="s">
        <v>139</v>
      </c>
      <c r="Z13" s="2" t="s">
        <v>128</v>
      </c>
    </row>
    <row r="14" spans="1:26">
      <c r="A14" s="30" t="s">
        <v>136</v>
      </c>
      <c r="B14" s="24" t="s">
        <v>140</v>
      </c>
      <c r="C14" s="25">
        <v>13.6</v>
      </c>
      <c r="D14" s="26">
        <v>13.7</v>
      </c>
      <c r="E14" s="28">
        <v>13.3</v>
      </c>
      <c r="F14" s="25">
        <v>65.900000000000006</v>
      </c>
      <c r="G14" s="26">
        <v>66</v>
      </c>
      <c r="H14" s="28">
        <v>61.3</v>
      </c>
      <c r="I14" s="25">
        <v>68.900000000000006</v>
      </c>
      <c r="J14" s="26">
        <v>68.5</v>
      </c>
      <c r="K14" s="28">
        <v>64.3</v>
      </c>
      <c r="L14" s="25">
        <v>68.7</v>
      </c>
      <c r="M14" s="26">
        <v>67.599999999999994</v>
      </c>
      <c r="N14" s="28">
        <v>63.5</v>
      </c>
      <c r="O14" s="25">
        <f t="shared" si="8"/>
        <v>-9.9999999999999645E-2</v>
      </c>
      <c r="P14" s="28">
        <f t="shared" si="9"/>
        <v>0.29999999999999893</v>
      </c>
      <c r="Q14" s="25">
        <f t="shared" si="10"/>
        <v>-9.9999999999994316E-2</v>
      </c>
      <c r="R14" s="28">
        <f t="shared" si="11"/>
        <v>4.6000000000000085</v>
      </c>
      <c r="S14" s="25">
        <f t="shared" si="12"/>
        <v>0.40000000000000568</v>
      </c>
      <c r="T14" s="28">
        <f t="shared" si="13"/>
        <v>4.6000000000000085</v>
      </c>
      <c r="U14" s="227">
        <f t="shared" si="14"/>
        <v>1.1000000000000085</v>
      </c>
      <c r="V14" s="28">
        <f t="shared" si="15"/>
        <v>5.2000000000000028</v>
      </c>
      <c r="X14" s="2" t="s">
        <v>138</v>
      </c>
      <c r="Y14" s="2" t="s">
        <v>141</v>
      </c>
      <c r="Z14" s="2" t="s">
        <v>128</v>
      </c>
    </row>
    <row r="15" spans="1:26" ht="13" thickBot="1">
      <c r="A15" s="39" t="s">
        <v>136</v>
      </c>
      <c r="B15" s="33" t="s">
        <v>142</v>
      </c>
      <c r="C15" s="34">
        <v>9.6</v>
      </c>
      <c r="D15" s="35">
        <v>12.2</v>
      </c>
      <c r="E15" s="37">
        <v>11.9</v>
      </c>
      <c r="F15" s="34">
        <v>36.799999999999997</v>
      </c>
      <c r="G15" s="35">
        <v>48.3</v>
      </c>
      <c r="H15" s="37">
        <v>47.3</v>
      </c>
      <c r="I15" s="34">
        <v>36.799999999999997</v>
      </c>
      <c r="J15" s="35">
        <v>53.1</v>
      </c>
      <c r="K15" s="37">
        <v>51.1</v>
      </c>
      <c r="L15" s="34">
        <v>36.799999999999997</v>
      </c>
      <c r="M15" s="35">
        <v>50.1</v>
      </c>
      <c r="N15" s="37">
        <v>48.6</v>
      </c>
      <c r="O15" s="34"/>
      <c r="P15" s="37"/>
      <c r="Q15" s="34"/>
      <c r="R15" s="37"/>
      <c r="S15" s="34"/>
      <c r="T15" s="37"/>
      <c r="U15" s="225"/>
      <c r="V15" s="37"/>
      <c r="X15" s="2" t="s">
        <v>138</v>
      </c>
      <c r="Y15" s="2" t="s">
        <v>135</v>
      </c>
      <c r="Z15" s="2" t="s">
        <v>128</v>
      </c>
    </row>
    <row r="16" spans="1:26">
      <c r="A16" s="251" t="s">
        <v>143</v>
      </c>
      <c r="B16" s="252" t="s">
        <v>144</v>
      </c>
      <c r="C16" s="253">
        <v>5.6</v>
      </c>
      <c r="D16" s="254">
        <v>6.9</v>
      </c>
      <c r="E16" s="42">
        <v>6.9</v>
      </c>
      <c r="F16" s="253">
        <v>16.7</v>
      </c>
      <c r="G16" s="254">
        <v>21.2</v>
      </c>
      <c r="H16" s="42">
        <v>18.7</v>
      </c>
      <c r="I16" s="253">
        <v>19.3</v>
      </c>
      <c r="J16" s="254">
        <v>24.1</v>
      </c>
      <c r="K16" s="42">
        <v>21.9</v>
      </c>
      <c r="L16" s="253">
        <v>17.600000000000001</v>
      </c>
      <c r="M16" s="254">
        <v>22.2</v>
      </c>
      <c r="N16" s="42">
        <v>19.7</v>
      </c>
      <c r="O16" s="253">
        <f t="shared" ref="O16:O19" si="16">IF(OR($C16="",$D16=""),"",$C16-$D16)</f>
        <v>-1.3000000000000007</v>
      </c>
      <c r="P16" s="42">
        <f t="shared" ref="P16:P19" si="17">IF(OR($C16="",$E16=""),"",$C16-$E16)</f>
        <v>-1.3000000000000007</v>
      </c>
      <c r="Q16" s="253">
        <f t="shared" ref="Q16:Q19" si="18">IF(OR($F16="",$G16=""),"",$F16-$G16)</f>
        <v>-4.5</v>
      </c>
      <c r="R16" s="42">
        <f t="shared" ref="R16:R19" si="19">IF(OR($F16="",$H16=""),"",$F16-$H16)</f>
        <v>-2</v>
      </c>
      <c r="S16" s="253">
        <f t="shared" ref="S16:S19" si="20">IF(OR($I16="",$J16=""),"",$I16-$J16)</f>
        <v>-4.8000000000000007</v>
      </c>
      <c r="T16" s="42">
        <f t="shared" ref="T16:T19" si="21">IF(OR($I16="",$K16=""),"",$I16-$K16)</f>
        <v>-2.5999999999999979</v>
      </c>
      <c r="U16" s="255">
        <f t="shared" ref="U16:U19" si="22">IF(OR($L16="",$M16=""),"",$L16-$M16)</f>
        <v>-4.5999999999999979</v>
      </c>
      <c r="V16" s="42">
        <f t="shared" ref="V16:V19" si="23">IF(OR($L16="",$N16=""),"",$L16-$N16)</f>
        <v>-2.0999999999999979</v>
      </c>
      <c r="X16" s="2" t="s">
        <v>143</v>
      </c>
      <c r="Y16" s="2" t="s">
        <v>144</v>
      </c>
      <c r="Z16" s="2" t="s">
        <v>128</v>
      </c>
    </row>
    <row r="17" spans="1:26">
      <c r="A17" s="30" t="s">
        <v>143</v>
      </c>
      <c r="B17" s="24" t="s">
        <v>145</v>
      </c>
      <c r="C17" s="25">
        <v>0.7</v>
      </c>
      <c r="D17" s="26">
        <v>2.5</v>
      </c>
      <c r="E17" s="28">
        <v>2.2999999999999998</v>
      </c>
      <c r="F17" s="25">
        <v>1.1000000000000001</v>
      </c>
      <c r="G17" s="26">
        <v>4.4000000000000004</v>
      </c>
      <c r="H17" s="28">
        <v>3.6</v>
      </c>
      <c r="I17" s="25">
        <v>1.1000000000000001</v>
      </c>
      <c r="J17" s="26">
        <v>5.5</v>
      </c>
      <c r="K17" s="28">
        <v>4.8</v>
      </c>
      <c r="L17" s="25">
        <v>1.1000000000000001</v>
      </c>
      <c r="M17" s="26">
        <v>4.5999999999999996</v>
      </c>
      <c r="N17" s="28">
        <v>3.8</v>
      </c>
      <c r="O17" s="25">
        <f t="shared" si="16"/>
        <v>-1.8</v>
      </c>
      <c r="P17" s="28">
        <f t="shared" si="17"/>
        <v>-1.5999999999999999</v>
      </c>
      <c r="Q17" s="25">
        <f t="shared" si="18"/>
        <v>-3.3000000000000003</v>
      </c>
      <c r="R17" s="28">
        <f t="shared" si="19"/>
        <v>-2.5</v>
      </c>
      <c r="S17" s="25">
        <f t="shared" si="20"/>
        <v>-4.4000000000000004</v>
      </c>
      <c r="T17" s="28">
        <f t="shared" si="21"/>
        <v>-3.6999999999999997</v>
      </c>
      <c r="U17" s="227">
        <f t="shared" si="22"/>
        <v>-3.4999999999999996</v>
      </c>
      <c r="V17" s="28">
        <f t="shared" si="23"/>
        <v>-2.6999999999999997</v>
      </c>
      <c r="X17" s="2" t="s">
        <v>143</v>
      </c>
      <c r="Y17" s="2" t="s">
        <v>145</v>
      </c>
      <c r="Z17" s="2" t="s">
        <v>128</v>
      </c>
    </row>
    <row r="18" spans="1:26">
      <c r="A18" s="30" t="s">
        <v>143</v>
      </c>
      <c r="B18" s="24" t="s">
        <v>146</v>
      </c>
      <c r="C18" s="25">
        <v>6.9</v>
      </c>
      <c r="D18" s="26">
        <v>8.6</v>
      </c>
      <c r="E18" s="28">
        <v>8.4</v>
      </c>
      <c r="F18" s="25">
        <v>20.8</v>
      </c>
      <c r="G18" s="26">
        <v>27.4</v>
      </c>
      <c r="H18" s="28">
        <v>23.7</v>
      </c>
      <c r="I18" s="25">
        <v>24</v>
      </c>
      <c r="J18" s="26">
        <v>30.9</v>
      </c>
      <c r="K18" s="28">
        <v>27.6</v>
      </c>
      <c r="L18" s="25">
        <v>21.9</v>
      </c>
      <c r="M18" s="26">
        <v>28.7</v>
      </c>
      <c r="N18" s="28">
        <v>24.9</v>
      </c>
      <c r="O18" s="25">
        <f t="shared" si="16"/>
        <v>-1.6999999999999993</v>
      </c>
      <c r="P18" s="28">
        <f t="shared" si="17"/>
        <v>-1.5</v>
      </c>
      <c r="Q18" s="25">
        <f t="shared" si="18"/>
        <v>-6.5999999999999979</v>
      </c>
      <c r="R18" s="28">
        <f t="shared" si="19"/>
        <v>-2.8999999999999986</v>
      </c>
      <c r="S18" s="25">
        <f t="shared" si="20"/>
        <v>-6.8999999999999986</v>
      </c>
      <c r="T18" s="28">
        <f t="shared" si="21"/>
        <v>-3.6000000000000014</v>
      </c>
      <c r="U18" s="227">
        <f t="shared" si="22"/>
        <v>-6.8000000000000007</v>
      </c>
      <c r="V18" s="28">
        <f t="shared" si="23"/>
        <v>-3</v>
      </c>
      <c r="X18" s="2" t="s">
        <v>143</v>
      </c>
      <c r="Y18" s="2" t="s">
        <v>146</v>
      </c>
      <c r="Z18" s="2" t="s">
        <v>128</v>
      </c>
    </row>
    <row r="19" spans="1:26">
      <c r="A19" s="30" t="s">
        <v>143</v>
      </c>
      <c r="B19" s="24" t="s">
        <v>147</v>
      </c>
      <c r="C19" s="25">
        <v>15.1</v>
      </c>
      <c r="D19" s="26">
        <v>15.4</v>
      </c>
      <c r="E19" s="28">
        <v>15.2</v>
      </c>
      <c r="F19" s="25">
        <v>74.5</v>
      </c>
      <c r="G19" s="26">
        <v>77.3</v>
      </c>
      <c r="H19" s="28">
        <v>74.099999999999994</v>
      </c>
      <c r="I19" s="25">
        <v>77.099999999999994</v>
      </c>
      <c r="J19" s="26">
        <v>79.8</v>
      </c>
      <c r="K19" s="28">
        <v>77</v>
      </c>
      <c r="L19" s="25">
        <v>76.7</v>
      </c>
      <c r="M19" s="26">
        <v>78.7</v>
      </c>
      <c r="N19" s="28">
        <v>75.599999999999994</v>
      </c>
      <c r="O19" s="25">
        <f t="shared" si="16"/>
        <v>-0.30000000000000071</v>
      </c>
      <c r="P19" s="28">
        <f t="shared" si="17"/>
        <v>-9.9999999999999645E-2</v>
      </c>
      <c r="Q19" s="25">
        <f t="shared" si="18"/>
        <v>-2.7999999999999972</v>
      </c>
      <c r="R19" s="28">
        <f t="shared" si="19"/>
        <v>0.40000000000000568</v>
      </c>
      <c r="S19" s="25">
        <f t="shared" si="20"/>
        <v>-2.7000000000000028</v>
      </c>
      <c r="T19" s="28">
        <f t="shared" si="21"/>
        <v>9.9999999999994316E-2</v>
      </c>
      <c r="U19" s="227">
        <f t="shared" si="22"/>
        <v>-2</v>
      </c>
      <c r="V19" s="28">
        <f t="shared" si="23"/>
        <v>1.1000000000000085</v>
      </c>
      <c r="X19" s="2" t="s">
        <v>143</v>
      </c>
      <c r="Y19" s="2" t="s">
        <v>148</v>
      </c>
      <c r="Z19" s="2" t="s">
        <v>128</v>
      </c>
    </row>
    <row r="20" spans="1:26" ht="13" thickBot="1">
      <c r="A20" s="39" t="s">
        <v>143</v>
      </c>
      <c r="B20" s="33" t="s">
        <v>135</v>
      </c>
      <c r="C20" s="34">
        <v>8.5</v>
      </c>
      <c r="D20" s="35">
        <v>10.1</v>
      </c>
      <c r="E20" s="37">
        <v>9.3000000000000007</v>
      </c>
      <c r="F20" s="34">
        <v>31.4</v>
      </c>
      <c r="G20" s="35">
        <v>36.799999999999997</v>
      </c>
      <c r="H20" s="37">
        <v>30.5</v>
      </c>
      <c r="I20" s="34">
        <v>31.4</v>
      </c>
      <c r="J20" s="35">
        <v>39.299999999999997</v>
      </c>
      <c r="K20" s="37">
        <v>32.799999999999997</v>
      </c>
      <c r="L20" s="34">
        <v>31.4</v>
      </c>
      <c r="M20" s="35">
        <v>38.200000000000003</v>
      </c>
      <c r="N20" s="37">
        <v>31.9</v>
      </c>
      <c r="O20" s="34"/>
      <c r="P20" s="37"/>
      <c r="Q20" s="34"/>
      <c r="R20" s="37"/>
      <c r="S20" s="34"/>
      <c r="T20" s="37"/>
      <c r="U20" s="225"/>
      <c r="V20" s="37"/>
      <c r="X20" s="2" t="s">
        <v>143</v>
      </c>
      <c r="Y20" s="2" t="s">
        <v>135</v>
      </c>
      <c r="Z20" s="2" t="s">
        <v>128</v>
      </c>
    </row>
    <row r="21" spans="1:26">
      <c r="A21" s="251" t="s">
        <v>149</v>
      </c>
      <c r="B21" s="252" t="s">
        <v>150</v>
      </c>
      <c r="C21" s="253">
        <v>14.6</v>
      </c>
      <c r="D21" s="254">
        <v>14.7</v>
      </c>
      <c r="E21" s="42">
        <v>14.8</v>
      </c>
      <c r="F21" s="253">
        <v>76</v>
      </c>
      <c r="G21" s="254">
        <v>75.5</v>
      </c>
      <c r="H21" s="42">
        <v>74.3</v>
      </c>
      <c r="I21" s="253">
        <v>77.8</v>
      </c>
      <c r="J21" s="254">
        <v>77.7</v>
      </c>
      <c r="K21" s="42">
        <v>77</v>
      </c>
      <c r="L21" s="253">
        <v>77.400000000000006</v>
      </c>
      <c r="M21" s="254">
        <v>76.599999999999994</v>
      </c>
      <c r="N21" s="42">
        <v>75.599999999999994</v>
      </c>
      <c r="O21" s="253">
        <f t="shared" ref="O21:O49" si="24">IF(OR($C21="",$D21=""),"",$C21-$D21)</f>
        <v>-9.9999999999999645E-2</v>
      </c>
      <c r="P21" s="42">
        <f t="shared" ref="P21:P49" si="25">IF(OR($C21="",$E21=""),"",$C21-$E21)</f>
        <v>-0.20000000000000107</v>
      </c>
      <c r="Q21" s="253">
        <f t="shared" ref="Q21:Q49" si="26">IF(OR($F21="",$G21=""),"",$F21-$G21)</f>
        <v>0.5</v>
      </c>
      <c r="R21" s="42">
        <f t="shared" ref="R21:R49" si="27">IF(OR($F21="",$H21=""),"",$F21-$H21)</f>
        <v>1.7000000000000028</v>
      </c>
      <c r="S21" s="253">
        <f t="shared" ref="S21:S49" si="28">IF(OR($I21="",$J21=""),"",$I21-$J21)</f>
        <v>9.9999999999994316E-2</v>
      </c>
      <c r="T21" s="42">
        <f t="shared" ref="T21:T49" si="29">IF(OR($I21="",$K21=""),"",$I21-$K21)</f>
        <v>0.79999999999999716</v>
      </c>
      <c r="U21" s="255">
        <f t="shared" ref="U21:U49" si="30">IF(OR($L21="",$M21=""),"",$L21-$M21)</f>
        <v>0.80000000000001137</v>
      </c>
      <c r="V21" s="42">
        <f t="shared" ref="V21:V49" si="31">IF(OR($L21="",$N21=""),"",$L21-$N21)</f>
        <v>1.8000000000000114</v>
      </c>
      <c r="X21" s="2" t="s">
        <v>151</v>
      </c>
      <c r="Y21" s="2" t="s">
        <v>152</v>
      </c>
      <c r="Z21" s="2" t="s">
        <v>128</v>
      </c>
    </row>
    <row r="22" spans="1:26">
      <c r="A22" s="30" t="s">
        <v>149</v>
      </c>
      <c r="B22" s="24" t="s">
        <v>153</v>
      </c>
      <c r="C22" s="25">
        <v>13.4</v>
      </c>
      <c r="D22" s="26">
        <v>14.3</v>
      </c>
      <c r="E22" s="28">
        <v>14.2</v>
      </c>
      <c r="F22" s="25">
        <v>65.099999999999994</v>
      </c>
      <c r="G22" s="26">
        <v>70.2</v>
      </c>
      <c r="H22" s="28">
        <v>68</v>
      </c>
      <c r="I22" s="25">
        <v>68.599999999999994</v>
      </c>
      <c r="J22" s="26">
        <v>72.8</v>
      </c>
      <c r="K22" s="28">
        <v>70.900000000000006</v>
      </c>
      <c r="L22" s="25">
        <v>68</v>
      </c>
      <c r="M22" s="26">
        <v>71.7</v>
      </c>
      <c r="N22" s="28">
        <v>69.5</v>
      </c>
      <c r="O22" s="25">
        <f t="shared" si="24"/>
        <v>-0.90000000000000036</v>
      </c>
      <c r="P22" s="28">
        <f t="shared" si="25"/>
        <v>-0.79999999999999893</v>
      </c>
      <c r="Q22" s="25">
        <f t="shared" si="26"/>
        <v>-5.1000000000000085</v>
      </c>
      <c r="R22" s="28">
        <f t="shared" si="27"/>
        <v>-2.9000000000000057</v>
      </c>
      <c r="S22" s="25">
        <f t="shared" si="28"/>
        <v>-4.2000000000000028</v>
      </c>
      <c r="T22" s="28">
        <f t="shared" si="29"/>
        <v>-2.3000000000000114</v>
      </c>
      <c r="U22" s="227">
        <f t="shared" si="30"/>
        <v>-3.7000000000000028</v>
      </c>
      <c r="V22" s="28">
        <f t="shared" si="31"/>
        <v>-1.5</v>
      </c>
      <c r="X22" s="2" t="s">
        <v>151</v>
      </c>
      <c r="Y22" s="2" t="s">
        <v>154</v>
      </c>
      <c r="Z22" s="2" t="s">
        <v>128</v>
      </c>
    </row>
    <row r="23" spans="1:26" ht="13" thickBot="1">
      <c r="A23" s="39" t="s">
        <v>149</v>
      </c>
      <c r="B23" s="33" t="s">
        <v>155</v>
      </c>
      <c r="C23" s="34">
        <v>12.9</v>
      </c>
      <c r="D23" s="35">
        <v>13.5</v>
      </c>
      <c r="E23" s="37">
        <v>13.4</v>
      </c>
      <c r="F23" s="34">
        <v>57.3</v>
      </c>
      <c r="G23" s="35">
        <v>62.3</v>
      </c>
      <c r="H23" s="37">
        <v>58.5</v>
      </c>
      <c r="I23" s="34">
        <v>59.8</v>
      </c>
      <c r="J23" s="35">
        <v>65.099999999999994</v>
      </c>
      <c r="K23" s="37">
        <v>61.7</v>
      </c>
      <c r="L23" s="34">
        <v>59.1</v>
      </c>
      <c r="M23" s="35">
        <v>63.7</v>
      </c>
      <c r="N23" s="37">
        <v>60</v>
      </c>
      <c r="O23" s="34">
        <f t="shared" si="24"/>
        <v>-0.59999999999999964</v>
      </c>
      <c r="P23" s="37">
        <f t="shared" si="25"/>
        <v>-0.5</v>
      </c>
      <c r="Q23" s="34">
        <f t="shared" si="26"/>
        <v>-5</v>
      </c>
      <c r="R23" s="37">
        <f t="shared" si="27"/>
        <v>-1.2000000000000028</v>
      </c>
      <c r="S23" s="34">
        <f t="shared" si="28"/>
        <v>-5.2999999999999972</v>
      </c>
      <c r="T23" s="37">
        <f t="shared" si="29"/>
        <v>-1.9000000000000057</v>
      </c>
      <c r="U23" s="225">
        <f t="shared" si="30"/>
        <v>-4.6000000000000014</v>
      </c>
      <c r="V23" s="37">
        <f t="shared" si="31"/>
        <v>-0.89999999999999858</v>
      </c>
      <c r="X23" s="2" t="s">
        <v>151</v>
      </c>
      <c r="Y23" s="2" t="s">
        <v>156</v>
      </c>
      <c r="Z23" s="2" t="s">
        <v>128</v>
      </c>
    </row>
    <row r="24" spans="1:26">
      <c r="A24" s="251" t="s">
        <v>157</v>
      </c>
      <c r="B24" s="252" t="s">
        <v>158</v>
      </c>
      <c r="C24" s="253">
        <v>14</v>
      </c>
      <c r="D24" s="254">
        <v>14</v>
      </c>
      <c r="E24" s="42">
        <v>13.6</v>
      </c>
      <c r="F24" s="253">
        <v>69.400000000000006</v>
      </c>
      <c r="G24" s="254">
        <v>69.900000000000006</v>
      </c>
      <c r="H24" s="42">
        <v>64.7</v>
      </c>
      <c r="I24" s="253">
        <v>72.3</v>
      </c>
      <c r="J24" s="254">
        <v>72.3</v>
      </c>
      <c r="K24" s="42">
        <v>67.599999999999994</v>
      </c>
      <c r="L24" s="253">
        <v>72.2</v>
      </c>
      <c r="M24" s="254">
        <v>71.599999999999994</v>
      </c>
      <c r="N24" s="42">
        <v>66.900000000000006</v>
      </c>
      <c r="O24" s="253">
        <f t="shared" si="24"/>
        <v>0</v>
      </c>
      <c r="P24" s="42">
        <f t="shared" si="25"/>
        <v>0.40000000000000036</v>
      </c>
      <c r="Q24" s="253">
        <f t="shared" si="26"/>
        <v>-0.5</v>
      </c>
      <c r="R24" s="42">
        <f t="shared" si="27"/>
        <v>4.7000000000000028</v>
      </c>
      <c r="S24" s="253">
        <f t="shared" si="28"/>
        <v>0</v>
      </c>
      <c r="T24" s="42">
        <f t="shared" si="29"/>
        <v>4.7000000000000028</v>
      </c>
      <c r="U24" s="255">
        <f t="shared" si="30"/>
        <v>0.60000000000000853</v>
      </c>
      <c r="V24" s="42">
        <f t="shared" si="31"/>
        <v>5.2999999999999972</v>
      </c>
      <c r="X24" s="2" t="s">
        <v>159</v>
      </c>
      <c r="Y24" s="2" t="s">
        <v>160</v>
      </c>
      <c r="Z24" s="2" t="s">
        <v>128</v>
      </c>
    </row>
    <row r="25" spans="1:26">
      <c r="A25" s="30" t="s">
        <v>157</v>
      </c>
      <c r="B25" s="24" t="s">
        <v>161</v>
      </c>
      <c r="C25" s="25">
        <v>12.9</v>
      </c>
      <c r="D25" s="26">
        <v>13.1</v>
      </c>
      <c r="E25" s="28">
        <v>13.1</v>
      </c>
      <c r="F25" s="25">
        <v>62.6</v>
      </c>
      <c r="G25" s="26">
        <v>61.6</v>
      </c>
      <c r="H25" s="28">
        <v>60.6</v>
      </c>
      <c r="I25" s="25">
        <v>64.5</v>
      </c>
      <c r="J25" s="26">
        <v>64.2</v>
      </c>
      <c r="K25" s="28">
        <v>63.6</v>
      </c>
      <c r="L25" s="25">
        <v>63.9</v>
      </c>
      <c r="M25" s="26">
        <v>62.9</v>
      </c>
      <c r="N25" s="28">
        <v>62.3</v>
      </c>
      <c r="O25" s="25">
        <f t="shared" si="24"/>
        <v>-0.19999999999999929</v>
      </c>
      <c r="P25" s="28">
        <f t="shared" si="25"/>
        <v>-0.19999999999999929</v>
      </c>
      <c r="Q25" s="25">
        <f t="shared" si="26"/>
        <v>1</v>
      </c>
      <c r="R25" s="28">
        <f t="shared" si="27"/>
        <v>2</v>
      </c>
      <c r="S25" s="25">
        <f t="shared" si="28"/>
        <v>0.29999999999999716</v>
      </c>
      <c r="T25" s="28">
        <f t="shared" si="29"/>
        <v>0.89999999999999858</v>
      </c>
      <c r="U25" s="227">
        <f t="shared" si="30"/>
        <v>1</v>
      </c>
      <c r="V25" s="28">
        <f t="shared" si="31"/>
        <v>1.6000000000000014</v>
      </c>
      <c r="X25" s="2" t="s">
        <v>159</v>
      </c>
      <c r="Y25" s="2" t="s">
        <v>162</v>
      </c>
      <c r="Z25" s="2" t="s">
        <v>128</v>
      </c>
    </row>
    <row r="26" spans="1:26">
      <c r="A26" s="30" t="s">
        <v>157</v>
      </c>
      <c r="B26" s="24" t="s">
        <v>163</v>
      </c>
      <c r="C26" s="25">
        <v>14.2</v>
      </c>
      <c r="D26" s="26">
        <v>14.6</v>
      </c>
      <c r="E26" s="28">
        <v>14.2</v>
      </c>
      <c r="F26" s="25">
        <v>66.400000000000006</v>
      </c>
      <c r="G26" s="26">
        <v>72.099999999999994</v>
      </c>
      <c r="H26" s="28">
        <v>68.099999999999994</v>
      </c>
      <c r="I26" s="25">
        <v>70.099999999999994</v>
      </c>
      <c r="J26" s="26">
        <v>74.599999999999994</v>
      </c>
      <c r="K26" s="28">
        <v>70.8</v>
      </c>
      <c r="L26" s="25">
        <v>68.400000000000006</v>
      </c>
      <c r="M26" s="26">
        <v>73.3</v>
      </c>
      <c r="N26" s="28">
        <v>69.5</v>
      </c>
      <c r="O26" s="25">
        <f t="shared" si="24"/>
        <v>-0.40000000000000036</v>
      </c>
      <c r="P26" s="28">
        <f t="shared" si="25"/>
        <v>0</v>
      </c>
      <c r="Q26" s="25">
        <f t="shared" si="26"/>
        <v>-5.6999999999999886</v>
      </c>
      <c r="R26" s="28">
        <f t="shared" si="27"/>
        <v>-1.6999999999999886</v>
      </c>
      <c r="S26" s="25">
        <f t="shared" si="28"/>
        <v>-4.5</v>
      </c>
      <c r="T26" s="28">
        <f t="shared" si="29"/>
        <v>-0.70000000000000284</v>
      </c>
      <c r="U26" s="227">
        <f t="shared" si="30"/>
        <v>-4.8999999999999915</v>
      </c>
      <c r="V26" s="28">
        <f t="shared" si="31"/>
        <v>-1.0999999999999943</v>
      </c>
      <c r="X26" s="2" t="s">
        <v>159</v>
      </c>
      <c r="Y26" s="2" t="s">
        <v>164</v>
      </c>
      <c r="Z26" s="2" t="s">
        <v>128</v>
      </c>
    </row>
    <row r="27" spans="1:26">
      <c r="A27" s="30" t="s">
        <v>157</v>
      </c>
      <c r="B27" s="24" t="s">
        <v>165</v>
      </c>
      <c r="C27" s="25">
        <v>13.6</v>
      </c>
      <c r="D27" s="26">
        <v>14.7</v>
      </c>
      <c r="E27" s="28">
        <v>14.4</v>
      </c>
      <c r="F27" s="25">
        <v>63.4</v>
      </c>
      <c r="G27" s="26">
        <v>72</v>
      </c>
      <c r="H27" s="28">
        <v>68</v>
      </c>
      <c r="I27" s="25">
        <v>65.7</v>
      </c>
      <c r="J27" s="26">
        <v>74.599999999999994</v>
      </c>
      <c r="K27" s="28">
        <v>70.900000000000006</v>
      </c>
      <c r="L27" s="25">
        <v>64.900000000000006</v>
      </c>
      <c r="M27" s="26">
        <v>73.099999999999994</v>
      </c>
      <c r="N27" s="28">
        <v>69.2</v>
      </c>
      <c r="O27" s="25">
        <f t="shared" si="24"/>
        <v>-1.0999999999999996</v>
      </c>
      <c r="P27" s="28">
        <f t="shared" si="25"/>
        <v>-0.80000000000000071</v>
      </c>
      <c r="Q27" s="25">
        <f t="shared" si="26"/>
        <v>-8.6000000000000014</v>
      </c>
      <c r="R27" s="28">
        <f t="shared" si="27"/>
        <v>-4.6000000000000014</v>
      </c>
      <c r="S27" s="25">
        <f t="shared" si="28"/>
        <v>-8.8999999999999915</v>
      </c>
      <c r="T27" s="28">
        <f t="shared" si="29"/>
        <v>-5.2000000000000028</v>
      </c>
      <c r="U27" s="227">
        <f t="shared" si="30"/>
        <v>-8.1999999999999886</v>
      </c>
      <c r="V27" s="28">
        <f t="shared" si="31"/>
        <v>-4.2999999999999972</v>
      </c>
      <c r="X27" s="2" t="s">
        <v>159</v>
      </c>
      <c r="Y27" s="2" t="s">
        <v>165</v>
      </c>
      <c r="Z27" s="2" t="s">
        <v>128</v>
      </c>
    </row>
    <row r="28" spans="1:26">
      <c r="A28" s="30" t="s">
        <v>157</v>
      </c>
      <c r="B28" s="24" t="s">
        <v>166</v>
      </c>
      <c r="C28" s="25">
        <v>13.4</v>
      </c>
      <c r="D28" s="26">
        <v>13.3</v>
      </c>
      <c r="E28" s="28">
        <v>13</v>
      </c>
      <c r="F28" s="25">
        <v>62.3</v>
      </c>
      <c r="G28" s="26">
        <v>61.7</v>
      </c>
      <c r="H28" s="28">
        <v>58.2</v>
      </c>
      <c r="I28" s="25">
        <v>64.900000000000006</v>
      </c>
      <c r="J28" s="26">
        <v>64.2</v>
      </c>
      <c r="K28" s="28">
        <v>61.2</v>
      </c>
      <c r="L28" s="25">
        <v>64.900000000000006</v>
      </c>
      <c r="M28" s="26">
        <v>63.2</v>
      </c>
      <c r="N28" s="28">
        <v>60.2</v>
      </c>
      <c r="O28" s="25">
        <f t="shared" si="24"/>
        <v>9.9999999999999645E-2</v>
      </c>
      <c r="P28" s="28">
        <f t="shared" si="25"/>
        <v>0.40000000000000036</v>
      </c>
      <c r="Q28" s="25">
        <f t="shared" si="26"/>
        <v>0.59999999999999432</v>
      </c>
      <c r="R28" s="28">
        <f t="shared" si="27"/>
        <v>4.0999999999999943</v>
      </c>
      <c r="S28" s="25">
        <f t="shared" si="28"/>
        <v>0.70000000000000284</v>
      </c>
      <c r="T28" s="28">
        <f t="shared" si="29"/>
        <v>3.7000000000000028</v>
      </c>
      <c r="U28" s="227">
        <f t="shared" si="30"/>
        <v>1.7000000000000028</v>
      </c>
      <c r="V28" s="28">
        <f t="shared" si="31"/>
        <v>4.7000000000000028</v>
      </c>
      <c r="X28" s="2" t="s">
        <v>159</v>
      </c>
      <c r="Y28" s="2" t="s">
        <v>167</v>
      </c>
      <c r="Z28" s="2" t="s">
        <v>128</v>
      </c>
    </row>
    <row r="29" spans="1:26" ht="13" thickBot="1">
      <c r="A29" s="249" t="s">
        <v>157</v>
      </c>
      <c r="B29" s="44" t="s">
        <v>135</v>
      </c>
      <c r="C29" s="45">
        <v>11.8</v>
      </c>
      <c r="D29" s="46">
        <v>12.3</v>
      </c>
      <c r="E29" s="47">
        <v>11.8</v>
      </c>
      <c r="F29" s="45">
        <v>56.8</v>
      </c>
      <c r="G29" s="46">
        <v>54.5</v>
      </c>
      <c r="H29" s="47">
        <v>49</v>
      </c>
      <c r="I29" s="45">
        <v>57.4</v>
      </c>
      <c r="J29" s="46">
        <v>57.3</v>
      </c>
      <c r="K29" s="47">
        <v>51.7</v>
      </c>
      <c r="L29" s="45">
        <v>57.4</v>
      </c>
      <c r="M29" s="46">
        <v>55.9</v>
      </c>
      <c r="N29" s="47">
        <v>50.4</v>
      </c>
      <c r="O29" s="45">
        <f t="shared" si="24"/>
        <v>-0.5</v>
      </c>
      <c r="P29" s="47">
        <f t="shared" si="25"/>
        <v>0</v>
      </c>
      <c r="Q29" s="45">
        <f t="shared" si="26"/>
        <v>2.2999999999999972</v>
      </c>
      <c r="R29" s="47">
        <f t="shared" si="27"/>
        <v>7.7999999999999972</v>
      </c>
      <c r="S29" s="45">
        <f t="shared" si="28"/>
        <v>0.10000000000000142</v>
      </c>
      <c r="T29" s="47">
        <f t="shared" si="29"/>
        <v>5.6999999999999957</v>
      </c>
      <c r="U29" s="250">
        <f t="shared" si="30"/>
        <v>1.5</v>
      </c>
      <c r="V29" s="47">
        <f t="shared" si="31"/>
        <v>7</v>
      </c>
      <c r="X29" s="2" t="s">
        <v>159</v>
      </c>
      <c r="Y29" s="2" t="s">
        <v>135</v>
      </c>
      <c r="Z29" s="2" t="s">
        <v>128</v>
      </c>
    </row>
    <row r="30" spans="1:26">
      <c r="A30" s="21" t="s">
        <v>168</v>
      </c>
      <c r="B30" s="15" t="s">
        <v>169</v>
      </c>
      <c r="C30" s="16">
        <v>14</v>
      </c>
      <c r="D30" s="17">
        <v>13.5</v>
      </c>
      <c r="E30" s="19">
        <v>13.2</v>
      </c>
      <c r="F30" s="16">
        <v>70.099999999999994</v>
      </c>
      <c r="G30" s="17">
        <v>66.8</v>
      </c>
      <c r="H30" s="19">
        <v>63.5</v>
      </c>
      <c r="I30" s="16">
        <v>73.400000000000006</v>
      </c>
      <c r="J30" s="17">
        <v>69.099999999999994</v>
      </c>
      <c r="K30" s="19">
        <v>66</v>
      </c>
      <c r="L30" s="16">
        <v>73</v>
      </c>
      <c r="M30" s="17">
        <v>68.400000000000006</v>
      </c>
      <c r="N30" s="19">
        <v>65.400000000000006</v>
      </c>
      <c r="O30" s="16">
        <f t="shared" si="24"/>
        <v>0.5</v>
      </c>
      <c r="P30" s="19">
        <f t="shared" si="25"/>
        <v>0.80000000000000071</v>
      </c>
      <c r="Q30" s="16">
        <f t="shared" si="26"/>
        <v>3.2999999999999972</v>
      </c>
      <c r="R30" s="19">
        <f t="shared" si="27"/>
        <v>6.5999999999999943</v>
      </c>
      <c r="S30" s="16">
        <f t="shared" si="28"/>
        <v>4.3000000000000114</v>
      </c>
      <c r="T30" s="19">
        <f t="shared" si="29"/>
        <v>7.4000000000000057</v>
      </c>
      <c r="U30" s="226">
        <f t="shared" si="30"/>
        <v>4.5999999999999943</v>
      </c>
      <c r="V30" s="19">
        <f t="shared" si="31"/>
        <v>7.5999999999999943</v>
      </c>
      <c r="X30" s="2" t="s">
        <v>170</v>
      </c>
      <c r="Y30" s="2" t="s">
        <v>171</v>
      </c>
      <c r="Z30" s="2" t="s">
        <v>128</v>
      </c>
    </row>
    <row r="31" spans="1:26">
      <c r="A31" s="30" t="s">
        <v>168</v>
      </c>
      <c r="B31" s="24" t="s">
        <v>172</v>
      </c>
      <c r="C31" s="25">
        <v>14.5</v>
      </c>
      <c r="D31" s="26">
        <v>14.6</v>
      </c>
      <c r="E31" s="28">
        <v>14.1</v>
      </c>
      <c r="F31" s="25">
        <v>72.3</v>
      </c>
      <c r="G31" s="26">
        <v>73.900000000000006</v>
      </c>
      <c r="H31" s="28">
        <v>68.900000000000006</v>
      </c>
      <c r="I31" s="25">
        <v>75.8</v>
      </c>
      <c r="J31" s="26">
        <v>76.3</v>
      </c>
      <c r="K31" s="28">
        <v>71.8</v>
      </c>
      <c r="L31" s="25">
        <v>75.8</v>
      </c>
      <c r="M31" s="26">
        <v>75.599999999999994</v>
      </c>
      <c r="N31" s="28">
        <v>71.099999999999994</v>
      </c>
      <c r="O31" s="25">
        <f t="shared" si="24"/>
        <v>-9.9999999999999645E-2</v>
      </c>
      <c r="P31" s="28">
        <f t="shared" si="25"/>
        <v>0.40000000000000036</v>
      </c>
      <c r="Q31" s="25">
        <f t="shared" si="26"/>
        <v>-1.6000000000000085</v>
      </c>
      <c r="R31" s="28">
        <f t="shared" si="27"/>
        <v>3.3999999999999915</v>
      </c>
      <c r="S31" s="25">
        <f t="shared" si="28"/>
        <v>-0.5</v>
      </c>
      <c r="T31" s="28">
        <f t="shared" si="29"/>
        <v>4</v>
      </c>
      <c r="U31" s="227">
        <f t="shared" si="30"/>
        <v>0.20000000000000284</v>
      </c>
      <c r="V31" s="28">
        <f t="shared" si="31"/>
        <v>4.7000000000000028</v>
      </c>
      <c r="X31" s="2" t="s">
        <v>170</v>
      </c>
      <c r="Y31" s="2" t="s">
        <v>173</v>
      </c>
      <c r="Z31" s="2" t="s">
        <v>128</v>
      </c>
    </row>
    <row r="32" spans="1:26">
      <c r="A32" s="30" t="s">
        <v>168</v>
      </c>
      <c r="B32" s="24" t="s">
        <v>174</v>
      </c>
      <c r="C32" s="25">
        <v>13.5</v>
      </c>
      <c r="D32" s="26">
        <v>13.6</v>
      </c>
      <c r="E32" s="28">
        <v>13.1</v>
      </c>
      <c r="F32" s="25">
        <v>63.6</v>
      </c>
      <c r="G32" s="26">
        <v>66.400000000000006</v>
      </c>
      <c r="H32" s="28">
        <v>60.3</v>
      </c>
      <c r="I32" s="25">
        <v>66.7</v>
      </c>
      <c r="J32" s="26">
        <v>68.7</v>
      </c>
      <c r="K32" s="28">
        <v>63.4</v>
      </c>
      <c r="L32" s="25">
        <v>66.7</v>
      </c>
      <c r="M32" s="26">
        <v>68</v>
      </c>
      <c r="N32" s="28">
        <v>62.6</v>
      </c>
      <c r="O32" s="25">
        <f t="shared" si="24"/>
        <v>-9.9999999999999645E-2</v>
      </c>
      <c r="P32" s="28">
        <f t="shared" si="25"/>
        <v>0.40000000000000036</v>
      </c>
      <c r="Q32" s="25">
        <f t="shared" si="26"/>
        <v>-2.8000000000000043</v>
      </c>
      <c r="R32" s="28">
        <f t="shared" si="27"/>
        <v>3.3000000000000043</v>
      </c>
      <c r="S32" s="25">
        <f t="shared" si="28"/>
        <v>-2</v>
      </c>
      <c r="T32" s="28">
        <f t="shared" si="29"/>
        <v>3.3000000000000043</v>
      </c>
      <c r="U32" s="227">
        <f t="shared" si="30"/>
        <v>-1.2999999999999972</v>
      </c>
      <c r="V32" s="28">
        <f t="shared" si="31"/>
        <v>4.1000000000000014</v>
      </c>
      <c r="X32" s="2" t="s">
        <v>170</v>
      </c>
      <c r="Y32" s="2" t="s">
        <v>175</v>
      </c>
      <c r="Z32" s="2" t="s">
        <v>128</v>
      </c>
    </row>
    <row r="33" spans="1:26">
      <c r="A33" s="30" t="s">
        <v>168</v>
      </c>
      <c r="B33" s="24" t="s">
        <v>176</v>
      </c>
      <c r="C33" s="25">
        <v>14.6</v>
      </c>
      <c r="D33" s="26">
        <v>15.4</v>
      </c>
      <c r="E33" s="28">
        <v>15</v>
      </c>
      <c r="F33" s="25">
        <v>75</v>
      </c>
      <c r="G33" s="26">
        <v>82</v>
      </c>
      <c r="H33" s="28">
        <v>75.8</v>
      </c>
      <c r="I33" s="25">
        <v>75</v>
      </c>
      <c r="J33" s="26">
        <v>84.1</v>
      </c>
      <c r="K33" s="28">
        <v>78.7</v>
      </c>
      <c r="L33" s="25">
        <v>75</v>
      </c>
      <c r="M33" s="26">
        <v>83.4</v>
      </c>
      <c r="N33" s="28">
        <v>78.099999999999994</v>
      </c>
      <c r="O33" s="25">
        <f t="shared" si="24"/>
        <v>-0.80000000000000071</v>
      </c>
      <c r="P33" s="28">
        <f t="shared" si="25"/>
        <v>-0.40000000000000036</v>
      </c>
      <c r="Q33" s="25">
        <f t="shared" si="26"/>
        <v>-7</v>
      </c>
      <c r="R33" s="28">
        <f t="shared" si="27"/>
        <v>-0.79999999999999716</v>
      </c>
      <c r="S33" s="25">
        <f t="shared" si="28"/>
        <v>-9.0999999999999943</v>
      </c>
      <c r="T33" s="28">
        <f t="shared" si="29"/>
        <v>-3.7000000000000028</v>
      </c>
      <c r="U33" s="227">
        <f t="shared" si="30"/>
        <v>-8.4000000000000057</v>
      </c>
      <c r="V33" s="28">
        <f t="shared" si="31"/>
        <v>-3.0999999999999943</v>
      </c>
      <c r="X33" s="2" t="s">
        <v>170</v>
      </c>
      <c r="Y33" s="2" t="s">
        <v>177</v>
      </c>
      <c r="Z33" s="2" t="s">
        <v>128</v>
      </c>
    </row>
    <row r="34" spans="1:26">
      <c r="A34" s="30" t="s">
        <v>168</v>
      </c>
      <c r="B34" s="24" t="s">
        <v>178</v>
      </c>
      <c r="C34" s="25">
        <v>14.4</v>
      </c>
      <c r="D34" s="26">
        <v>13.8</v>
      </c>
      <c r="E34" s="28">
        <v>13.5</v>
      </c>
      <c r="F34" s="25">
        <v>76.8</v>
      </c>
      <c r="G34" s="26">
        <v>67.599999999999994</v>
      </c>
      <c r="H34" s="28">
        <v>63.3</v>
      </c>
      <c r="I34" s="25">
        <v>76.8</v>
      </c>
      <c r="J34" s="26">
        <v>70.3</v>
      </c>
      <c r="K34" s="28">
        <v>66.400000000000006</v>
      </c>
      <c r="L34" s="25">
        <v>76.8</v>
      </c>
      <c r="M34" s="26">
        <v>69.5</v>
      </c>
      <c r="N34" s="28">
        <v>65.5</v>
      </c>
      <c r="O34" s="25">
        <f t="shared" si="24"/>
        <v>0.59999999999999964</v>
      </c>
      <c r="P34" s="28">
        <f t="shared" si="25"/>
        <v>0.90000000000000036</v>
      </c>
      <c r="Q34" s="25">
        <f t="shared" si="26"/>
        <v>9.2000000000000028</v>
      </c>
      <c r="R34" s="28">
        <f t="shared" si="27"/>
        <v>13.5</v>
      </c>
      <c r="S34" s="25">
        <f t="shared" si="28"/>
        <v>6.5</v>
      </c>
      <c r="T34" s="28">
        <f t="shared" si="29"/>
        <v>10.399999999999991</v>
      </c>
      <c r="U34" s="227">
        <f t="shared" si="30"/>
        <v>7.2999999999999972</v>
      </c>
      <c r="V34" s="28">
        <f t="shared" si="31"/>
        <v>11.299999999999997</v>
      </c>
      <c r="X34" s="2" t="s">
        <v>170</v>
      </c>
      <c r="Y34" s="2" t="s">
        <v>179</v>
      </c>
      <c r="Z34" s="2" t="s">
        <v>128</v>
      </c>
    </row>
    <row r="35" spans="1:26">
      <c r="A35" s="30" t="s">
        <v>168</v>
      </c>
      <c r="B35" s="24" t="s">
        <v>180</v>
      </c>
      <c r="C35" s="25">
        <v>13</v>
      </c>
      <c r="D35" s="26">
        <v>13</v>
      </c>
      <c r="E35" s="28">
        <v>13</v>
      </c>
      <c r="F35" s="25">
        <v>63.5</v>
      </c>
      <c r="G35" s="26">
        <v>61.5</v>
      </c>
      <c r="H35" s="28">
        <v>61</v>
      </c>
      <c r="I35" s="25">
        <v>65</v>
      </c>
      <c r="J35" s="26">
        <v>63.9</v>
      </c>
      <c r="K35" s="28">
        <v>63.8</v>
      </c>
      <c r="L35" s="25">
        <v>64.599999999999994</v>
      </c>
      <c r="M35" s="26">
        <v>62.8</v>
      </c>
      <c r="N35" s="28">
        <v>62.7</v>
      </c>
      <c r="O35" s="25">
        <f t="shared" si="24"/>
        <v>0</v>
      </c>
      <c r="P35" s="28">
        <f t="shared" si="25"/>
        <v>0</v>
      </c>
      <c r="Q35" s="25">
        <f t="shared" si="26"/>
        <v>2</v>
      </c>
      <c r="R35" s="28">
        <f t="shared" si="27"/>
        <v>2.5</v>
      </c>
      <c r="S35" s="25">
        <f t="shared" si="28"/>
        <v>1.1000000000000014</v>
      </c>
      <c r="T35" s="28">
        <f t="shared" si="29"/>
        <v>1.2000000000000028</v>
      </c>
      <c r="U35" s="227">
        <f t="shared" si="30"/>
        <v>1.7999999999999972</v>
      </c>
      <c r="V35" s="28">
        <f t="shared" si="31"/>
        <v>1.8999999999999915</v>
      </c>
      <c r="X35" s="2" t="s">
        <v>170</v>
      </c>
      <c r="Y35" s="2" t="s">
        <v>181</v>
      </c>
      <c r="Z35" s="2" t="s">
        <v>128</v>
      </c>
    </row>
    <row r="36" spans="1:26">
      <c r="A36" s="30" t="s">
        <v>168</v>
      </c>
      <c r="B36" s="24" t="s">
        <v>182</v>
      </c>
      <c r="C36" s="25">
        <v>13.9</v>
      </c>
      <c r="D36" s="26">
        <v>13.6</v>
      </c>
      <c r="E36" s="28">
        <v>13.5</v>
      </c>
      <c r="F36" s="25">
        <v>69.8</v>
      </c>
      <c r="G36" s="26">
        <v>63</v>
      </c>
      <c r="H36" s="28">
        <v>61</v>
      </c>
      <c r="I36" s="25">
        <v>71.7</v>
      </c>
      <c r="J36" s="26">
        <v>66</v>
      </c>
      <c r="K36" s="28">
        <v>64.2</v>
      </c>
      <c r="L36" s="25">
        <v>69.8</v>
      </c>
      <c r="M36" s="26">
        <v>64.3</v>
      </c>
      <c r="N36" s="28">
        <v>62.3</v>
      </c>
      <c r="O36" s="25">
        <f t="shared" si="24"/>
        <v>0.30000000000000071</v>
      </c>
      <c r="P36" s="28">
        <f t="shared" si="25"/>
        <v>0.40000000000000036</v>
      </c>
      <c r="Q36" s="25">
        <f t="shared" si="26"/>
        <v>6.7999999999999972</v>
      </c>
      <c r="R36" s="28">
        <f t="shared" si="27"/>
        <v>8.7999999999999972</v>
      </c>
      <c r="S36" s="25">
        <f t="shared" si="28"/>
        <v>5.7000000000000028</v>
      </c>
      <c r="T36" s="28">
        <f t="shared" si="29"/>
        <v>7.5</v>
      </c>
      <c r="U36" s="227">
        <f t="shared" si="30"/>
        <v>5.5</v>
      </c>
      <c r="V36" s="28">
        <f t="shared" si="31"/>
        <v>7.5</v>
      </c>
      <c r="X36" s="2" t="s">
        <v>170</v>
      </c>
      <c r="Y36" s="2" t="s">
        <v>183</v>
      </c>
      <c r="Z36" s="2" t="s">
        <v>128</v>
      </c>
    </row>
    <row r="37" spans="1:26">
      <c r="A37" s="30" t="s">
        <v>168</v>
      </c>
      <c r="B37" s="24" t="s">
        <v>184</v>
      </c>
      <c r="C37" s="25">
        <v>11.9</v>
      </c>
      <c r="D37" s="26">
        <v>13</v>
      </c>
      <c r="E37" s="28">
        <v>12.9</v>
      </c>
      <c r="F37" s="25">
        <v>54.8</v>
      </c>
      <c r="G37" s="26">
        <v>60.2</v>
      </c>
      <c r="H37" s="28">
        <v>58.1</v>
      </c>
      <c r="I37" s="25">
        <v>58.7</v>
      </c>
      <c r="J37" s="26">
        <v>63.1</v>
      </c>
      <c r="K37" s="28">
        <v>61.6</v>
      </c>
      <c r="L37" s="25">
        <v>57.7</v>
      </c>
      <c r="M37" s="26">
        <v>61.3</v>
      </c>
      <c r="N37" s="28">
        <v>59.9</v>
      </c>
      <c r="O37" s="25">
        <f t="shared" si="24"/>
        <v>-1.0999999999999996</v>
      </c>
      <c r="P37" s="28">
        <f t="shared" si="25"/>
        <v>-1</v>
      </c>
      <c r="Q37" s="25">
        <f t="shared" si="26"/>
        <v>-5.4000000000000057</v>
      </c>
      <c r="R37" s="28">
        <f t="shared" si="27"/>
        <v>-3.3000000000000043</v>
      </c>
      <c r="S37" s="25">
        <f t="shared" si="28"/>
        <v>-4.3999999999999986</v>
      </c>
      <c r="T37" s="28">
        <f t="shared" si="29"/>
        <v>-2.8999999999999986</v>
      </c>
      <c r="U37" s="227">
        <f t="shared" si="30"/>
        <v>-3.5999999999999943</v>
      </c>
      <c r="V37" s="28">
        <f t="shared" si="31"/>
        <v>-2.1999999999999957</v>
      </c>
      <c r="X37" s="2" t="s">
        <v>170</v>
      </c>
      <c r="Y37" s="2" t="s">
        <v>185</v>
      </c>
      <c r="Z37" s="2" t="s">
        <v>128</v>
      </c>
    </row>
    <row r="38" spans="1:26">
      <c r="A38" s="30" t="s">
        <v>168</v>
      </c>
      <c r="B38" s="24" t="s">
        <v>186</v>
      </c>
      <c r="C38" s="25">
        <v>13.1</v>
      </c>
      <c r="D38" s="26">
        <v>15.2</v>
      </c>
      <c r="E38" s="28">
        <v>14.7</v>
      </c>
      <c r="F38" s="25">
        <v>66.7</v>
      </c>
      <c r="G38" s="26">
        <v>80</v>
      </c>
      <c r="H38" s="28">
        <v>73.5</v>
      </c>
      <c r="I38" s="25">
        <v>69.8</v>
      </c>
      <c r="J38" s="26">
        <v>82.3</v>
      </c>
      <c r="K38" s="28">
        <v>76.099999999999994</v>
      </c>
      <c r="L38" s="25">
        <v>69.8</v>
      </c>
      <c r="M38" s="26">
        <v>81.3</v>
      </c>
      <c r="N38" s="28">
        <v>74.8</v>
      </c>
      <c r="O38" s="25">
        <f t="shared" si="24"/>
        <v>-2.0999999999999996</v>
      </c>
      <c r="P38" s="28">
        <f t="shared" si="25"/>
        <v>-1.5999999999999996</v>
      </c>
      <c r="Q38" s="25">
        <f t="shared" si="26"/>
        <v>-13.299999999999997</v>
      </c>
      <c r="R38" s="28">
        <f t="shared" si="27"/>
        <v>-6.7999999999999972</v>
      </c>
      <c r="S38" s="25">
        <f t="shared" si="28"/>
        <v>-12.5</v>
      </c>
      <c r="T38" s="28">
        <f t="shared" si="29"/>
        <v>-6.2999999999999972</v>
      </c>
      <c r="U38" s="227">
        <f t="shared" si="30"/>
        <v>-11.5</v>
      </c>
      <c r="V38" s="28">
        <f t="shared" si="31"/>
        <v>-5</v>
      </c>
      <c r="X38" s="2" t="s">
        <v>170</v>
      </c>
      <c r="Y38" s="2" t="s">
        <v>187</v>
      </c>
      <c r="Z38" s="2" t="s">
        <v>128</v>
      </c>
    </row>
    <row r="39" spans="1:26">
      <c r="A39" s="30" t="s">
        <v>168</v>
      </c>
      <c r="B39" s="24" t="s">
        <v>188</v>
      </c>
      <c r="C39" s="25">
        <v>14.7</v>
      </c>
      <c r="D39" s="26">
        <v>14.4</v>
      </c>
      <c r="E39" s="28">
        <v>14.1</v>
      </c>
      <c r="F39" s="25">
        <v>68</v>
      </c>
      <c r="G39" s="26">
        <v>70</v>
      </c>
      <c r="H39" s="28">
        <v>66.900000000000006</v>
      </c>
      <c r="I39" s="25">
        <v>70.7</v>
      </c>
      <c r="J39" s="26">
        <v>72.3</v>
      </c>
      <c r="K39" s="28">
        <v>69.900000000000006</v>
      </c>
      <c r="L39" s="25">
        <v>69.3</v>
      </c>
      <c r="M39" s="26">
        <v>70.599999999999994</v>
      </c>
      <c r="N39" s="28">
        <v>68</v>
      </c>
      <c r="O39" s="25">
        <f t="shared" si="24"/>
        <v>0.29999999999999893</v>
      </c>
      <c r="P39" s="28">
        <f t="shared" si="25"/>
        <v>0.59999999999999964</v>
      </c>
      <c r="Q39" s="25">
        <f t="shared" si="26"/>
        <v>-2</v>
      </c>
      <c r="R39" s="28">
        <f t="shared" si="27"/>
        <v>1.0999999999999943</v>
      </c>
      <c r="S39" s="25">
        <f t="shared" si="28"/>
        <v>-1.5999999999999943</v>
      </c>
      <c r="T39" s="28">
        <f t="shared" si="29"/>
        <v>0.79999999999999716</v>
      </c>
      <c r="U39" s="227">
        <f t="shared" si="30"/>
        <v>-1.2999999999999972</v>
      </c>
      <c r="V39" s="28">
        <f t="shared" si="31"/>
        <v>1.2999999999999972</v>
      </c>
      <c r="X39" s="2" t="s">
        <v>170</v>
      </c>
      <c r="Y39" s="2" t="s">
        <v>189</v>
      </c>
      <c r="Z39" s="2" t="s">
        <v>128</v>
      </c>
    </row>
    <row r="40" spans="1:26">
      <c r="A40" s="30" t="s">
        <v>168</v>
      </c>
      <c r="B40" s="24" t="s">
        <v>190</v>
      </c>
      <c r="C40" s="25">
        <v>14.3</v>
      </c>
      <c r="D40" s="26">
        <v>14.2</v>
      </c>
      <c r="E40" s="28">
        <v>14</v>
      </c>
      <c r="F40" s="25">
        <v>62</v>
      </c>
      <c r="G40" s="26">
        <v>67</v>
      </c>
      <c r="H40" s="28">
        <v>63.9</v>
      </c>
      <c r="I40" s="25">
        <v>66</v>
      </c>
      <c r="J40" s="26">
        <v>69.400000000000006</v>
      </c>
      <c r="K40" s="28">
        <v>66.599999999999994</v>
      </c>
      <c r="L40" s="25">
        <v>62</v>
      </c>
      <c r="M40" s="26">
        <v>68</v>
      </c>
      <c r="N40" s="28">
        <v>65.2</v>
      </c>
      <c r="O40" s="25">
        <f t="shared" si="24"/>
        <v>0.10000000000000142</v>
      </c>
      <c r="P40" s="28">
        <f t="shared" si="25"/>
        <v>0.30000000000000071</v>
      </c>
      <c r="Q40" s="25">
        <f t="shared" si="26"/>
        <v>-5</v>
      </c>
      <c r="R40" s="28">
        <f t="shared" si="27"/>
        <v>-1.8999999999999986</v>
      </c>
      <c r="S40" s="25">
        <f t="shared" si="28"/>
        <v>-3.4000000000000057</v>
      </c>
      <c r="T40" s="28">
        <f t="shared" si="29"/>
        <v>-0.59999999999999432</v>
      </c>
      <c r="U40" s="227">
        <f t="shared" si="30"/>
        <v>-6</v>
      </c>
      <c r="V40" s="28">
        <f t="shared" si="31"/>
        <v>-3.2000000000000028</v>
      </c>
      <c r="X40" s="2" t="s">
        <v>170</v>
      </c>
      <c r="Y40" s="2" t="s">
        <v>191</v>
      </c>
      <c r="Z40" s="2" t="s">
        <v>128</v>
      </c>
    </row>
    <row r="41" spans="1:26">
      <c r="A41" s="30" t="s">
        <v>168</v>
      </c>
      <c r="B41" s="24" t="s">
        <v>192</v>
      </c>
      <c r="C41" s="25">
        <v>14.5</v>
      </c>
      <c r="D41" s="26">
        <v>14.5</v>
      </c>
      <c r="E41" s="28">
        <v>14.1</v>
      </c>
      <c r="F41" s="25">
        <v>67.3</v>
      </c>
      <c r="G41" s="26">
        <v>71.5</v>
      </c>
      <c r="H41" s="28">
        <v>67.400000000000006</v>
      </c>
      <c r="I41" s="25">
        <v>71.7</v>
      </c>
      <c r="J41" s="26">
        <v>74.2</v>
      </c>
      <c r="K41" s="28">
        <v>70.3</v>
      </c>
      <c r="L41" s="25">
        <v>69.900000000000006</v>
      </c>
      <c r="M41" s="26">
        <v>72.900000000000006</v>
      </c>
      <c r="N41" s="28">
        <v>69</v>
      </c>
      <c r="O41" s="25">
        <f t="shared" si="24"/>
        <v>0</v>
      </c>
      <c r="P41" s="28">
        <f t="shared" si="25"/>
        <v>0.40000000000000036</v>
      </c>
      <c r="Q41" s="25">
        <f t="shared" si="26"/>
        <v>-4.2000000000000028</v>
      </c>
      <c r="R41" s="28">
        <f t="shared" si="27"/>
        <v>-0.10000000000000853</v>
      </c>
      <c r="S41" s="25">
        <f t="shared" si="28"/>
        <v>-2.5</v>
      </c>
      <c r="T41" s="28">
        <f t="shared" si="29"/>
        <v>1.4000000000000057</v>
      </c>
      <c r="U41" s="227">
        <f t="shared" si="30"/>
        <v>-3</v>
      </c>
      <c r="V41" s="28">
        <f t="shared" si="31"/>
        <v>0.90000000000000568</v>
      </c>
      <c r="X41" s="2" t="s">
        <v>170</v>
      </c>
      <c r="Y41" s="2" t="s">
        <v>193</v>
      </c>
      <c r="Z41" s="2" t="s">
        <v>128</v>
      </c>
    </row>
    <row r="42" spans="1:26">
      <c r="A42" s="30" t="s">
        <v>168</v>
      </c>
      <c r="B42" s="24" t="s">
        <v>194</v>
      </c>
      <c r="C42" s="25">
        <v>13.9</v>
      </c>
      <c r="D42" s="26">
        <v>15</v>
      </c>
      <c r="E42" s="28">
        <v>14.5</v>
      </c>
      <c r="F42" s="25">
        <v>64.099999999999994</v>
      </c>
      <c r="G42" s="26">
        <v>73.900000000000006</v>
      </c>
      <c r="H42" s="28">
        <v>68.599999999999994</v>
      </c>
      <c r="I42" s="25">
        <v>65.900000000000006</v>
      </c>
      <c r="J42" s="26">
        <v>76.599999999999994</v>
      </c>
      <c r="K42" s="28">
        <v>71.5</v>
      </c>
      <c r="L42" s="25">
        <v>65</v>
      </c>
      <c r="M42" s="26">
        <v>74.8</v>
      </c>
      <c r="N42" s="28">
        <v>69.8</v>
      </c>
      <c r="O42" s="25">
        <f t="shared" si="24"/>
        <v>-1.0999999999999996</v>
      </c>
      <c r="P42" s="28">
        <f t="shared" si="25"/>
        <v>-0.59999999999999964</v>
      </c>
      <c r="Q42" s="25">
        <f t="shared" si="26"/>
        <v>-9.8000000000000114</v>
      </c>
      <c r="R42" s="28">
        <f t="shared" si="27"/>
        <v>-4.5</v>
      </c>
      <c r="S42" s="25">
        <f t="shared" si="28"/>
        <v>-10.699999999999989</v>
      </c>
      <c r="T42" s="28">
        <f t="shared" si="29"/>
        <v>-5.5999999999999943</v>
      </c>
      <c r="U42" s="227">
        <f t="shared" si="30"/>
        <v>-9.7999999999999972</v>
      </c>
      <c r="V42" s="28">
        <f t="shared" si="31"/>
        <v>-4.7999999999999972</v>
      </c>
      <c r="X42" s="2" t="s">
        <v>170</v>
      </c>
      <c r="Y42" s="2" t="s">
        <v>195</v>
      </c>
      <c r="Z42" s="2" t="s">
        <v>128</v>
      </c>
    </row>
    <row r="43" spans="1:26">
      <c r="A43" s="30" t="s">
        <v>168</v>
      </c>
      <c r="B43" s="24" t="s">
        <v>196</v>
      </c>
      <c r="C43" s="25">
        <v>8.5</v>
      </c>
      <c r="D43" s="26">
        <v>14.9</v>
      </c>
      <c r="E43" s="28">
        <v>14.8</v>
      </c>
      <c r="F43" s="25">
        <v>50</v>
      </c>
      <c r="G43" s="26">
        <v>75.3</v>
      </c>
      <c r="H43" s="28">
        <v>72.400000000000006</v>
      </c>
      <c r="I43" s="25">
        <v>50</v>
      </c>
      <c r="J43" s="26">
        <v>77.3</v>
      </c>
      <c r="K43" s="28">
        <v>74.400000000000006</v>
      </c>
      <c r="L43" s="25">
        <v>50</v>
      </c>
      <c r="M43" s="26">
        <v>75.8</v>
      </c>
      <c r="N43" s="28">
        <v>72.8</v>
      </c>
      <c r="O43" s="25">
        <f t="shared" si="24"/>
        <v>-6.4</v>
      </c>
      <c r="P43" s="28">
        <f t="shared" si="25"/>
        <v>-6.3000000000000007</v>
      </c>
      <c r="Q43" s="25">
        <f t="shared" si="26"/>
        <v>-25.299999999999997</v>
      </c>
      <c r="R43" s="28">
        <f t="shared" si="27"/>
        <v>-22.400000000000006</v>
      </c>
      <c r="S43" s="25">
        <f t="shared" si="28"/>
        <v>-27.299999999999997</v>
      </c>
      <c r="T43" s="28">
        <f t="shared" si="29"/>
        <v>-24.400000000000006</v>
      </c>
      <c r="U43" s="227">
        <f t="shared" si="30"/>
        <v>-25.799999999999997</v>
      </c>
      <c r="V43" s="28">
        <f t="shared" si="31"/>
        <v>-22.799999999999997</v>
      </c>
      <c r="X43" s="2" t="s">
        <v>170</v>
      </c>
      <c r="Y43" s="2" t="s">
        <v>197</v>
      </c>
      <c r="Z43" s="2" t="s">
        <v>128</v>
      </c>
    </row>
    <row r="44" spans="1:26">
      <c r="A44" s="30" t="s">
        <v>168</v>
      </c>
      <c r="B44" s="24" t="s">
        <v>198</v>
      </c>
      <c r="C44" s="25">
        <v>11.5</v>
      </c>
      <c r="D44" s="26">
        <v>11.5</v>
      </c>
      <c r="E44" s="28">
        <v>10.6</v>
      </c>
      <c r="F44" s="25">
        <v>0</v>
      </c>
      <c r="G44" s="26">
        <v>41.1</v>
      </c>
      <c r="H44" s="28">
        <v>34.799999999999997</v>
      </c>
      <c r="I44" s="25">
        <v>0</v>
      </c>
      <c r="J44" s="26">
        <v>41.1</v>
      </c>
      <c r="K44" s="28">
        <v>36.1</v>
      </c>
      <c r="L44" s="25">
        <v>0</v>
      </c>
      <c r="M44" s="26">
        <v>41.1</v>
      </c>
      <c r="N44" s="28">
        <v>35.299999999999997</v>
      </c>
      <c r="O44" s="25">
        <f t="shared" si="24"/>
        <v>0</v>
      </c>
      <c r="P44" s="28">
        <f t="shared" si="25"/>
        <v>0.90000000000000036</v>
      </c>
      <c r="Q44" s="25">
        <f t="shared" si="26"/>
        <v>-41.1</v>
      </c>
      <c r="R44" s="28">
        <f t="shared" si="27"/>
        <v>-34.799999999999997</v>
      </c>
      <c r="S44" s="25">
        <f t="shared" si="28"/>
        <v>-41.1</v>
      </c>
      <c r="T44" s="28">
        <f t="shared" si="29"/>
        <v>-36.1</v>
      </c>
      <c r="U44" s="227">
        <f t="shared" si="30"/>
        <v>-41.1</v>
      </c>
      <c r="V44" s="28">
        <f t="shared" si="31"/>
        <v>-35.299999999999997</v>
      </c>
      <c r="X44" s="2" t="s">
        <v>170</v>
      </c>
      <c r="Y44" s="2" t="s">
        <v>199</v>
      </c>
      <c r="Z44" s="2" t="s">
        <v>128</v>
      </c>
    </row>
    <row r="45" spans="1:26">
      <c r="A45" s="30" t="s">
        <v>168</v>
      </c>
      <c r="B45" s="24" t="s">
        <v>200</v>
      </c>
      <c r="C45" s="25">
        <v>11.8</v>
      </c>
      <c r="D45" s="26">
        <v>12.1</v>
      </c>
      <c r="E45" s="28">
        <v>10.6</v>
      </c>
      <c r="F45" s="25">
        <v>50</v>
      </c>
      <c r="G45" s="26">
        <v>47.1</v>
      </c>
      <c r="H45" s="28">
        <v>33.799999999999997</v>
      </c>
      <c r="I45" s="25">
        <v>58.3</v>
      </c>
      <c r="J45" s="26">
        <v>49.2</v>
      </c>
      <c r="K45" s="28">
        <v>36.5</v>
      </c>
      <c r="L45" s="25">
        <v>58.3</v>
      </c>
      <c r="M45" s="26">
        <v>48.1</v>
      </c>
      <c r="N45" s="28">
        <v>35.4</v>
      </c>
      <c r="O45" s="25">
        <f t="shared" si="24"/>
        <v>-0.29999999999999893</v>
      </c>
      <c r="P45" s="28">
        <f t="shared" si="25"/>
        <v>1.2000000000000011</v>
      </c>
      <c r="Q45" s="25">
        <f t="shared" si="26"/>
        <v>2.8999999999999986</v>
      </c>
      <c r="R45" s="28">
        <f t="shared" si="27"/>
        <v>16.200000000000003</v>
      </c>
      <c r="S45" s="25">
        <f t="shared" si="28"/>
        <v>9.0999999999999943</v>
      </c>
      <c r="T45" s="28">
        <f t="shared" si="29"/>
        <v>21.799999999999997</v>
      </c>
      <c r="U45" s="227">
        <f t="shared" si="30"/>
        <v>10.199999999999996</v>
      </c>
      <c r="V45" s="28">
        <f t="shared" si="31"/>
        <v>22.9</v>
      </c>
      <c r="X45" s="2" t="s">
        <v>170</v>
      </c>
      <c r="Y45" s="2" t="s">
        <v>201</v>
      </c>
      <c r="Z45" s="2" t="s">
        <v>128</v>
      </c>
    </row>
    <row r="46" spans="1:26">
      <c r="A46" s="30" t="s">
        <v>168</v>
      </c>
      <c r="B46" s="24" t="s">
        <v>202</v>
      </c>
      <c r="C46" s="25">
        <v>13.5</v>
      </c>
      <c r="D46" s="26">
        <v>14.2</v>
      </c>
      <c r="E46" s="28">
        <v>13.9</v>
      </c>
      <c r="F46" s="25">
        <v>63.4</v>
      </c>
      <c r="G46" s="26">
        <v>69.400000000000006</v>
      </c>
      <c r="H46" s="28">
        <v>64.900000000000006</v>
      </c>
      <c r="I46" s="25">
        <v>66.099999999999994</v>
      </c>
      <c r="J46" s="26">
        <v>71.900000000000006</v>
      </c>
      <c r="K46" s="28">
        <v>67.900000000000006</v>
      </c>
      <c r="L46" s="25">
        <v>65.3</v>
      </c>
      <c r="M46" s="26">
        <v>70.8</v>
      </c>
      <c r="N46" s="28">
        <v>66.7</v>
      </c>
      <c r="O46" s="25">
        <f t="shared" si="24"/>
        <v>-0.69999999999999929</v>
      </c>
      <c r="P46" s="28">
        <f t="shared" si="25"/>
        <v>-0.40000000000000036</v>
      </c>
      <c r="Q46" s="25">
        <f t="shared" si="26"/>
        <v>-6.0000000000000071</v>
      </c>
      <c r="R46" s="28">
        <f t="shared" si="27"/>
        <v>-1.5000000000000071</v>
      </c>
      <c r="S46" s="25">
        <f t="shared" si="28"/>
        <v>-5.8000000000000114</v>
      </c>
      <c r="T46" s="28">
        <f t="shared" si="29"/>
        <v>-1.8000000000000114</v>
      </c>
      <c r="U46" s="227">
        <f t="shared" si="30"/>
        <v>-5.5</v>
      </c>
      <c r="V46" s="28">
        <f t="shared" si="31"/>
        <v>-1.4000000000000057</v>
      </c>
      <c r="X46" s="2" t="s">
        <v>170</v>
      </c>
      <c r="Y46" s="2" t="s">
        <v>203</v>
      </c>
      <c r="Z46" s="2" t="s">
        <v>128</v>
      </c>
    </row>
    <row r="47" spans="1:26">
      <c r="A47" s="30" t="s">
        <v>168</v>
      </c>
      <c r="B47" s="24" t="s">
        <v>166</v>
      </c>
      <c r="C47" s="30">
        <v>13.4</v>
      </c>
      <c r="D47" s="256">
        <v>13.3</v>
      </c>
      <c r="E47" s="31">
        <v>13</v>
      </c>
      <c r="F47" s="30">
        <v>62.3</v>
      </c>
      <c r="G47" s="256">
        <v>61.7</v>
      </c>
      <c r="H47" s="31">
        <v>58.2</v>
      </c>
      <c r="I47" s="30">
        <v>64.900000000000006</v>
      </c>
      <c r="J47" s="256">
        <v>64.2</v>
      </c>
      <c r="K47" s="31">
        <v>61.2</v>
      </c>
      <c r="L47" s="30">
        <v>64.900000000000006</v>
      </c>
      <c r="M47" s="256">
        <v>63.2</v>
      </c>
      <c r="N47" s="31">
        <v>60.2</v>
      </c>
      <c r="O47" s="30">
        <f t="shared" si="24"/>
        <v>9.9999999999999645E-2</v>
      </c>
      <c r="P47" s="31">
        <f t="shared" si="25"/>
        <v>0.40000000000000036</v>
      </c>
      <c r="Q47" s="30">
        <f t="shared" si="26"/>
        <v>0.59999999999999432</v>
      </c>
      <c r="R47" s="31">
        <f t="shared" si="27"/>
        <v>4.0999999999999943</v>
      </c>
      <c r="S47" s="30">
        <f t="shared" si="28"/>
        <v>0.70000000000000284</v>
      </c>
      <c r="T47" s="31">
        <f t="shared" si="29"/>
        <v>3.7000000000000028</v>
      </c>
      <c r="U47" s="257">
        <f t="shared" si="30"/>
        <v>1.7000000000000028</v>
      </c>
      <c r="V47" s="31">
        <f t="shared" si="31"/>
        <v>4.7000000000000028</v>
      </c>
      <c r="X47" s="2" t="s">
        <v>170</v>
      </c>
      <c r="Y47" s="2" t="s">
        <v>204</v>
      </c>
      <c r="Z47" s="2" t="s">
        <v>128</v>
      </c>
    </row>
    <row r="48" spans="1:26">
      <c r="A48" s="30" t="s">
        <v>168</v>
      </c>
      <c r="B48" s="24" t="s">
        <v>205</v>
      </c>
      <c r="C48" s="30">
        <v>11.8</v>
      </c>
      <c r="D48" s="256">
        <v>12.3</v>
      </c>
      <c r="E48" s="31">
        <v>11.8</v>
      </c>
      <c r="F48" s="30">
        <v>56.8</v>
      </c>
      <c r="G48" s="256">
        <v>54.5</v>
      </c>
      <c r="H48" s="31">
        <v>49</v>
      </c>
      <c r="I48" s="30">
        <v>57.4</v>
      </c>
      <c r="J48" s="256">
        <v>57.3</v>
      </c>
      <c r="K48" s="31">
        <v>51.7</v>
      </c>
      <c r="L48" s="30">
        <v>57.4</v>
      </c>
      <c r="M48" s="256">
        <v>55.9</v>
      </c>
      <c r="N48" s="31">
        <v>50.4</v>
      </c>
      <c r="O48" s="30">
        <f t="shared" si="24"/>
        <v>-0.5</v>
      </c>
      <c r="P48" s="31">
        <f t="shared" si="25"/>
        <v>0</v>
      </c>
      <c r="Q48" s="30">
        <f t="shared" si="26"/>
        <v>2.2999999999999972</v>
      </c>
      <c r="R48" s="31">
        <f t="shared" si="27"/>
        <v>7.7999999999999972</v>
      </c>
      <c r="S48" s="30">
        <f t="shared" si="28"/>
        <v>0.10000000000000142</v>
      </c>
      <c r="T48" s="31">
        <f t="shared" si="29"/>
        <v>5.6999999999999957</v>
      </c>
      <c r="U48" s="257">
        <f t="shared" si="30"/>
        <v>1.5</v>
      </c>
      <c r="V48" s="31">
        <f t="shared" si="31"/>
        <v>7</v>
      </c>
      <c r="X48" s="2" t="s">
        <v>170</v>
      </c>
      <c r="Y48" s="2" t="s">
        <v>135</v>
      </c>
      <c r="Z48" s="2" t="s">
        <v>128</v>
      </c>
    </row>
    <row r="49" spans="1:26" ht="13" thickBot="1">
      <c r="A49" s="39" t="s">
        <v>168</v>
      </c>
      <c r="B49" s="33" t="s">
        <v>206</v>
      </c>
      <c r="C49" s="39" t="s">
        <v>105</v>
      </c>
      <c r="D49" s="258" t="s">
        <v>105</v>
      </c>
      <c r="E49" s="40" t="s">
        <v>105</v>
      </c>
      <c r="F49" s="39" t="s">
        <v>105</v>
      </c>
      <c r="G49" s="258" t="s">
        <v>105</v>
      </c>
      <c r="H49" s="40" t="s">
        <v>105</v>
      </c>
      <c r="I49" s="39" t="s">
        <v>105</v>
      </c>
      <c r="J49" s="258" t="s">
        <v>105</v>
      </c>
      <c r="K49" s="40" t="s">
        <v>105</v>
      </c>
      <c r="L49" s="39" t="s">
        <v>105</v>
      </c>
      <c r="M49" s="258" t="s">
        <v>105</v>
      </c>
      <c r="N49" s="40" t="s">
        <v>105</v>
      </c>
      <c r="O49" s="39" t="str">
        <f t="shared" si="24"/>
        <v/>
      </c>
      <c r="P49" s="40" t="str">
        <f t="shared" si="25"/>
        <v/>
      </c>
      <c r="Q49" s="39" t="str">
        <f t="shared" si="26"/>
        <v/>
      </c>
      <c r="R49" s="40" t="str">
        <f t="shared" si="27"/>
        <v/>
      </c>
      <c r="S49" s="39" t="str">
        <f t="shared" si="28"/>
        <v/>
      </c>
      <c r="T49" s="40" t="str">
        <f t="shared" si="29"/>
        <v/>
      </c>
      <c r="U49" s="259" t="str">
        <f t="shared" si="30"/>
        <v/>
      </c>
      <c r="V49" s="40" t="str">
        <f t="shared" si="31"/>
        <v/>
      </c>
      <c r="X49" s="2" t="s">
        <v>170</v>
      </c>
      <c r="Z49" s="2" t="s">
        <v>128</v>
      </c>
    </row>
  </sheetData>
  <mergeCells count="8">
    <mergeCell ref="S4:T4"/>
    <mergeCell ref="U4:V4"/>
    <mergeCell ref="C4:E4"/>
    <mergeCell ref="F4:H4"/>
    <mergeCell ref="I4:K4"/>
    <mergeCell ref="L4:N4"/>
    <mergeCell ref="O4:P4"/>
    <mergeCell ref="Q4:R4"/>
  </mergeCells>
  <conditionalFormatting sqref="A7:V49">
    <cfRule type="cellIs" dxfId="8" priority="1" stopIfTrue="1" operator="equal">
      <formula>""</formula>
    </cfRule>
  </conditionalFormatting>
  <conditionalFormatting sqref="O7:V49">
    <cfRule type="cellIs" dxfId="7" priority="2" stopIfTrue="1" operator="greaterThan">
      <formula>0</formula>
    </cfRule>
    <cfRule type="cellIs" dxfId="6" priority="3" stopIfTrue="1" operator="lessThan">
      <formula>0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13793-AE76-4639-A3A8-2DF059A6720E}">
  <sheetPr codeName="Sheet19">
    <tabColor theme="3" tint="0.79998168889431442"/>
  </sheetPr>
  <dimension ref="A1:K49"/>
  <sheetViews>
    <sheetView zoomScale="70" zoomScaleNormal="70" workbookViewId="0">
      <pane ySplit="6" topLeftCell="A7" activePane="bottomLeft" state="frozen"/>
      <selection activeCell="H27" sqref="H27"/>
      <selection pane="bottomLeft" activeCell="H27" sqref="H27"/>
    </sheetView>
  </sheetViews>
  <sheetFormatPr defaultColWidth="9.1796875" defaultRowHeight="12.5"/>
  <cols>
    <col min="1" max="1" width="24.453125" style="2" customWidth="1"/>
    <col min="2" max="2" width="39.54296875" style="2" bestFit="1" customWidth="1"/>
    <col min="3" max="7" width="9.7265625" style="2" customWidth="1"/>
    <col min="8" max="10" width="7.1796875" style="2" customWidth="1"/>
    <col min="11" max="16384" width="9.1796875" style="2"/>
  </cols>
  <sheetData>
    <row r="1" spans="1:11" ht="15.5">
      <c r="A1" s="1" t="s">
        <v>243</v>
      </c>
      <c r="G1" s="239">
        <v>202324</v>
      </c>
    </row>
    <row r="2" spans="1:11" ht="15.5">
      <c r="A2" s="240" t="s">
        <v>117</v>
      </c>
    </row>
    <row r="3" spans="1:11" ht="13" thickBot="1"/>
    <row r="4" spans="1:11" ht="13.5" thickBot="1">
      <c r="A4" s="241" t="s">
        <v>118</v>
      </c>
      <c r="B4" s="241" t="s">
        <v>119</v>
      </c>
      <c r="C4" s="617" t="s">
        <v>207</v>
      </c>
      <c r="D4" s="618"/>
      <c r="E4" s="619"/>
      <c r="F4" s="615" t="s">
        <v>120</v>
      </c>
      <c r="G4" s="616"/>
    </row>
    <row r="5" spans="1:11" ht="5.15" customHeight="1" thickBot="1"/>
    <row r="6" spans="1:11" s="248" customFormat="1" ht="95.5" thickBot="1">
      <c r="A6" s="243" t="s">
        <v>118</v>
      </c>
      <c r="B6" s="244" t="s">
        <v>124</v>
      </c>
      <c r="C6" s="245" t="s">
        <v>3</v>
      </c>
      <c r="D6" s="243" t="s">
        <v>4</v>
      </c>
      <c r="E6" s="246" t="s">
        <v>125</v>
      </c>
      <c r="F6" s="245" t="s">
        <v>126</v>
      </c>
      <c r="G6" s="246" t="s">
        <v>127</v>
      </c>
    </row>
    <row r="7" spans="1:11">
      <c r="A7" s="21" t="s">
        <v>128</v>
      </c>
      <c r="B7" s="15" t="s">
        <v>113</v>
      </c>
      <c r="C7" s="16">
        <v>80.3</v>
      </c>
      <c r="D7" s="17">
        <v>82</v>
      </c>
      <c r="E7" s="19">
        <v>80.2</v>
      </c>
      <c r="F7" s="16">
        <f t="shared" ref="F7" si="0">IF(OR($C7="",$D7=""),"",$C7-$D7)</f>
        <v>-1.7000000000000028</v>
      </c>
      <c r="G7" s="19">
        <f t="shared" ref="G7" si="1">IF(OR($C7="",$E7=""),"",$C7-$E7)</f>
        <v>9.9999999999994316E-2</v>
      </c>
      <c r="I7" s="2" t="s">
        <v>208</v>
      </c>
      <c r="J7" s="2" t="s">
        <v>128</v>
      </c>
      <c r="K7" s="2" t="s">
        <v>128</v>
      </c>
    </row>
    <row r="8" spans="1:11">
      <c r="A8" s="30" t="s">
        <v>128</v>
      </c>
      <c r="B8" s="24" t="s">
        <v>129</v>
      </c>
      <c r="C8" s="25">
        <v>84.9</v>
      </c>
      <c r="D8" s="26">
        <v>85.5</v>
      </c>
      <c r="E8" s="28">
        <v>84.1</v>
      </c>
      <c r="F8" s="25">
        <f>IF(OR($C8="",$D8=""),"",$C8-$D8)</f>
        <v>-0.59999999999999432</v>
      </c>
      <c r="G8" s="28">
        <f>IF(OR($C8="",$E8=""),"",$C8-$E8)</f>
        <v>0.80000000000001137</v>
      </c>
      <c r="I8" s="2" t="s">
        <v>208</v>
      </c>
      <c r="J8" s="2" t="s">
        <v>128</v>
      </c>
      <c r="K8" s="2" t="s">
        <v>209</v>
      </c>
    </row>
    <row r="9" spans="1:11" ht="13" thickBot="1">
      <c r="A9" s="249" t="s">
        <v>128</v>
      </c>
      <c r="B9" s="44" t="s">
        <v>130</v>
      </c>
      <c r="C9" s="45">
        <v>75.8</v>
      </c>
      <c r="D9" s="46">
        <v>78.599999999999994</v>
      </c>
      <c r="E9" s="47">
        <v>76.599999999999994</v>
      </c>
      <c r="F9" s="45">
        <f t="shared" ref="F9:F49" si="2">IF(OR($C9="",$D9=""),"",$C9-$D9)</f>
        <v>-2.7999999999999972</v>
      </c>
      <c r="G9" s="47">
        <f t="shared" ref="G9:G49" si="3">IF(OR($C9="",$E9=""),"",$C9-$E9)</f>
        <v>-0.79999999999999716</v>
      </c>
      <c r="I9" s="2" t="s">
        <v>208</v>
      </c>
      <c r="J9" s="2" t="s">
        <v>128</v>
      </c>
      <c r="K9" s="2" t="s">
        <v>210</v>
      </c>
    </row>
    <row r="10" spans="1:11">
      <c r="A10" s="21" t="s">
        <v>131</v>
      </c>
      <c r="B10" s="15" t="s">
        <v>132</v>
      </c>
      <c r="C10" s="16">
        <v>74.599999999999994</v>
      </c>
      <c r="D10" s="17">
        <v>73.599999999999994</v>
      </c>
      <c r="E10" s="19">
        <v>68.099999999999994</v>
      </c>
      <c r="F10" s="16">
        <f t="shared" si="2"/>
        <v>1</v>
      </c>
      <c r="G10" s="19">
        <f t="shared" si="3"/>
        <v>6.5</v>
      </c>
      <c r="I10" s="2" t="s">
        <v>211</v>
      </c>
      <c r="J10" s="2" t="s">
        <v>212</v>
      </c>
      <c r="K10" s="2" t="s">
        <v>128</v>
      </c>
    </row>
    <row r="11" spans="1:11">
      <c r="A11" s="30" t="s">
        <v>131</v>
      </c>
      <c r="B11" s="24" t="s">
        <v>134</v>
      </c>
      <c r="C11" s="25">
        <v>81.8</v>
      </c>
      <c r="D11" s="26">
        <v>84.3</v>
      </c>
      <c r="E11" s="28">
        <v>83.6</v>
      </c>
      <c r="F11" s="25">
        <f t="shared" si="2"/>
        <v>-2.5</v>
      </c>
      <c r="G11" s="28">
        <f t="shared" si="3"/>
        <v>-1.7999999999999972</v>
      </c>
      <c r="I11" s="2" t="s">
        <v>211</v>
      </c>
      <c r="J11" s="2" t="s">
        <v>213</v>
      </c>
      <c r="K11" s="2" t="s">
        <v>128</v>
      </c>
    </row>
    <row r="12" spans="1:11" ht="13" thickBot="1">
      <c r="A12" s="249" t="s">
        <v>131</v>
      </c>
      <c r="B12" s="44" t="s">
        <v>135</v>
      </c>
      <c r="C12" s="45" t="s">
        <v>105</v>
      </c>
      <c r="D12" s="46" t="s">
        <v>105</v>
      </c>
      <c r="E12" s="47" t="s">
        <v>105</v>
      </c>
      <c r="F12" s="45" t="str">
        <f t="shared" si="2"/>
        <v/>
      </c>
      <c r="G12" s="47" t="str">
        <f t="shared" si="3"/>
        <v/>
      </c>
      <c r="I12" s="2" t="s">
        <v>211</v>
      </c>
      <c r="J12" s="2" t="s">
        <v>135</v>
      </c>
      <c r="K12" s="2" t="s">
        <v>128</v>
      </c>
    </row>
    <row r="13" spans="1:11">
      <c r="A13" s="21" t="s">
        <v>136</v>
      </c>
      <c r="B13" s="15" t="s">
        <v>137</v>
      </c>
      <c r="C13" s="16">
        <v>81.099999999999994</v>
      </c>
      <c r="D13" s="17">
        <v>83.4</v>
      </c>
      <c r="E13" s="19">
        <v>81.099999999999994</v>
      </c>
      <c r="F13" s="16">
        <f t="shared" si="2"/>
        <v>-2.3000000000000114</v>
      </c>
      <c r="G13" s="19">
        <f t="shared" si="3"/>
        <v>0</v>
      </c>
      <c r="I13" s="2" t="s">
        <v>138</v>
      </c>
      <c r="J13" s="2" t="s">
        <v>137</v>
      </c>
      <c r="K13" s="2" t="s">
        <v>128</v>
      </c>
    </row>
    <row r="14" spans="1:11">
      <c r="A14" s="30" t="s">
        <v>136</v>
      </c>
      <c r="B14" s="24" t="s">
        <v>140</v>
      </c>
      <c r="C14" s="25">
        <v>81.5</v>
      </c>
      <c r="D14" s="26">
        <v>81.8</v>
      </c>
      <c r="E14" s="28">
        <v>79.599999999999994</v>
      </c>
      <c r="F14" s="25">
        <f t="shared" si="2"/>
        <v>-0.29999999999999716</v>
      </c>
      <c r="G14" s="28">
        <f t="shared" si="3"/>
        <v>1.9000000000000057</v>
      </c>
      <c r="I14" s="2" t="s">
        <v>138</v>
      </c>
      <c r="J14" s="2" t="s">
        <v>140</v>
      </c>
      <c r="K14" s="2" t="s">
        <v>128</v>
      </c>
    </row>
    <row r="15" spans="1:11" ht="13" thickBot="1">
      <c r="A15" s="39" t="s">
        <v>136</v>
      </c>
      <c r="B15" s="33" t="s">
        <v>142</v>
      </c>
      <c r="C15" s="34">
        <v>35.9</v>
      </c>
      <c r="D15" s="35">
        <v>45.7</v>
      </c>
      <c r="E15" s="37">
        <v>45.2</v>
      </c>
      <c r="F15" s="34">
        <f t="shared" si="2"/>
        <v>-9.8000000000000043</v>
      </c>
      <c r="G15" s="37">
        <f t="shared" si="3"/>
        <v>-9.3000000000000043</v>
      </c>
      <c r="I15" s="2" t="s">
        <v>138</v>
      </c>
      <c r="J15" s="2" t="s">
        <v>214</v>
      </c>
      <c r="K15" s="2" t="s">
        <v>128</v>
      </c>
    </row>
    <row r="16" spans="1:11">
      <c r="A16" s="251" t="s">
        <v>143</v>
      </c>
      <c r="B16" s="252" t="s">
        <v>144</v>
      </c>
      <c r="C16" s="253">
        <v>47.2</v>
      </c>
      <c r="D16" s="254">
        <v>49.9</v>
      </c>
      <c r="E16" s="42">
        <v>44.1</v>
      </c>
      <c r="F16" s="253">
        <f t="shared" si="2"/>
        <v>-2.6999999999999957</v>
      </c>
      <c r="G16" s="42">
        <f t="shared" si="3"/>
        <v>3.1000000000000014</v>
      </c>
      <c r="I16" s="2" t="s">
        <v>215</v>
      </c>
      <c r="J16" s="2" t="s">
        <v>216</v>
      </c>
      <c r="K16" s="2" t="s">
        <v>128</v>
      </c>
    </row>
    <row r="17" spans="1:11">
      <c r="A17" s="30" t="s">
        <v>143</v>
      </c>
      <c r="B17" s="24" t="s">
        <v>145</v>
      </c>
      <c r="C17" s="25">
        <v>14.9</v>
      </c>
      <c r="D17" s="26">
        <v>24.1</v>
      </c>
      <c r="E17" s="28">
        <v>20.100000000000001</v>
      </c>
      <c r="F17" s="25">
        <f t="shared" si="2"/>
        <v>-9.2000000000000011</v>
      </c>
      <c r="G17" s="28">
        <f t="shared" si="3"/>
        <v>-5.2000000000000011</v>
      </c>
      <c r="I17" s="2" t="s">
        <v>215</v>
      </c>
      <c r="J17" s="2" t="s">
        <v>145</v>
      </c>
      <c r="K17" s="2" t="s">
        <v>128</v>
      </c>
    </row>
    <row r="18" spans="1:11">
      <c r="A18" s="30" t="s">
        <v>143</v>
      </c>
      <c r="B18" s="24" t="s">
        <v>146</v>
      </c>
      <c r="C18" s="25">
        <v>57.3</v>
      </c>
      <c r="D18" s="26">
        <v>59.8</v>
      </c>
      <c r="E18" s="28">
        <v>51.5</v>
      </c>
      <c r="F18" s="25">
        <f t="shared" si="2"/>
        <v>-2.5</v>
      </c>
      <c r="G18" s="28">
        <f t="shared" si="3"/>
        <v>5.7999999999999972</v>
      </c>
      <c r="I18" s="2" t="s">
        <v>215</v>
      </c>
      <c r="J18" s="2" t="s">
        <v>146</v>
      </c>
      <c r="K18" s="2" t="s">
        <v>128</v>
      </c>
    </row>
    <row r="19" spans="1:11">
      <c r="A19" s="30" t="s">
        <v>143</v>
      </c>
      <c r="B19" s="24" t="s">
        <v>147</v>
      </c>
      <c r="C19" s="25">
        <v>88.5</v>
      </c>
      <c r="D19" s="26">
        <v>89.3</v>
      </c>
      <c r="E19" s="28">
        <v>87.8</v>
      </c>
      <c r="F19" s="25">
        <f t="shared" si="2"/>
        <v>-0.79999999999999716</v>
      </c>
      <c r="G19" s="28">
        <f t="shared" si="3"/>
        <v>0.70000000000000284</v>
      </c>
      <c r="I19" s="2" t="s">
        <v>215</v>
      </c>
      <c r="J19" s="2" t="s">
        <v>148</v>
      </c>
      <c r="K19" s="2" t="s">
        <v>128</v>
      </c>
    </row>
    <row r="20" spans="1:11" ht="13" thickBot="1">
      <c r="A20" s="39" t="s">
        <v>143</v>
      </c>
      <c r="B20" s="33" t="s">
        <v>135</v>
      </c>
      <c r="C20" s="34">
        <v>35.799999999999997</v>
      </c>
      <c r="D20" s="35">
        <v>34.1</v>
      </c>
      <c r="E20" s="37">
        <v>32.1</v>
      </c>
      <c r="F20" s="34">
        <f t="shared" si="2"/>
        <v>1.6999999999999957</v>
      </c>
      <c r="G20" s="37">
        <f t="shared" si="3"/>
        <v>3.6999999999999957</v>
      </c>
      <c r="I20" s="2" t="s">
        <v>215</v>
      </c>
      <c r="J20" s="2" t="s">
        <v>217</v>
      </c>
      <c r="K20" s="2" t="s">
        <v>128</v>
      </c>
    </row>
    <row r="21" spans="1:11">
      <c r="A21" s="251" t="s">
        <v>149</v>
      </c>
      <c r="B21" s="252" t="s">
        <v>150</v>
      </c>
      <c r="C21" s="253" t="s">
        <v>105</v>
      </c>
      <c r="D21" s="254" t="s">
        <v>105</v>
      </c>
      <c r="E21" s="42" t="s">
        <v>105</v>
      </c>
      <c r="F21" s="253" t="str">
        <f t="shared" si="2"/>
        <v/>
      </c>
      <c r="G21" s="42" t="str">
        <f t="shared" si="3"/>
        <v/>
      </c>
      <c r="I21" s="2" t="s">
        <v>151</v>
      </c>
      <c r="J21" s="2" t="s">
        <v>152</v>
      </c>
      <c r="K21" s="2" t="s">
        <v>128</v>
      </c>
    </row>
    <row r="22" spans="1:11">
      <c r="A22" s="30" t="s">
        <v>149</v>
      </c>
      <c r="B22" s="24" t="s">
        <v>153</v>
      </c>
      <c r="C22" s="25" t="s">
        <v>105</v>
      </c>
      <c r="D22" s="26" t="s">
        <v>105</v>
      </c>
      <c r="E22" s="28" t="s">
        <v>105</v>
      </c>
      <c r="F22" s="25" t="str">
        <f t="shared" si="2"/>
        <v/>
      </c>
      <c r="G22" s="28" t="str">
        <f t="shared" si="3"/>
        <v/>
      </c>
      <c r="I22" s="2" t="s">
        <v>151</v>
      </c>
      <c r="J22" s="2" t="s">
        <v>154</v>
      </c>
      <c r="K22" s="2" t="s">
        <v>128</v>
      </c>
    </row>
    <row r="23" spans="1:11" ht="13" thickBot="1">
      <c r="A23" s="39" t="s">
        <v>149</v>
      </c>
      <c r="B23" s="33" t="s">
        <v>155</v>
      </c>
      <c r="C23" s="34" t="s">
        <v>105</v>
      </c>
      <c r="D23" s="35" t="s">
        <v>105</v>
      </c>
      <c r="E23" s="37" t="s">
        <v>105</v>
      </c>
      <c r="F23" s="34" t="str">
        <f t="shared" si="2"/>
        <v/>
      </c>
      <c r="G23" s="37" t="str">
        <f t="shared" si="3"/>
        <v/>
      </c>
      <c r="I23" s="2" t="s">
        <v>151</v>
      </c>
      <c r="J23" s="2" t="s">
        <v>156</v>
      </c>
      <c r="K23" s="2" t="s">
        <v>128</v>
      </c>
    </row>
    <row r="24" spans="1:11">
      <c r="A24" s="251" t="s">
        <v>157</v>
      </c>
      <c r="B24" s="252" t="s">
        <v>158</v>
      </c>
      <c r="C24" s="253">
        <v>85.3</v>
      </c>
      <c r="D24" s="254">
        <v>85</v>
      </c>
      <c r="E24" s="42">
        <v>82.6</v>
      </c>
      <c r="F24" s="253">
        <f t="shared" si="2"/>
        <v>0.29999999999999716</v>
      </c>
      <c r="G24" s="42">
        <f t="shared" si="3"/>
        <v>2.7000000000000028</v>
      </c>
      <c r="I24" s="2" t="s">
        <v>218</v>
      </c>
      <c r="J24" s="2" t="s">
        <v>158</v>
      </c>
      <c r="K24" s="2" t="s">
        <v>128</v>
      </c>
    </row>
    <row r="25" spans="1:11">
      <c r="A25" s="30" t="s">
        <v>157</v>
      </c>
      <c r="B25" s="24" t="s">
        <v>161</v>
      </c>
      <c r="C25" s="25">
        <v>77.8</v>
      </c>
      <c r="D25" s="26">
        <v>78.400000000000006</v>
      </c>
      <c r="E25" s="28">
        <v>78</v>
      </c>
      <c r="F25" s="25">
        <f t="shared" si="2"/>
        <v>-0.60000000000000853</v>
      </c>
      <c r="G25" s="28">
        <f t="shared" si="3"/>
        <v>-0.20000000000000284</v>
      </c>
      <c r="I25" s="2" t="s">
        <v>218</v>
      </c>
      <c r="J25" s="2" t="s">
        <v>161</v>
      </c>
      <c r="K25" s="2" t="s">
        <v>128</v>
      </c>
    </row>
    <row r="26" spans="1:11">
      <c r="A26" s="30" t="s">
        <v>157</v>
      </c>
      <c r="B26" s="24" t="s">
        <v>163</v>
      </c>
      <c r="C26" s="25">
        <v>80.2</v>
      </c>
      <c r="D26" s="26">
        <v>83.6</v>
      </c>
      <c r="E26" s="28">
        <v>82</v>
      </c>
      <c r="F26" s="25">
        <f t="shared" si="2"/>
        <v>-3.3999999999999915</v>
      </c>
      <c r="G26" s="28">
        <f t="shared" si="3"/>
        <v>-1.7999999999999972</v>
      </c>
      <c r="I26" s="2" t="s">
        <v>218</v>
      </c>
      <c r="J26" s="2" t="s">
        <v>163</v>
      </c>
      <c r="K26" s="2" t="s">
        <v>128</v>
      </c>
    </row>
    <row r="27" spans="1:11">
      <c r="A27" s="30" t="s">
        <v>157</v>
      </c>
      <c r="B27" s="24" t="s">
        <v>165</v>
      </c>
      <c r="C27" s="25">
        <v>79.2</v>
      </c>
      <c r="D27" s="26">
        <v>83.3</v>
      </c>
      <c r="E27" s="28">
        <v>80.7</v>
      </c>
      <c r="F27" s="25">
        <f t="shared" si="2"/>
        <v>-4.0999999999999943</v>
      </c>
      <c r="G27" s="28">
        <f t="shared" si="3"/>
        <v>-1.5</v>
      </c>
      <c r="I27" s="2" t="s">
        <v>218</v>
      </c>
      <c r="J27" s="2" t="s">
        <v>165</v>
      </c>
      <c r="K27" s="2" t="s">
        <v>128</v>
      </c>
    </row>
    <row r="28" spans="1:11">
      <c r="A28" s="30" t="s">
        <v>157</v>
      </c>
      <c r="B28" s="24" t="s">
        <v>166</v>
      </c>
      <c r="C28" s="25">
        <v>82.5</v>
      </c>
      <c r="D28" s="26">
        <v>78.5</v>
      </c>
      <c r="E28" s="28">
        <v>76.8</v>
      </c>
      <c r="F28" s="25">
        <f t="shared" si="2"/>
        <v>4</v>
      </c>
      <c r="G28" s="28">
        <f t="shared" si="3"/>
        <v>5.7000000000000028</v>
      </c>
      <c r="I28" s="2" t="s">
        <v>218</v>
      </c>
      <c r="J28" s="2" t="s">
        <v>204</v>
      </c>
      <c r="K28" s="2" t="s">
        <v>128</v>
      </c>
    </row>
    <row r="29" spans="1:11" ht="13" thickBot="1">
      <c r="A29" s="249" t="s">
        <v>157</v>
      </c>
      <c r="B29" s="44" t="s">
        <v>135</v>
      </c>
      <c r="C29" s="45">
        <v>53.2</v>
      </c>
      <c r="D29" s="46">
        <v>61.8</v>
      </c>
      <c r="E29" s="47">
        <v>58.5</v>
      </c>
      <c r="F29" s="45">
        <f t="shared" si="2"/>
        <v>-8.5999999999999943</v>
      </c>
      <c r="G29" s="47">
        <f t="shared" si="3"/>
        <v>-5.2999999999999972</v>
      </c>
      <c r="I29" s="2" t="s">
        <v>218</v>
      </c>
      <c r="J29" s="2" t="s">
        <v>219</v>
      </c>
      <c r="K29" s="2" t="s">
        <v>128</v>
      </c>
    </row>
    <row r="30" spans="1:11">
      <c r="A30" s="21" t="s">
        <v>168</v>
      </c>
      <c r="B30" s="15" t="s">
        <v>169</v>
      </c>
      <c r="C30" s="16">
        <v>85.5</v>
      </c>
      <c r="D30" s="17">
        <v>82.6</v>
      </c>
      <c r="E30" s="19">
        <v>80.8</v>
      </c>
      <c r="F30" s="16">
        <f t="shared" si="2"/>
        <v>2.9000000000000057</v>
      </c>
      <c r="G30" s="19">
        <f t="shared" si="3"/>
        <v>4.7000000000000028</v>
      </c>
      <c r="I30" s="2" t="s">
        <v>220</v>
      </c>
      <c r="J30" s="2" t="s">
        <v>169</v>
      </c>
      <c r="K30" s="2" t="s">
        <v>128</v>
      </c>
    </row>
    <row r="31" spans="1:11">
      <c r="A31" s="30" t="s">
        <v>168</v>
      </c>
      <c r="B31" s="24" t="s">
        <v>172</v>
      </c>
      <c r="C31" s="25">
        <v>83.8</v>
      </c>
      <c r="D31" s="26">
        <v>87.2</v>
      </c>
      <c r="E31" s="28">
        <v>85.3</v>
      </c>
      <c r="F31" s="25">
        <f t="shared" si="2"/>
        <v>-3.4000000000000057</v>
      </c>
      <c r="G31" s="28">
        <f t="shared" si="3"/>
        <v>-1.5</v>
      </c>
      <c r="I31" s="2" t="s">
        <v>220</v>
      </c>
      <c r="J31" s="2" t="s">
        <v>172</v>
      </c>
      <c r="K31" s="2" t="s">
        <v>128</v>
      </c>
    </row>
    <row r="32" spans="1:11">
      <c r="A32" s="30" t="s">
        <v>168</v>
      </c>
      <c r="B32" s="24" t="s">
        <v>174</v>
      </c>
      <c r="C32" s="25">
        <v>84.2</v>
      </c>
      <c r="D32" s="26">
        <v>82.9</v>
      </c>
      <c r="E32" s="28">
        <v>80</v>
      </c>
      <c r="F32" s="25">
        <f t="shared" si="2"/>
        <v>1.2999999999999972</v>
      </c>
      <c r="G32" s="28">
        <f t="shared" si="3"/>
        <v>4.2000000000000028</v>
      </c>
      <c r="I32" s="2" t="s">
        <v>220</v>
      </c>
      <c r="J32" s="2" t="s">
        <v>174</v>
      </c>
      <c r="K32" s="2" t="s">
        <v>128</v>
      </c>
    </row>
    <row r="33" spans="1:11">
      <c r="A33" s="30" t="s">
        <v>168</v>
      </c>
      <c r="B33" s="24" t="s">
        <v>176</v>
      </c>
      <c r="C33" s="25">
        <v>75</v>
      </c>
      <c r="D33" s="26">
        <v>93.3</v>
      </c>
      <c r="E33" s="28">
        <v>91.4</v>
      </c>
      <c r="F33" s="25">
        <f t="shared" si="2"/>
        <v>-18.299999999999997</v>
      </c>
      <c r="G33" s="28">
        <f t="shared" si="3"/>
        <v>-16.400000000000006</v>
      </c>
      <c r="I33" s="2" t="s">
        <v>220</v>
      </c>
      <c r="J33" s="2" t="s">
        <v>176</v>
      </c>
      <c r="K33" s="2" t="s">
        <v>128</v>
      </c>
    </row>
    <row r="34" spans="1:11">
      <c r="A34" s="30" t="s">
        <v>168</v>
      </c>
      <c r="B34" s="24" t="s">
        <v>178</v>
      </c>
      <c r="C34" s="25">
        <v>91.4</v>
      </c>
      <c r="D34" s="26">
        <v>84.2</v>
      </c>
      <c r="E34" s="28">
        <v>81.599999999999994</v>
      </c>
      <c r="F34" s="25">
        <f t="shared" si="2"/>
        <v>7.2000000000000028</v>
      </c>
      <c r="G34" s="28">
        <f t="shared" si="3"/>
        <v>9.8000000000000114</v>
      </c>
      <c r="I34" s="2" t="s">
        <v>220</v>
      </c>
      <c r="J34" s="2" t="s">
        <v>221</v>
      </c>
      <c r="K34" s="2" t="s">
        <v>128</v>
      </c>
    </row>
    <row r="35" spans="1:11">
      <c r="A35" s="30" t="s">
        <v>168</v>
      </c>
      <c r="B35" s="24" t="s">
        <v>180</v>
      </c>
      <c r="C35" s="25">
        <v>79.3</v>
      </c>
      <c r="D35" s="26">
        <v>79.099999999999994</v>
      </c>
      <c r="E35" s="28">
        <v>78.400000000000006</v>
      </c>
      <c r="F35" s="25">
        <f t="shared" si="2"/>
        <v>0.20000000000000284</v>
      </c>
      <c r="G35" s="28">
        <f t="shared" si="3"/>
        <v>0.89999999999999147</v>
      </c>
      <c r="I35" s="2" t="s">
        <v>220</v>
      </c>
      <c r="J35" s="2" t="s">
        <v>222</v>
      </c>
      <c r="K35" s="2" t="s">
        <v>128</v>
      </c>
    </row>
    <row r="36" spans="1:11">
      <c r="A36" s="30" t="s">
        <v>168</v>
      </c>
      <c r="B36" s="24" t="s">
        <v>182</v>
      </c>
      <c r="C36" s="25">
        <v>73.099999999999994</v>
      </c>
      <c r="D36" s="26">
        <v>76.400000000000006</v>
      </c>
      <c r="E36" s="28">
        <v>76.400000000000006</v>
      </c>
      <c r="F36" s="25">
        <f t="shared" si="2"/>
        <v>-3.3000000000000114</v>
      </c>
      <c r="G36" s="28">
        <f t="shared" si="3"/>
        <v>-3.3000000000000114</v>
      </c>
      <c r="I36" s="2" t="s">
        <v>220</v>
      </c>
      <c r="J36" s="2" t="s">
        <v>223</v>
      </c>
      <c r="K36" s="2" t="s">
        <v>128</v>
      </c>
    </row>
    <row r="37" spans="1:11">
      <c r="A37" s="30" t="s">
        <v>168</v>
      </c>
      <c r="B37" s="24" t="s">
        <v>184</v>
      </c>
      <c r="C37" s="25">
        <v>73.5</v>
      </c>
      <c r="D37" s="26">
        <v>78.3</v>
      </c>
      <c r="E37" s="28">
        <v>77.599999999999994</v>
      </c>
      <c r="F37" s="25">
        <f t="shared" si="2"/>
        <v>-4.7999999999999972</v>
      </c>
      <c r="G37" s="28">
        <f t="shared" si="3"/>
        <v>-4.0999999999999943</v>
      </c>
      <c r="I37" s="2" t="s">
        <v>220</v>
      </c>
      <c r="J37" s="2" t="s">
        <v>224</v>
      </c>
      <c r="K37" s="2" t="s">
        <v>128</v>
      </c>
    </row>
    <row r="38" spans="1:11">
      <c r="A38" s="30" t="s">
        <v>168</v>
      </c>
      <c r="B38" s="24" t="s">
        <v>186</v>
      </c>
      <c r="C38" s="25">
        <v>82.9</v>
      </c>
      <c r="D38" s="26">
        <v>89.4</v>
      </c>
      <c r="E38" s="28">
        <v>85.9</v>
      </c>
      <c r="F38" s="25">
        <f t="shared" si="2"/>
        <v>-6.5</v>
      </c>
      <c r="G38" s="28">
        <f t="shared" si="3"/>
        <v>-3</v>
      </c>
      <c r="I38" s="2" t="s">
        <v>220</v>
      </c>
      <c r="J38" s="2" t="s">
        <v>225</v>
      </c>
      <c r="K38" s="2" t="s">
        <v>128</v>
      </c>
    </row>
    <row r="39" spans="1:11">
      <c r="A39" s="30" t="s">
        <v>168</v>
      </c>
      <c r="B39" s="24" t="s">
        <v>188</v>
      </c>
      <c r="C39" s="25">
        <v>80.3</v>
      </c>
      <c r="D39" s="26">
        <v>81.900000000000006</v>
      </c>
      <c r="E39" s="28">
        <v>81.8</v>
      </c>
      <c r="F39" s="25">
        <f t="shared" si="2"/>
        <v>-1.6000000000000085</v>
      </c>
      <c r="G39" s="28">
        <f t="shared" si="3"/>
        <v>-1.5</v>
      </c>
      <c r="I39" s="2" t="s">
        <v>220</v>
      </c>
      <c r="J39" s="2" t="s">
        <v>226</v>
      </c>
      <c r="K39" s="2" t="s">
        <v>128</v>
      </c>
    </row>
    <row r="40" spans="1:11">
      <c r="A40" s="30" t="s">
        <v>168</v>
      </c>
      <c r="B40" s="24" t="s">
        <v>190</v>
      </c>
      <c r="C40" s="25">
        <v>73.5</v>
      </c>
      <c r="D40" s="26">
        <v>77.5</v>
      </c>
      <c r="E40" s="28">
        <v>77.099999999999994</v>
      </c>
      <c r="F40" s="25">
        <f t="shared" si="2"/>
        <v>-4</v>
      </c>
      <c r="G40" s="28">
        <f t="shared" si="3"/>
        <v>-3.5999999999999943</v>
      </c>
      <c r="I40" s="2" t="s">
        <v>220</v>
      </c>
      <c r="J40" s="2" t="s">
        <v>227</v>
      </c>
      <c r="K40" s="2" t="s">
        <v>128</v>
      </c>
    </row>
    <row r="41" spans="1:11">
      <c r="A41" s="30" t="s">
        <v>168</v>
      </c>
      <c r="B41" s="24" t="s">
        <v>192</v>
      </c>
      <c r="C41" s="25">
        <v>84</v>
      </c>
      <c r="D41" s="26">
        <v>84</v>
      </c>
      <c r="E41" s="28">
        <v>82.5</v>
      </c>
      <c r="F41" s="25">
        <f t="shared" si="2"/>
        <v>0</v>
      </c>
      <c r="G41" s="28">
        <f t="shared" si="3"/>
        <v>1.5</v>
      </c>
      <c r="I41" s="2" t="s">
        <v>220</v>
      </c>
      <c r="J41" s="2" t="s">
        <v>228</v>
      </c>
      <c r="K41" s="2" t="s">
        <v>128</v>
      </c>
    </row>
    <row r="42" spans="1:11">
      <c r="A42" s="30" t="s">
        <v>168</v>
      </c>
      <c r="B42" s="24" t="s">
        <v>194</v>
      </c>
      <c r="C42" s="25">
        <v>78.900000000000006</v>
      </c>
      <c r="D42" s="26">
        <v>83.7</v>
      </c>
      <c r="E42" s="28">
        <v>81</v>
      </c>
      <c r="F42" s="25">
        <f t="shared" si="2"/>
        <v>-4.7999999999999972</v>
      </c>
      <c r="G42" s="28">
        <f t="shared" si="3"/>
        <v>-2.0999999999999943</v>
      </c>
      <c r="I42" s="2" t="s">
        <v>220</v>
      </c>
      <c r="J42" s="2" t="s">
        <v>229</v>
      </c>
      <c r="K42" s="2" t="s">
        <v>128</v>
      </c>
    </row>
    <row r="43" spans="1:11">
      <c r="A43" s="30" t="s">
        <v>168</v>
      </c>
      <c r="B43" s="24" t="s">
        <v>196</v>
      </c>
      <c r="C43" s="25">
        <v>100</v>
      </c>
      <c r="D43" s="26">
        <v>83.3</v>
      </c>
      <c r="E43" s="28">
        <v>81.599999999999994</v>
      </c>
      <c r="F43" s="25">
        <f t="shared" si="2"/>
        <v>16.700000000000003</v>
      </c>
      <c r="G43" s="28">
        <f t="shared" si="3"/>
        <v>18.400000000000006</v>
      </c>
      <c r="I43" s="2" t="s">
        <v>220</v>
      </c>
      <c r="J43" s="2" t="s">
        <v>196</v>
      </c>
      <c r="K43" s="2" t="s">
        <v>128</v>
      </c>
    </row>
    <row r="44" spans="1:11">
      <c r="A44" s="30" t="s">
        <v>168</v>
      </c>
      <c r="B44" s="24" t="s">
        <v>198</v>
      </c>
      <c r="C44" s="25">
        <v>33.299999999999997</v>
      </c>
      <c r="D44" s="26">
        <v>50</v>
      </c>
      <c r="E44" s="28">
        <v>40.9</v>
      </c>
      <c r="F44" s="25">
        <f t="shared" si="2"/>
        <v>-16.700000000000003</v>
      </c>
      <c r="G44" s="28">
        <f t="shared" si="3"/>
        <v>-7.6000000000000014</v>
      </c>
      <c r="I44" s="2" t="s">
        <v>220</v>
      </c>
      <c r="J44" s="2" t="s">
        <v>230</v>
      </c>
      <c r="K44" s="2" t="s">
        <v>128</v>
      </c>
    </row>
    <row r="45" spans="1:11">
      <c r="A45" s="30" t="s">
        <v>168</v>
      </c>
      <c r="B45" s="24" t="s">
        <v>200</v>
      </c>
      <c r="C45" s="25">
        <v>54.2</v>
      </c>
      <c r="D45" s="26">
        <v>60</v>
      </c>
      <c r="E45" s="28">
        <v>48.4</v>
      </c>
      <c r="F45" s="25">
        <f t="shared" si="2"/>
        <v>-5.7999999999999972</v>
      </c>
      <c r="G45" s="28">
        <f t="shared" si="3"/>
        <v>5.8000000000000043</v>
      </c>
      <c r="I45" s="2" t="s">
        <v>220</v>
      </c>
      <c r="J45" s="2" t="s">
        <v>200</v>
      </c>
      <c r="K45" s="2" t="s">
        <v>128</v>
      </c>
    </row>
    <row r="46" spans="1:11">
      <c r="A46" s="30" t="s">
        <v>168</v>
      </c>
      <c r="B46" s="24" t="s">
        <v>202</v>
      </c>
      <c r="C46" s="25">
        <v>80.7</v>
      </c>
      <c r="D46" s="26">
        <v>83.3</v>
      </c>
      <c r="E46" s="28">
        <v>81</v>
      </c>
      <c r="F46" s="25">
        <f t="shared" si="2"/>
        <v>-2.5999999999999943</v>
      </c>
      <c r="G46" s="28">
        <f t="shared" si="3"/>
        <v>-0.29999999999999716</v>
      </c>
      <c r="I46" s="2" t="s">
        <v>220</v>
      </c>
      <c r="J46" s="2" t="s">
        <v>231</v>
      </c>
      <c r="K46" s="2" t="s">
        <v>128</v>
      </c>
    </row>
    <row r="47" spans="1:11">
      <c r="A47" s="30" t="s">
        <v>168</v>
      </c>
      <c r="B47" s="24" t="s">
        <v>166</v>
      </c>
      <c r="C47" s="30">
        <v>82.5</v>
      </c>
      <c r="D47" s="256">
        <v>78.5</v>
      </c>
      <c r="E47" s="31">
        <v>76.8</v>
      </c>
      <c r="F47" s="30">
        <f t="shared" si="2"/>
        <v>4</v>
      </c>
      <c r="G47" s="31">
        <f t="shared" si="3"/>
        <v>5.7000000000000028</v>
      </c>
      <c r="I47" s="2" t="s">
        <v>220</v>
      </c>
      <c r="J47" s="2" t="s">
        <v>204</v>
      </c>
      <c r="K47" s="2" t="s">
        <v>128</v>
      </c>
    </row>
    <row r="48" spans="1:11">
      <c r="A48" s="30" t="s">
        <v>168</v>
      </c>
      <c r="B48" s="24" t="s">
        <v>205</v>
      </c>
      <c r="C48" s="30">
        <v>53.2</v>
      </c>
      <c r="D48" s="256">
        <v>61.8</v>
      </c>
      <c r="E48" s="31">
        <v>58.5</v>
      </c>
      <c r="F48" s="30">
        <f t="shared" si="2"/>
        <v>-8.5999999999999943</v>
      </c>
      <c r="G48" s="31">
        <f t="shared" si="3"/>
        <v>-5.2999999999999972</v>
      </c>
      <c r="I48" s="2" t="s">
        <v>220</v>
      </c>
      <c r="J48" s="2" t="s">
        <v>219</v>
      </c>
      <c r="K48" s="2" t="s">
        <v>128</v>
      </c>
    </row>
    <row r="49" spans="1:11" ht="13" thickBot="1">
      <c r="A49" s="39" t="s">
        <v>168</v>
      </c>
      <c r="B49" s="33" t="s">
        <v>206</v>
      </c>
      <c r="C49" s="39" t="s">
        <v>105</v>
      </c>
      <c r="D49" s="258" t="s">
        <v>105</v>
      </c>
      <c r="E49" s="40" t="s">
        <v>105</v>
      </c>
      <c r="F49" s="39" t="str">
        <f t="shared" si="2"/>
        <v/>
      </c>
      <c r="G49" s="40" t="str">
        <f t="shared" si="3"/>
        <v/>
      </c>
      <c r="I49" s="2" t="s">
        <v>220</v>
      </c>
      <c r="K49" s="2" t="s">
        <v>128</v>
      </c>
    </row>
  </sheetData>
  <mergeCells count="2">
    <mergeCell ref="C4:E4"/>
    <mergeCell ref="F4:G4"/>
  </mergeCells>
  <conditionalFormatting sqref="A7:G49">
    <cfRule type="cellIs" dxfId="5" priority="1" stopIfTrue="1" operator="equal">
      <formula>""</formula>
    </cfRule>
  </conditionalFormatting>
  <conditionalFormatting sqref="F7:G49">
    <cfRule type="cellIs" dxfId="4" priority="2" stopIfTrue="1" operator="greaterThan">
      <formula>0</formula>
    </cfRule>
    <cfRule type="cellIs" dxfId="3" priority="3" stopIfTrue="1" operator="less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CDCED-B321-4143-8774-4DBC7E3C79BA}">
  <sheetPr codeName="Sheet2">
    <tabColor theme="3" tint="-0.249977111117893"/>
  </sheetPr>
  <dimension ref="A1:AN61"/>
  <sheetViews>
    <sheetView view="pageBreakPreview" zoomScale="60" zoomScaleNormal="60" workbookViewId="0">
      <pane xSplit="4" ySplit="5" topLeftCell="E6" activePane="bottomRight" state="frozen"/>
      <selection pane="topRight"/>
      <selection pane="bottomLeft"/>
      <selection pane="bottomRight" activeCell="M10" sqref="M10"/>
    </sheetView>
  </sheetViews>
  <sheetFormatPr defaultColWidth="9.1796875" defaultRowHeight="12.5"/>
  <cols>
    <col min="1" max="1" width="29.7265625" style="60" customWidth="1"/>
    <col min="2" max="2" width="8.1796875" style="60" customWidth="1"/>
    <col min="3" max="3" width="11.453125" style="60" hidden="1" customWidth="1"/>
    <col min="4" max="40" width="8.1796875" style="60" customWidth="1"/>
    <col min="41" max="16384" width="9.1796875" style="60"/>
  </cols>
  <sheetData>
    <row r="1" spans="1:40" s="59" customFormat="1" ht="15.5">
      <c r="A1" s="1" t="str">
        <f>_xlfn.CONCAT("EYFS Results Summary 2025 (",Lookups!$B$2," - ",Lookups!$C$2,")")</f>
        <v>EYFS Results Summary 2025 (Provisional - 11/07/2025)</v>
      </c>
      <c r="L1" s="1"/>
    </row>
    <row r="2" spans="1:40" ht="15" customHeight="1" thickBot="1"/>
    <row r="3" spans="1:40" ht="30" customHeight="1" thickBot="1">
      <c r="A3" s="297" t="s">
        <v>27</v>
      </c>
      <c r="B3" s="298" t="s">
        <v>28</v>
      </c>
      <c r="C3" s="299" t="s">
        <v>744</v>
      </c>
      <c r="D3" s="299" t="s">
        <v>29</v>
      </c>
      <c r="E3" s="478" t="s">
        <v>30</v>
      </c>
      <c r="F3" s="479"/>
      <c r="G3" s="479"/>
      <c r="H3" s="479"/>
      <c r="I3" s="479"/>
      <c r="J3" s="479"/>
      <c r="K3" s="479"/>
      <c r="L3" s="479"/>
      <c r="M3" s="480"/>
      <c r="N3" s="478" t="s">
        <v>31</v>
      </c>
      <c r="O3" s="479"/>
      <c r="P3" s="479"/>
      <c r="Q3" s="479"/>
      <c r="R3" s="479"/>
      <c r="S3" s="479"/>
      <c r="T3" s="479"/>
      <c r="U3" s="479"/>
      <c r="V3" s="480"/>
      <c r="W3" s="478" t="s">
        <v>32</v>
      </c>
      <c r="X3" s="479"/>
      <c r="Y3" s="479"/>
      <c r="Z3" s="479"/>
      <c r="AA3" s="479"/>
      <c r="AB3" s="479"/>
      <c r="AC3" s="479"/>
      <c r="AD3" s="479"/>
      <c r="AE3" s="480"/>
      <c r="AF3" s="478" t="s">
        <v>33</v>
      </c>
      <c r="AG3" s="479"/>
      <c r="AH3" s="479"/>
      <c r="AI3" s="479"/>
      <c r="AJ3" s="479"/>
      <c r="AK3" s="479"/>
      <c r="AL3" s="479"/>
      <c r="AM3" s="479"/>
      <c r="AN3" s="480"/>
    </row>
    <row r="4" spans="1:40" ht="5.15" customHeight="1" thickBot="1">
      <c r="A4" s="289"/>
      <c r="B4" s="289"/>
      <c r="C4" s="289"/>
      <c r="D4" s="289"/>
      <c r="E4" s="288"/>
      <c r="F4" s="288"/>
      <c r="G4" s="288"/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288"/>
      <c r="V4" s="288"/>
      <c r="W4" s="288"/>
      <c r="X4" s="288"/>
      <c r="Y4" s="288"/>
      <c r="Z4" s="288"/>
      <c r="AA4" s="288"/>
      <c r="AB4" s="288"/>
      <c r="AC4" s="288"/>
      <c r="AD4" s="288"/>
      <c r="AE4" s="288"/>
      <c r="AF4" s="288"/>
      <c r="AG4" s="288"/>
      <c r="AH4" s="288"/>
      <c r="AI4" s="288"/>
      <c r="AJ4" s="288"/>
      <c r="AK4" s="288"/>
      <c r="AL4" s="288"/>
      <c r="AM4" s="288"/>
      <c r="AN4" s="288"/>
    </row>
    <row r="5" spans="1:40" ht="89.25" customHeight="1" thickBot="1">
      <c r="A5" s="290" t="s">
        <v>27</v>
      </c>
      <c r="B5" s="291" t="s">
        <v>28</v>
      </c>
      <c r="C5" s="292" t="s">
        <v>744</v>
      </c>
      <c r="D5" s="448" t="s">
        <v>29</v>
      </c>
      <c r="E5" s="293">
        <v>2019</v>
      </c>
      <c r="F5" s="294">
        <v>2022</v>
      </c>
      <c r="G5" s="295">
        <v>2023</v>
      </c>
      <c r="H5" s="295">
        <v>2024</v>
      </c>
      <c r="I5" s="295">
        <v>2025</v>
      </c>
      <c r="J5" s="295" t="str">
        <f>$H$5 &amp; "-" &amp; $I$5</f>
        <v>2024-2025</v>
      </c>
      <c r="K5" s="295" t="str">
        <f>$G$5 &amp; "-" &amp; $I$5</f>
        <v>2023-2025</v>
      </c>
      <c r="L5" s="295" t="str">
        <f>$E$5 &amp; "-" &amp; $I$5</f>
        <v>2019-2025</v>
      </c>
      <c r="M5" s="296" t="str">
        <f>"Rank " &amp; $I$5</f>
        <v>Rank 2025</v>
      </c>
      <c r="N5" s="293">
        <v>2019</v>
      </c>
      <c r="O5" s="294">
        <v>2022</v>
      </c>
      <c r="P5" s="295">
        <v>2023</v>
      </c>
      <c r="Q5" s="295">
        <v>2024</v>
      </c>
      <c r="R5" s="295">
        <v>2025</v>
      </c>
      <c r="S5" s="295" t="str">
        <f>$Q$5 &amp; "-" &amp; $R$5</f>
        <v>2024-2025</v>
      </c>
      <c r="T5" s="295" t="str">
        <f>$P$5 &amp; "-" &amp; $R$5</f>
        <v>2023-2025</v>
      </c>
      <c r="U5" s="295" t="str">
        <f>$N$5 &amp; "-" &amp; $R$5</f>
        <v>2019-2025</v>
      </c>
      <c r="V5" s="296" t="str">
        <f>"Rank " &amp; $R$5</f>
        <v>Rank 2025</v>
      </c>
      <c r="W5" s="293">
        <v>2019</v>
      </c>
      <c r="X5" s="294">
        <v>2022</v>
      </c>
      <c r="Y5" s="295">
        <v>2023</v>
      </c>
      <c r="Z5" s="295">
        <v>2024</v>
      </c>
      <c r="AA5" s="295">
        <v>2025</v>
      </c>
      <c r="AB5" s="295" t="str">
        <f>$Z$5 &amp; "-" &amp; $AA$5</f>
        <v>2024-2025</v>
      </c>
      <c r="AC5" s="295" t="str">
        <f>$Y$5 &amp; "-" &amp; $AA$5</f>
        <v>2023-2025</v>
      </c>
      <c r="AD5" s="295" t="str">
        <f>$W$5 &amp; "-" &amp; $AA$5</f>
        <v>2019-2025</v>
      </c>
      <c r="AE5" s="296" t="str">
        <f>"Rank " &amp; $AA$5</f>
        <v>Rank 2025</v>
      </c>
      <c r="AF5" s="293">
        <v>2019</v>
      </c>
      <c r="AG5" s="294">
        <v>2022</v>
      </c>
      <c r="AH5" s="295">
        <v>2023</v>
      </c>
      <c r="AI5" s="295">
        <v>2024</v>
      </c>
      <c r="AJ5" s="295">
        <v>2025</v>
      </c>
      <c r="AK5" s="295" t="str">
        <f>$AI$5 &amp; "-" &amp; $AJ$5</f>
        <v>2024-2025</v>
      </c>
      <c r="AL5" s="295" t="str">
        <f>$AH$5 &amp; "-" &amp; $AJ$5</f>
        <v>2023-2025</v>
      </c>
      <c r="AM5" s="295" t="str">
        <f>$AF$5 &amp; "-" &amp; $AJ$5</f>
        <v>2019-2025</v>
      </c>
      <c r="AN5" s="296" t="str">
        <f>"Rank " &amp; $AJ$5</f>
        <v>Rank 2025</v>
      </c>
    </row>
    <row r="6" spans="1:40" ht="15" customHeight="1">
      <c r="A6" s="82" t="s">
        <v>34</v>
      </c>
      <c r="B6" s="83">
        <v>2024</v>
      </c>
      <c r="C6" s="83">
        <v>1</v>
      </c>
      <c r="D6" s="64" t="str">
        <f>IFERROR(INDEX(DataEyfs!$G:$G,MATCH($A6,DataEyfs!$D:$D,0)),"")</f>
        <v>66</v>
      </c>
      <c r="E6" s="62">
        <v>62.1</v>
      </c>
      <c r="F6" s="62">
        <v>51.3</v>
      </c>
      <c r="G6" s="63">
        <v>70.7</v>
      </c>
      <c r="H6" s="63">
        <v>66.7</v>
      </c>
      <c r="I6" s="447">
        <f>IFERROR(ROUND(INDEX(DataEyfs!$J:$J,MATCH($A6,DataEyfs!$D:$D,0))*100,1),"")</f>
        <v>71.2</v>
      </c>
      <c r="J6" s="63">
        <f t="shared" ref="J6:J51" si="0">IF(OR($H6="",$I6=""),"",$I6-$H6)</f>
        <v>4.5</v>
      </c>
      <c r="K6" s="63">
        <f t="shared" ref="K6:K51" si="1">IF(OR($G6="",$I6=""),"",$I6-$G6)</f>
        <v>0.5</v>
      </c>
      <c r="L6" s="63">
        <f t="shared" ref="L6:L51" si="2">IF(OR($E6="",$I6=""),"",$I6-$E6)</f>
        <v>9.1000000000000014</v>
      </c>
      <c r="M6" s="64">
        <f t="shared" ref="M6:M47" si="3">IF(ISERROR(RANK($I6,$I$6:$I$49)),"",RANK($I6,$I$6:$I$49))</f>
        <v>17</v>
      </c>
      <c r="N6" s="61">
        <v>69.7</v>
      </c>
      <c r="O6" s="62">
        <v>58.8</v>
      </c>
      <c r="P6" s="63">
        <v>76.8</v>
      </c>
      <c r="Q6" s="63">
        <v>71.2</v>
      </c>
      <c r="R6" s="63">
        <f>IFERROR(ROUND(INDEX(DataEyfs!$W:$W,MATCH($A6,DataEyfs!$D:$D,0))*100,1),"")</f>
        <v>80.3</v>
      </c>
      <c r="S6" s="63">
        <f t="shared" ref="S6:S51" si="4">IF(OR($Q6="",$R6=""),"",$R6-$Q6)</f>
        <v>9.0999999999999943</v>
      </c>
      <c r="T6" s="63">
        <f t="shared" ref="T6:T51" si="5">IF(OR($P6="",$R6=""),"",$R6-$P6)</f>
        <v>3.5</v>
      </c>
      <c r="U6" s="63">
        <f t="shared" ref="U6:U51" si="6">IF(OR($N6="",$R6=""),"",$R6-$N6)</f>
        <v>10.599999999999994</v>
      </c>
      <c r="V6" s="64">
        <f t="shared" ref="V6:V47" si="7">IF(ISERROR(RANK($R6,$R$6:$R$49)),"",RANK($R6,$R$6:$R$49))</f>
        <v>11</v>
      </c>
      <c r="W6" s="61">
        <v>62.1</v>
      </c>
      <c r="X6" s="62">
        <v>46.3</v>
      </c>
      <c r="Y6" s="63">
        <v>69.5</v>
      </c>
      <c r="Z6" s="63">
        <v>66.7</v>
      </c>
      <c r="AA6" s="63">
        <f>IFERROR(ROUND(INDEX(DataEyfs!$AD:$AD,MATCH($A6,DataEyfs!$D:$D,0))*100,1),"")</f>
        <v>66.7</v>
      </c>
      <c r="AB6" s="63">
        <f t="shared" ref="AB6:AB51" si="8">IF(OR($Z6="",$AA6=""),"",$AA6-$Z6)</f>
        <v>0</v>
      </c>
      <c r="AC6" s="63">
        <f t="shared" ref="AC6:AC51" si="9">IF(OR($Y6="",$AA6=""),"",$AA6-$Y6)</f>
        <v>-2.7999999999999972</v>
      </c>
      <c r="AD6" s="63">
        <f t="shared" ref="AD6:AD51" si="10">IF(OR($W6="",$AA6=""),"",$AA6-$W6)</f>
        <v>4.6000000000000014</v>
      </c>
      <c r="AE6" s="64">
        <f t="shared" ref="AE6:AE47" si="11">IF(ISERROR(RANK($AA6,$AA$6:$AA$49)),"",RANK($AA6,$AA$6:$AA$49))</f>
        <v>26</v>
      </c>
      <c r="AF6" s="61">
        <v>62.1</v>
      </c>
      <c r="AG6" s="62">
        <v>45</v>
      </c>
      <c r="AH6" s="63">
        <v>69.5</v>
      </c>
      <c r="AI6" s="63">
        <v>66.7</v>
      </c>
      <c r="AJ6" s="63">
        <f>IFERROR(ROUND(INDEX(DataEyfs!$AH:$AH,MATCH($A6,DataEyfs!$D:$D,0))*100,1),"")</f>
        <v>66.7</v>
      </c>
      <c r="AK6" s="63">
        <f t="shared" ref="AK6:AK51" si="12">IF(OR($AI6="",$AJ6=""),"",$AJ6-$AI6)</f>
        <v>0</v>
      </c>
      <c r="AL6" s="63">
        <f t="shared" ref="AL6:AL51" si="13">IF(OR($AH6="",$AJ6=""),"",$AJ6-$AH6)</f>
        <v>-2.7999999999999972</v>
      </c>
      <c r="AM6" s="63">
        <f t="shared" ref="AM6:AM51" si="14">IF(OR($AF6="",$AJ6=""),"",$AJ6-$AF6)</f>
        <v>4.6000000000000014</v>
      </c>
      <c r="AN6" s="64">
        <f t="shared" ref="AN6:AN47" si="15">IF(ISERROR(RANK($AJ6,$AJ$6:$AJ$49)),"",RANK($AJ6,$AJ$6:$AJ$49))</f>
        <v>23</v>
      </c>
    </row>
    <row r="7" spans="1:40" ht="15" customHeight="1">
      <c r="A7" s="65" t="s">
        <v>35</v>
      </c>
      <c r="B7" s="66">
        <v>2068</v>
      </c>
      <c r="C7" s="66">
        <v>2</v>
      </c>
      <c r="D7" s="70" t="str">
        <f>IFERROR(INDEX(DataEyfs!$G:$G,MATCH($A7,DataEyfs!$D:$D,0)),"")</f>
        <v>60</v>
      </c>
      <c r="E7" s="68">
        <v>60</v>
      </c>
      <c r="F7" s="68">
        <v>64.099999999999994</v>
      </c>
      <c r="G7" s="69">
        <v>71.7</v>
      </c>
      <c r="H7" s="69">
        <v>63.3</v>
      </c>
      <c r="I7" s="69">
        <f>IFERROR(ROUND(INDEX(DataEyfs!$J:$J,MATCH($A7,DataEyfs!$D:$D,0))*100,1),"")</f>
        <v>58.3</v>
      </c>
      <c r="J7" s="69">
        <f t="shared" si="0"/>
        <v>-5</v>
      </c>
      <c r="K7" s="69">
        <f t="shared" si="1"/>
        <v>-13.400000000000006</v>
      </c>
      <c r="L7" s="69">
        <f t="shared" si="2"/>
        <v>-1.7000000000000028</v>
      </c>
      <c r="M7" s="70">
        <f t="shared" si="3"/>
        <v>42</v>
      </c>
      <c r="N7" s="67">
        <v>65</v>
      </c>
      <c r="O7" s="68">
        <v>68.8</v>
      </c>
      <c r="P7" s="69">
        <v>76.7</v>
      </c>
      <c r="Q7" s="69">
        <v>80</v>
      </c>
      <c r="R7" s="69">
        <f>IFERROR(ROUND(INDEX(DataEyfs!$W:$W,MATCH($A7,DataEyfs!$D:$D,0))*100,1),"")</f>
        <v>63.3</v>
      </c>
      <c r="S7" s="69">
        <f t="shared" si="4"/>
        <v>-16.700000000000003</v>
      </c>
      <c r="T7" s="69">
        <f t="shared" si="5"/>
        <v>-13.400000000000006</v>
      </c>
      <c r="U7" s="69">
        <f t="shared" si="6"/>
        <v>-1.7000000000000028</v>
      </c>
      <c r="V7" s="70">
        <f t="shared" si="7"/>
        <v>43</v>
      </c>
      <c r="W7" s="67">
        <v>60</v>
      </c>
      <c r="X7" s="68">
        <v>64.099999999999994</v>
      </c>
      <c r="Y7" s="69">
        <v>71.7</v>
      </c>
      <c r="Z7" s="69">
        <v>61.7</v>
      </c>
      <c r="AA7" s="69">
        <f>IFERROR(ROUND(INDEX(DataEyfs!$AD:$AD,MATCH($A7,DataEyfs!$D:$D,0))*100,1),"")</f>
        <v>58.3</v>
      </c>
      <c r="AB7" s="69">
        <f t="shared" si="8"/>
        <v>-3.4000000000000057</v>
      </c>
      <c r="AC7" s="69">
        <f t="shared" si="9"/>
        <v>-13.400000000000006</v>
      </c>
      <c r="AD7" s="69">
        <f t="shared" si="10"/>
        <v>-1.7000000000000028</v>
      </c>
      <c r="AE7" s="70">
        <f t="shared" si="11"/>
        <v>38</v>
      </c>
      <c r="AF7" s="67">
        <v>60</v>
      </c>
      <c r="AG7" s="68">
        <v>64.099999999999994</v>
      </c>
      <c r="AH7" s="69">
        <v>71.7</v>
      </c>
      <c r="AI7" s="69">
        <v>61.7</v>
      </c>
      <c r="AJ7" s="69">
        <f>IFERROR(ROUND(INDEX(DataEyfs!$AH:$AH,MATCH($A7,DataEyfs!$D:$D,0))*100,1),"")</f>
        <v>58.3</v>
      </c>
      <c r="AK7" s="69">
        <f t="shared" si="12"/>
        <v>-3.4000000000000057</v>
      </c>
      <c r="AL7" s="69">
        <f t="shared" si="13"/>
        <v>-13.400000000000006</v>
      </c>
      <c r="AM7" s="69">
        <f t="shared" si="14"/>
        <v>-1.7000000000000028</v>
      </c>
      <c r="AN7" s="70">
        <f t="shared" si="15"/>
        <v>36</v>
      </c>
    </row>
    <row r="8" spans="1:40" ht="15" customHeight="1">
      <c r="A8" s="65" t="s">
        <v>36</v>
      </c>
      <c r="B8" s="66">
        <v>2005</v>
      </c>
      <c r="C8" s="66">
        <v>3</v>
      </c>
      <c r="D8" s="70" t="str">
        <f>IFERROR(INDEX(DataEyfs!$G:$G,MATCH($A8,DataEyfs!$D:$D,0)),"")</f>
        <v>70</v>
      </c>
      <c r="E8" s="68">
        <v>73.099999999999994</v>
      </c>
      <c r="F8" s="68">
        <v>68.2</v>
      </c>
      <c r="G8" s="69">
        <v>48.8</v>
      </c>
      <c r="H8" s="69">
        <v>69.8</v>
      </c>
      <c r="I8" s="69">
        <f>IFERROR(ROUND(INDEX(DataEyfs!$J:$J,MATCH($A8,DataEyfs!$D:$D,0))*100,1),"")</f>
        <v>70</v>
      </c>
      <c r="J8" s="69">
        <f t="shared" si="0"/>
        <v>0.20000000000000284</v>
      </c>
      <c r="K8" s="69">
        <f t="shared" si="1"/>
        <v>21.200000000000003</v>
      </c>
      <c r="L8" s="69">
        <f t="shared" si="2"/>
        <v>-3.0999999999999943</v>
      </c>
      <c r="M8" s="70">
        <f t="shared" si="3"/>
        <v>20</v>
      </c>
      <c r="N8" s="67">
        <v>74.400000000000006</v>
      </c>
      <c r="O8" s="68">
        <v>77.3</v>
      </c>
      <c r="P8" s="69">
        <v>66.7</v>
      </c>
      <c r="Q8" s="69">
        <v>73.599999999999994</v>
      </c>
      <c r="R8" s="69">
        <f>IFERROR(ROUND(INDEX(DataEyfs!$W:$W,MATCH($A8,DataEyfs!$D:$D,0))*100,1),"")</f>
        <v>75.7</v>
      </c>
      <c r="S8" s="69">
        <f t="shared" si="4"/>
        <v>2.1000000000000085</v>
      </c>
      <c r="T8" s="69">
        <f t="shared" si="5"/>
        <v>9</v>
      </c>
      <c r="U8" s="69">
        <f t="shared" si="6"/>
        <v>1.2999999999999972</v>
      </c>
      <c r="V8" s="70">
        <f t="shared" si="7"/>
        <v>26</v>
      </c>
      <c r="W8" s="67">
        <v>69.2</v>
      </c>
      <c r="X8" s="68">
        <v>68.2</v>
      </c>
      <c r="Y8" s="69">
        <v>42.9</v>
      </c>
      <c r="Z8" s="69">
        <v>69.8</v>
      </c>
      <c r="AA8" s="69">
        <f>IFERROR(ROUND(INDEX(DataEyfs!$AD:$AD,MATCH($A8,DataEyfs!$D:$D,0))*100,1),"")</f>
        <v>70</v>
      </c>
      <c r="AB8" s="69">
        <f t="shared" si="8"/>
        <v>0.20000000000000284</v>
      </c>
      <c r="AC8" s="69">
        <f t="shared" si="9"/>
        <v>27.1</v>
      </c>
      <c r="AD8" s="69">
        <f t="shared" si="10"/>
        <v>0.79999999999999716</v>
      </c>
      <c r="AE8" s="70">
        <f t="shared" si="11"/>
        <v>17</v>
      </c>
      <c r="AF8" s="67">
        <v>69.2</v>
      </c>
      <c r="AG8" s="68">
        <v>68.2</v>
      </c>
      <c r="AH8" s="69">
        <v>41.7</v>
      </c>
      <c r="AI8" s="69">
        <v>69.8</v>
      </c>
      <c r="AJ8" s="69">
        <f>IFERROR(ROUND(INDEX(DataEyfs!$AH:$AH,MATCH($A8,DataEyfs!$D:$D,0))*100,1),"")</f>
        <v>70</v>
      </c>
      <c r="AK8" s="69">
        <f t="shared" si="12"/>
        <v>0.20000000000000284</v>
      </c>
      <c r="AL8" s="69">
        <f t="shared" si="13"/>
        <v>28.299999999999997</v>
      </c>
      <c r="AM8" s="69">
        <f t="shared" si="14"/>
        <v>0.79999999999999716</v>
      </c>
      <c r="AN8" s="70">
        <f t="shared" si="15"/>
        <v>16</v>
      </c>
    </row>
    <row r="9" spans="1:40" ht="15" customHeight="1">
      <c r="A9" s="65" t="s">
        <v>37</v>
      </c>
      <c r="B9" s="66">
        <v>4023</v>
      </c>
      <c r="C9" s="66">
        <v>4</v>
      </c>
      <c r="D9" s="70" t="str">
        <f>IFERROR(INDEX(DataEyfs!$G:$G,MATCH($A9,DataEyfs!$D:$D,0)),"")</f>
        <v>30</v>
      </c>
      <c r="E9" s="68">
        <v>70.400000000000006</v>
      </c>
      <c r="F9" s="68">
        <v>69.599999999999994</v>
      </c>
      <c r="G9" s="69">
        <v>56.3</v>
      </c>
      <c r="H9" s="69">
        <v>66.7</v>
      </c>
      <c r="I9" s="69">
        <f>IFERROR(ROUND(INDEX(DataEyfs!$J:$J,MATCH($A9,DataEyfs!$D:$D,0))*100,1),"")</f>
        <v>73.3</v>
      </c>
      <c r="J9" s="69">
        <f t="shared" si="0"/>
        <v>6.5999999999999943</v>
      </c>
      <c r="K9" s="69">
        <f t="shared" si="1"/>
        <v>17</v>
      </c>
      <c r="L9" s="69">
        <f t="shared" si="2"/>
        <v>2.8999999999999915</v>
      </c>
      <c r="M9" s="70">
        <f t="shared" si="3"/>
        <v>12</v>
      </c>
      <c r="N9" s="67">
        <v>77.8</v>
      </c>
      <c r="O9" s="68">
        <v>73.900000000000006</v>
      </c>
      <c r="P9" s="69">
        <v>56.3</v>
      </c>
      <c r="Q9" s="69">
        <v>66.7</v>
      </c>
      <c r="R9" s="69">
        <f>IFERROR(ROUND(INDEX(DataEyfs!$W:$W,MATCH($A9,DataEyfs!$D:$D,0))*100,1),"")</f>
        <v>76.7</v>
      </c>
      <c r="S9" s="69">
        <f t="shared" si="4"/>
        <v>10</v>
      </c>
      <c r="T9" s="69">
        <f t="shared" si="5"/>
        <v>20.400000000000006</v>
      </c>
      <c r="U9" s="69">
        <f t="shared" si="6"/>
        <v>-1.0999999999999943</v>
      </c>
      <c r="V9" s="70">
        <f t="shared" si="7"/>
        <v>22</v>
      </c>
      <c r="W9" s="67">
        <v>70.400000000000006</v>
      </c>
      <c r="X9" s="68">
        <v>65.2</v>
      </c>
      <c r="Y9" s="69">
        <v>59.4</v>
      </c>
      <c r="Z9" s="69">
        <v>59.3</v>
      </c>
      <c r="AA9" s="69">
        <f>IFERROR(ROUND(INDEX(DataEyfs!$AD:$AD,MATCH($A9,DataEyfs!$D:$D,0))*100,1),"")</f>
        <v>76.7</v>
      </c>
      <c r="AB9" s="69">
        <f t="shared" si="8"/>
        <v>17.400000000000006</v>
      </c>
      <c r="AC9" s="69">
        <f t="shared" si="9"/>
        <v>17.300000000000004</v>
      </c>
      <c r="AD9" s="69">
        <f t="shared" si="10"/>
        <v>6.2999999999999972</v>
      </c>
      <c r="AE9" s="70">
        <f t="shared" si="11"/>
        <v>7</v>
      </c>
      <c r="AF9" s="67">
        <v>70.400000000000006</v>
      </c>
      <c r="AG9" s="68">
        <v>65.2</v>
      </c>
      <c r="AH9" s="69">
        <v>53.1</v>
      </c>
      <c r="AI9" s="69">
        <v>55.6</v>
      </c>
      <c r="AJ9" s="69">
        <f>IFERROR(ROUND(INDEX(DataEyfs!$AH:$AH,MATCH($A9,DataEyfs!$D:$D,0))*100,1),"")</f>
        <v>73.3</v>
      </c>
      <c r="AK9" s="69">
        <f t="shared" si="12"/>
        <v>17.699999999999996</v>
      </c>
      <c r="AL9" s="69">
        <f t="shared" si="13"/>
        <v>20.199999999999996</v>
      </c>
      <c r="AM9" s="69">
        <f t="shared" si="14"/>
        <v>2.8999999999999915</v>
      </c>
      <c r="AN9" s="70">
        <f t="shared" si="15"/>
        <v>11</v>
      </c>
    </row>
    <row r="10" spans="1:40" ht="15" customHeight="1">
      <c r="A10" s="65" t="s">
        <v>38</v>
      </c>
      <c r="B10" s="66">
        <v>4024</v>
      </c>
      <c r="C10" s="66">
        <v>5</v>
      </c>
      <c r="D10" s="70" t="str">
        <f>IFERROR(INDEX(DataEyfs!$G:$G,MATCH($A10,DataEyfs!$D:$D,0)),"")</f>
        <v>60</v>
      </c>
      <c r="E10" s="68">
        <v>78.3</v>
      </c>
      <c r="F10" s="68">
        <v>73.3</v>
      </c>
      <c r="G10" s="69">
        <v>68.3</v>
      </c>
      <c r="H10" s="69">
        <v>71.2</v>
      </c>
      <c r="I10" s="69">
        <f>IFERROR(ROUND(INDEX(DataEyfs!$J:$J,MATCH($A10,DataEyfs!$D:$D,0))*100,1),"")</f>
        <v>76.7</v>
      </c>
      <c r="J10" s="69">
        <f t="shared" si="0"/>
        <v>5.5</v>
      </c>
      <c r="K10" s="69">
        <f t="shared" si="1"/>
        <v>8.4000000000000057</v>
      </c>
      <c r="L10" s="69">
        <f t="shared" si="2"/>
        <v>-1.5999999999999943</v>
      </c>
      <c r="M10" s="70">
        <f t="shared" si="3"/>
        <v>7</v>
      </c>
      <c r="N10" s="67">
        <v>86.7</v>
      </c>
      <c r="O10" s="68">
        <v>81.7</v>
      </c>
      <c r="P10" s="69">
        <v>71.7</v>
      </c>
      <c r="Q10" s="69">
        <v>74.599999999999994</v>
      </c>
      <c r="R10" s="69">
        <f>IFERROR(ROUND(INDEX(DataEyfs!$W:$W,MATCH($A10,DataEyfs!$D:$D,0))*100,1),"")</f>
        <v>81.7</v>
      </c>
      <c r="S10" s="69">
        <f t="shared" si="4"/>
        <v>7.1000000000000085</v>
      </c>
      <c r="T10" s="69">
        <f t="shared" si="5"/>
        <v>10</v>
      </c>
      <c r="U10" s="69">
        <f t="shared" si="6"/>
        <v>-5</v>
      </c>
      <c r="V10" s="70">
        <f t="shared" si="7"/>
        <v>6</v>
      </c>
      <c r="W10" s="67">
        <v>78.3</v>
      </c>
      <c r="X10" s="68">
        <v>66.7</v>
      </c>
      <c r="Y10" s="69">
        <v>66.7</v>
      </c>
      <c r="Z10" s="69">
        <v>72.900000000000006</v>
      </c>
      <c r="AA10" s="69">
        <f>IFERROR(ROUND(INDEX(DataEyfs!$AD:$AD,MATCH($A10,DataEyfs!$D:$D,0))*100,1),"")</f>
        <v>76.7</v>
      </c>
      <c r="AB10" s="69">
        <f t="shared" si="8"/>
        <v>3.7999999999999972</v>
      </c>
      <c r="AC10" s="69">
        <f t="shared" si="9"/>
        <v>10</v>
      </c>
      <c r="AD10" s="69">
        <f t="shared" si="10"/>
        <v>-1.5999999999999943</v>
      </c>
      <c r="AE10" s="70">
        <f t="shared" si="11"/>
        <v>7</v>
      </c>
      <c r="AF10" s="67">
        <v>78.3</v>
      </c>
      <c r="AG10" s="68">
        <v>66.7</v>
      </c>
      <c r="AH10" s="69">
        <v>66.7</v>
      </c>
      <c r="AI10" s="69">
        <v>71.2</v>
      </c>
      <c r="AJ10" s="69">
        <f>IFERROR(ROUND(INDEX(DataEyfs!$AH:$AH,MATCH($A10,DataEyfs!$D:$D,0))*100,1),"")</f>
        <v>76.7</v>
      </c>
      <c r="AK10" s="69">
        <f t="shared" si="12"/>
        <v>5.5</v>
      </c>
      <c r="AL10" s="69">
        <f t="shared" si="13"/>
        <v>10</v>
      </c>
      <c r="AM10" s="69">
        <f t="shared" si="14"/>
        <v>-1.5999999999999943</v>
      </c>
      <c r="AN10" s="70">
        <f t="shared" si="15"/>
        <v>6</v>
      </c>
    </row>
    <row r="11" spans="1:40" ht="15" customHeight="1">
      <c r="A11" s="65" t="s">
        <v>39</v>
      </c>
      <c r="B11" s="66">
        <v>2006</v>
      </c>
      <c r="C11" s="66">
        <v>6</v>
      </c>
      <c r="D11" s="70" t="str">
        <f>IFERROR(INDEX(DataEyfs!$G:$G,MATCH($A11,DataEyfs!$D:$D,0)),"")</f>
        <v>106</v>
      </c>
      <c r="E11" s="68">
        <v>75.5</v>
      </c>
      <c r="F11" s="68">
        <v>68.599999999999994</v>
      </c>
      <c r="G11" s="69">
        <v>70.099999999999994</v>
      </c>
      <c r="H11" s="69">
        <v>65.900000000000006</v>
      </c>
      <c r="I11" s="69">
        <f>IFERROR(ROUND(INDEX(DataEyfs!$J:$J,MATCH($A11,DataEyfs!$D:$D,0))*100,1),"")</f>
        <v>69.8</v>
      </c>
      <c r="J11" s="69">
        <f t="shared" si="0"/>
        <v>3.8999999999999915</v>
      </c>
      <c r="K11" s="69">
        <f t="shared" si="1"/>
        <v>-0.29999999999999716</v>
      </c>
      <c r="L11" s="69">
        <f t="shared" si="2"/>
        <v>-5.7000000000000028</v>
      </c>
      <c r="M11" s="70">
        <f t="shared" si="3"/>
        <v>21</v>
      </c>
      <c r="N11" s="67">
        <v>77.7</v>
      </c>
      <c r="O11" s="68">
        <v>73.3</v>
      </c>
      <c r="P11" s="69">
        <v>72</v>
      </c>
      <c r="Q11" s="69">
        <v>68.099999999999994</v>
      </c>
      <c r="R11" s="69">
        <f>IFERROR(ROUND(INDEX(DataEyfs!$W:$W,MATCH($A11,DataEyfs!$D:$D,0))*100,1),"")</f>
        <v>74.5</v>
      </c>
      <c r="S11" s="69">
        <f t="shared" si="4"/>
        <v>6.4000000000000057</v>
      </c>
      <c r="T11" s="69">
        <f t="shared" si="5"/>
        <v>2.5</v>
      </c>
      <c r="U11" s="69">
        <f t="shared" si="6"/>
        <v>-3.2000000000000028</v>
      </c>
      <c r="V11" s="70">
        <f t="shared" si="7"/>
        <v>30</v>
      </c>
      <c r="W11" s="67">
        <v>75.5</v>
      </c>
      <c r="X11" s="68">
        <v>68.599999999999994</v>
      </c>
      <c r="Y11" s="69">
        <v>70.099999999999994</v>
      </c>
      <c r="Z11" s="69">
        <v>67</v>
      </c>
      <c r="AA11" s="69">
        <f>IFERROR(ROUND(INDEX(DataEyfs!$AD:$AD,MATCH($A11,DataEyfs!$D:$D,0))*100,1),"")</f>
        <v>69.8</v>
      </c>
      <c r="AB11" s="69">
        <f t="shared" si="8"/>
        <v>2.7999999999999972</v>
      </c>
      <c r="AC11" s="69">
        <f t="shared" si="9"/>
        <v>-0.29999999999999716</v>
      </c>
      <c r="AD11" s="69">
        <f t="shared" si="10"/>
        <v>-5.7000000000000028</v>
      </c>
      <c r="AE11" s="70">
        <f t="shared" si="11"/>
        <v>18</v>
      </c>
      <c r="AF11" s="67">
        <v>73.400000000000006</v>
      </c>
      <c r="AG11" s="68">
        <v>67.599999999999994</v>
      </c>
      <c r="AH11" s="69">
        <v>70.099999999999994</v>
      </c>
      <c r="AI11" s="69">
        <v>65.900000000000006</v>
      </c>
      <c r="AJ11" s="69">
        <f>IFERROR(ROUND(INDEX(DataEyfs!$AH:$AH,MATCH($A11,DataEyfs!$D:$D,0))*100,1),"")</f>
        <v>69.8</v>
      </c>
      <c r="AK11" s="69">
        <f t="shared" si="12"/>
        <v>3.8999999999999915</v>
      </c>
      <c r="AL11" s="69">
        <f t="shared" si="13"/>
        <v>-0.29999999999999716</v>
      </c>
      <c r="AM11" s="69">
        <f t="shared" si="14"/>
        <v>-3.6000000000000085</v>
      </c>
      <c r="AN11" s="70">
        <f t="shared" si="15"/>
        <v>17</v>
      </c>
    </row>
    <row r="12" spans="1:40" ht="15" customHeight="1">
      <c r="A12" s="65" t="s">
        <v>40</v>
      </c>
      <c r="B12" s="66">
        <v>2065</v>
      </c>
      <c r="C12" s="66">
        <v>7</v>
      </c>
      <c r="D12" s="70" t="str">
        <f>IFERROR(INDEX(DataEyfs!$G:$G,MATCH($A12,DataEyfs!$D:$D,0)),"")</f>
        <v>60</v>
      </c>
      <c r="E12" s="68">
        <v>82.5</v>
      </c>
      <c r="F12" s="68">
        <v>78.3</v>
      </c>
      <c r="G12" s="69">
        <v>67.3</v>
      </c>
      <c r="H12" s="69">
        <v>80.7</v>
      </c>
      <c r="I12" s="69">
        <f>IFERROR(ROUND(INDEX(DataEyfs!$J:$J,MATCH($A12,DataEyfs!$D:$D,0))*100,1),"")</f>
        <v>75</v>
      </c>
      <c r="J12" s="69">
        <f t="shared" si="0"/>
        <v>-5.7000000000000028</v>
      </c>
      <c r="K12" s="69">
        <f t="shared" si="1"/>
        <v>7.7000000000000028</v>
      </c>
      <c r="L12" s="69">
        <f t="shared" si="2"/>
        <v>-7.5</v>
      </c>
      <c r="M12" s="70">
        <f t="shared" si="3"/>
        <v>10</v>
      </c>
      <c r="N12" s="67">
        <v>85</v>
      </c>
      <c r="O12" s="68">
        <v>88.3</v>
      </c>
      <c r="P12" s="69">
        <v>67.3</v>
      </c>
      <c r="Q12" s="69">
        <v>84.2</v>
      </c>
      <c r="R12" s="69">
        <f>IFERROR(ROUND(INDEX(DataEyfs!$W:$W,MATCH($A12,DataEyfs!$D:$D,0))*100,1),"")</f>
        <v>80</v>
      </c>
      <c r="S12" s="69">
        <f t="shared" si="4"/>
        <v>-4.2000000000000028</v>
      </c>
      <c r="T12" s="69">
        <f t="shared" si="5"/>
        <v>12.700000000000003</v>
      </c>
      <c r="U12" s="69">
        <f t="shared" si="6"/>
        <v>-5</v>
      </c>
      <c r="V12" s="70">
        <f t="shared" si="7"/>
        <v>13</v>
      </c>
      <c r="W12" s="67">
        <v>82.5</v>
      </c>
      <c r="X12" s="68">
        <v>76.7</v>
      </c>
      <c r="Y12" s="69">
        <v>67.3</v>
      </c>
      <c r="Z12" s="69">
        <v>80.7</v>
      </c>
      <c r="AA12" s="69">
        <f>IFERROR(ROUND(INDEX(DataEyfs!$AD:$AD,MATCH($A12,DataEyfs!$D:$D,0))*100,1),"")</f>
        <v>75</v>
      </c>
      <c r="AB12" s="69">
        <f t="shared" si="8"/>
        <v>-5.7000000000000028</v>
      </c>
      <c r="AC12" s="69">
        <f t="shared" si="9"/>
        <v>7.7000000000000028</v>
      </c>
      <c r="AD12" s="69">
        <f t="shared" si="10"/>
        <v>-7.5</v>
      </c>
      <c r="AE12" s="70">
        <f t="shared" si="11"/>
        <v>9</v>
      </c>
      <c r="AF12" s="67">
        <v>82.5</v>
      </c>
      <c r="AG12" s="68">
        <v>76.7</v>
      </c>
      <c r="AH12" s="69">
        <v>67.3</v>
      </c>
      <c r="AI12" s="69">
        <v>80.7</v>
      </c>
      <c r="AJ12" s="69">
        <f>IFERROR(ROUND(INDEX(DataEyfs!$AH:$AH,MATCH($A12,DataEyfs!$D:$D,0))*100,1),"")</f>
        <v>75</v>
      </c>
      <c r="AK12" s="69">
        <f t="shared" si="12"/>
        <v>-5.7000000000000028</v>
      </c>
      <c r="AL12" s="69">
        <f t="shared" si="13"/>
        <v>7.7000000000000028</v>
      </c>
      <c r="AM12" s="69">
        <f t="shared" si="14"/>
        <v>-7.5</v>
      </c>
      <c r="AN12" s="70">
        <f t="shared" si="15"/>
        <v>7</v>
      </c>
    </row>
    <row r="13" spans="1:40" ht="15" customHeight="1">
      <c r="A13" s="65" t="s">
        <v>41</v>
      </c>
      <c r="B13" s="66">
        <v>2030</v>
      </c>
      <c r="C13" s="66">
        <v>8</v>
      </c>
      <c r="D13" s="70" t="str">
        <f>IFERROR(INDEX(DataEyfs!$G:$G,MATCH($A13,DataEyfs!$D:$D,0)),"")</f>
        <v>137</v>
      </c>
      <c r="E13" s="68">
        <v>77.5</v>
      </c>
      <c r="F13" s="68">
        <v>73.2</v>
      </c>
      <c r="G13" s="69">
        <v>71.7</v>
      </c>
      <c r="H13" s="69">
        <v>70.7</v>
      </c>
      <c r="I13" s="69">
        <f>IFERROR(ROUND(INDEX(DataEyfs!$J:$J,MATCH($A13,DataEyfs!$D:$D,0))*100,1),"")</f>
        <v>76.599999999999994</v>
      </c>
      <c r="J13" s="69">
        <f t="shared" si="0"/>
        <v>5.8999999999999915</v>
      </c>
      <c r="K13" s="69">
        <f t="shared" si="1"/>
        <v>4.8999999999999915</v>
      </c>
      <c r="L13" s="69">
        <f t="shared" si="2"/>
        <v>-0.90000000000000568</v>
      </c>
      <c r="M13" s="70">
        <f t="shared" si="3"/>
        <v>9</v>
      </c>
      <c r="N13" s="67">
        <v>81.900000000000006</v>
      </c>
      <c r="O13" s="68">
        <v>80.400000000000006</v>
      </c>
      <c r="P13" s="69">
        <v>79</v>
      </c>
      <c r="Q13" s="69">
        <v>75</v>
      </c>
      <c r="R13" s="69">
        <f>IFERROR(ROUND(INDEX(DataEyfs!$W:$W,MATCH($A13,DataEyfs!$D:$D,0))*100,1),"")</f>
        <v>80.3</v>
      </c>
      <c r="S13" s="69">
        <f t="shared" si="4"/>
        <v>5.2999999999999972</v>
      </c>
      <c r="T13" s="69">
        <f t="shared" si="5"/>
        <v>1.2999999999999972</v>
      </c>
      <c r="U13" s="69">
        <f t="shared" si="6"/>
        <v>-1.6000000000000085</v>
      </c>
      <c r="V13" s="70">
        <f t="shared" si="7"/>
        <v>11</v>
      </c>
      <c r="W13" s="67">
        <v>79</v>
      </c>
      <c r="X13" s="68">
        <v>75.400000000000006</v>
      </c>
      <c r="Y13" s="69">
        <v>71</v>
      </c>
      <c r="Z13" s="69">
        <v>70.7</v>
      </c>
      <c r="AA13" s="69">
        <f>IFERROR(ROUND(INDEX(DataEyfs!$AD:$AD,MATCH($A13,DataEyfs!$D:$D,0))*100,1),"")</f>
        <v>67.2</v>
      </c>
      <c r="AB13" s="69">
        <f t="shared" si="8"/>
        <v>-3.5</v>
      </c>
      <c r="AC13" s="69">
        <f t="shared" si="9"/>
        <v>-3.7999999999999972</v>
      </c>
      <c r="AD13" s="69">
        <f t="shared" si="10"/>
        <v>-11.799999999999997</v>
      </c>
      <c r="AE13" s="70">
        <f t="shared" si="11"/>
        <v>25</v>
      </c>
      <c r="AF13" s="67">
        <v>76.8</v>
      </c>
      <c r="AG13" s="68">
        <v>73.2</v>
      </c>
      <c r="AH13" s="69">
        <v>71</v>
      </c>
      <c r="AI13" s="69">
        <v>70</v>
      </c>
      <c r="AJ13" s="69">
        <f>IFERROR(ROUND(INDEX(DataEyfs!$AH:$AH,MATCH($A13,DataEyfs!$D:$D,0))*100,1),"")</f>
        <v>67.2</v>
      </c>
      <c r="AK13" s="69">
        <f t="shared" si="12"/>
        <v>-2.7999999999999972</v>
      </c>
      <c r="AL13" s="69">
        <f t="shared" si="13"/>
        <v>-3.7999999999999972</v>
      </c>
      <c r="AM13" s="69">
        <f t="shared" si="14"/>
        <v>-9.5999999999999943</v>
      </c>
      <c r="AN13" s="70">
        <f t="shared" si="15"/>
        <v>21</v>
      </c>
    </row>
    <row r="14" spans="1:40" ht="15" customHeight="1">
      <c r="A14" s="65" t="s">
        <v>42</v>
      </c>
      <c r="B14" s="66">
        <v>2075</v>
      </c>
      <c r="C14" s="66">
        <v>9</v>
      </c>
      <c r="D14" s="70" t="str">
        <f>IFERROR(INDEX(DataEyfs!$G:$G,MATCH($A14,DataEyfs!$D:$D,0)),"")</f>
        <v>148</v>
      </c>
      <c r="E14" s="68">
        <v>73.900000000000006</v>
      </c>
      <c r="F14" s="68">
        <v>68.5</v>
      </c>
      <c r="G14" s="69">
        <v>72</v>
      </c>
      <c r="H14" s="69">
        <v>71.2</v>
      </c>
      <c r="I14" s="69">
        <f>IFERROR(ROUND(INDEX(DataEyfs!$J:$J,MATCH($A14,DataEyfs!$D:$D,0))*100,1),"")</f>
        <v>70.900000000000006</v>
      </c>
      <c r="J14" s="69">
        <f t="shared" si="0"/>
        <v>-0.29999999999999716</v>
      </c>
      <c r="K14" s="69">
        <f t="shared" si="1"/>
        <v>-1.0999999999999943</v>
      </c>
      <c r="L14" s="69">
        <f t="shared" si="2"/>
        <v>-3</v>
      </c>
      <c r="M14" s="70">
        <f t="shared" si="3"/>
        <v>18</v>
      </c>
      <c r="N14" s="67">
        <v>81.2</v>
      </c>
      <c r="O14" s="68">
        <v>73.400000000000006</v>
      </c>
      <c r="P14" s="69">
        <v>74.8</v>
      </c>
      <c r="Q14" s="69">
        <v>74.7</v>
      </c>
      <c r="R14" s="69">
        <f>IFERROR(ROUND(INDEX(DataEyfs!$W:$W,MATCH($A14,DataEyfs!$D:$D,0))*100,1),"")</f>
        <v>81.8</v>
      </c>
      <c r="S14" s="69">
        <f t="shared" si="4"/>
        <v>7.0999999999999943</v>
      </c>
      <c r="T14" s="69">
        <f t="shared" si="5"/>
        <v>7</v>
      </c>
      <c r="U14" s="69">
        <f t="shared" si="6"/>
        <v>0.59999999999999432</v>
      </c>
      <c r="V14" s="70">
        <f t="shared" si="7"/>
        <v>5</v>
      </c>
      <c r="W14" s="67">
        <v>73.3</v>
      </c>
      <c r="X14" s="68">
        <v>66.400000000000006</v>
      </c>
      <c r="Y14" s="69">
        <v>69.900000000000006</v>
      </c>
      <c r="Z14" s="69">
        <v>63</v>
      </c>
      <c r="AA14" s="69">
        <f>IFERROR(ROUND(INDEX(DataEyfs!$AD:$AD,MATCH($A14,DataEyfs!$D:$D,0))*100,1),"")</f>
        <v>73.599999999999994</v>
      </c>
      <c r="AB14" s="69">
        <f t="shared" si="8"/>
        <v>10.599999999999994</v>
      </c>
      <c r="AC14" s="69">
        <f t="shared" si="9"/>
        <v>3.6999999999999886</v>
      </c>
      <c r="AD14" s="69">
        <f t="shared" si="10"/>
        <v>0.29999999999999716</v>
      </c>
      <c r="AE14" s="70">
        <f t="shared" si="11"/>
        <v>12</v>
      </c>
      <c r="AF14" s="67">
        <v>72.7</v>
      </c>
      <c r="AG14" s="68">
        <v>66.400000000000006</v>
      </c>
      <c r="AH14" s="69">
        <v>69.900000000000006</v>
      </c>
      <c r="AI14" s="69">
        <v>61.6</v>
      </c>
      <c r="AJ14" s="69">
        <f>IFERROR(ROUND(INDEX(DataEyfs!$AH:$AH,MATCH($A14,DataEyfs!$D:$D,0))*100,1),"")</f>
        <v>70.900000000000006</v>
      </c>
      <c r="AK14" s="69">
        <f t="shared" si="12"/>
        <v>9.3000000000000043</v>
      </c>
      <c r="AL14" s="69">
        <f t="shared" si="13"/>
        <v>1</v>
      </c>
      <c r="AM14" s="69">
        <f t="shared" si="14"/>
        <v>-1.7999999999999972</v>
      </c>
      <c r="AN14" s="70">
        <f t="shared" si="15"/>
        <v>15</v>
      </c>
    </row>
    <row r="15" spans="1:40" ht="15" customHeight="1">
      <c r="A15" s="65" t="s">
        <v>43</v>
      </c>
      <c r="B15" s="66">
        <v>3507</v>
      </c>
      <c r="C15" s="66">
        <v>10</v>
      </c>
      <c r="D15" s="70" t="str">
        <f>IFERROR(INDEX(DataEyfs!$G:$G,MATCH($A15,DataEyfs!$D:$D,0)),"")</f>
        <v>69</v>
      </c>
      <c r="E15" s="68">
        <v>75.900000000000006</v>
      </c>
      <c r="F15" s="68">
        <v>43.2</v>
      </c>
      <c r="G15" s="69">
        <v>67</v>
      </c>
      <c r="H15" s="69">
        <v>62.7</v>
      </c>
      <c r="I15" s="69">
        <f>IFERROR(ROUND(INDEX(DataEyfs!$J:$J,MATCH($A15,DataEyfs!$D:$D,0))*100,1),"")</f>
        <v>63.8</v>
      </c>
      <c r="J15" s="69">
        <f t="shared" si="0"/>
        <v>1.0999999999999943</v>
      </c>
      <c r="K15" s="69">
        <f t="shared" si="1"/>
        <v>-3.2000000000000028</v>
      </c>
      <c r="L15" s="69">
        <f t="shared" si="2"/>
        <v>-12.100000000000009</v>
      </c>
      <c r="M15" s="70">
        <f t="shared" si="3"/>
        <v>34</v>
      </c>
      <c r="N15" s="67">
        <v>80.5</v>
      </c>
      <c r="O15" s="68">
        <v>52.3</v>
      </c>
      <c r="P15" s="69">
        <v>72.7</v>
      </c>
      <c r="Q15" s="69">
        <v>68</v>
      </c>
      <c r="R15" s="69">
        <f>IFERROR(ROUND(INDEX(DataEyfs!$W:$W,MATCH($A15,DataEyfs!$D:$D,0))*100,1),"")</f>
        <v>76.8</v>
      </c>
      <c r="S15" s="69">
        <f t="shared" si="4"/>
        <v>8.7999999999999972</v>
      </c>
      <c r="T15" s="69">
        <f t="shared" si="5"/>
        <v>4.0999999999999943</v>
      </c>
      <c r="U15" s="69">
        <f t="shared" si="6"/>
        <v>-3.7000000000000028</v>
      </c>
      <c r="V15" s="70">
        <f t="shared" si="7"/>
        <v>21</v>
      </c>
      <c r="W15" s="67">
        <v>63.2</v>
      </c>
      <c r="X15" s="68">
        <v>38.6</v>
      </c>
      <c r="Y15" s="69">
        <v>67</v>
      </c>
      <c r="Z15" s="69">
        <v>62.7</v>
      </c>
      <c r="AA15" s="69">
        <f>IFERROR(ROUND(INDEX(DataEyfs!$AD:$AD,MATCH($A15,DataEyfs!$D:$D,0))*100,1),"")</f>
        <v>65.2</v>
      </c>
      <c r="AB15" s="69">
        <f t="shared" si="8"/>
        <v>2.5</v>
      </c>
      <c r="AC15" s="69">
        <f t="shared" si="9"/>
        <v>-1.7999999999999972</v>
      </c>
      <c r="AD15" s="69">
        <f t="shared" si="10"/>
        <v>2</v>
      </c>
      <c r="AE15" s="70">
        <f t="shared" si="11"/>
        <v>28</v>
      </c>
      <c r="AF15" s="67">
        <v>63.2</v>
      </c>
      <c r="AG15" s="68">
        <v>37.5</v>
      </c>
      <c r="AH15" s="69">
        <v>67</v>
      </c>
      <c r="AI15" s="69">
        <v>62.7</v>
      </c>
      <c r="AJ15" s="69">
        <f>IFERROR(ROUND(INDEX(DataEyfs!$AH:$AH,MATCH($A15,DataEyfs!$D:$D,0))*100,1),"")</f>
        <v>63.8</v>
      </c>
      <c r="AK15" s="69">
        <f t="shared" si="12"/>
        <v>1.0999999999999943</v>
      </c>
      <c r="AL15" s="69">
        <f t="shared" si="13"/>
        <v>-3.2000000000000028</v>
      </c>
      <c r="AM15" s="69">
        <f t="shared" si="14"/>
        <v>0.59999999999999432</v>
      </c>
      <c r="AN15" s="70">
        <f t="shared" si="15"/>
        <v>32</v>
      </c>
    </row>
    <row r="16" spans="1:40" ht="15" customHeight="1">
      <c r="A16" s="65" t="s">
        <v>44</v>
      </c>
      <c r="B16" s="66">
        <v>2072</v>
      </c>
      <c r="C16" s="66">
        <v>11</v>
      </c>
      <c r="D16" s="70" t="str">
        <f>IFERROR(INDEX(DataEyfs!$G:$G,MATCH($A16,DataEyfs!$D:$D,0)),"")</f>
        <v>58</v>
      </c>
      <c r="E16" s="68">
        <v>79.3</v>
      </c>
      <c r="F16" s="68">
        <v>68.099999999999994</v>
      </c>
      <c r="G16" s="69">
        <v>62.5</v>
      </c>
      <c r="H16" s="69">
        <v>72.7</v>
      </c>
      <c r="I16" s="69">
        <f>IFERROR(ROUND(INDEX(DataEyfs!$J:$J,MATCH($A16,DataEyfs!$D:$D,0))*100,1),"")</f>
        <v>60.3</v>
      </c>
      <c r="J16" s="69">
        <f t="shared" si="0"/>
        <v>-12.400000000000006</v>
      </c>
      <c r="K16" s="69">
        <f t="shared" si="1"/>
        <v>-2.2000000000000028</v>
      </c>
      <c r="L16" s="69">
        <f t="shared" si="2"/>
        <v>-19</v>
      </c>
      <c r="M16" s="70">
        <f t="shared" si="3"/>
        <v>38</v>
      </c>
      <c r="N16" s="67">
        <v>82.8</v>
      </c>
      <c r="O16" s="68">
        <v>75.400000000000006</v>
      </c>
      <c r="P16" s="69">
        <v>64.3</v>
      </c>
      <c r="Q16" s="69">
        <v>76.400000000000006</v>
      </c>
      <c r="R16" s="69">
        <f>IFERROR(ROUND(INDEX(DataEyfs!$W:$W,MATCH($A16,DataEyfs!$D:$D,0))*100,1),"")</f>
        <v>67.2</v>
      </c>
      <c r="S16" s="69">
        <f t="shared" si="4"/>
        <v>-9.2000000000000028</v>
      </c>
      <c r="T16" s="69">
        <f t="shared" si="5"/>
        <v>2.9000000000000057</v>
      </c>
      <c r="U16" s="69">
        <f t="shared" si="6"/>
        <v>-15.599999999999994</v>
      </c>
      <c r="V16" s="70">
        <f t="shared" si="7"/>
        <v>37</v>
      </c>
      <c r="W16" s="67">
        <v>79.3</v>
      </c>
      <c r="X16" s="68">
        <v>66.7</v>
      </c>
      <c r="Y16" s="69">
        <v>55.4</v>
      </c>
      <c r="Z16" s="69">
        <v>70.900000000000006</v>
      </c>
      <c r="AA16" s="69">
        <f>IFERROR(ROUND(INDEX(DataEyfs!$AD:$AD,MATCH($A16,DataEyfs!$D:$D,0))*100,1),"")</f>
        <v>63.8</v>
      </c>
      <c r="AB16" s="69">
        <f t="shared" si="8"/>
        <v>-7.1000000000000085</v>
      </c>
      <c r="AC16" s="69">
        <f t="shared" si="9"/>
        <v>8.3999999999999986</v>
      </c>
      <c r="AD16" s="69">
        <f t="shared" si="10"/>
        <v>-15.5</v>
      </c>
      <c r="AE16" s="70">
        <f t="shared" si="11"/>
        <v>33</v>
      </c>
      <c r="AF16" s="67">
        <v>79.3</v>
      </c>
      <c r="AG16" s="68">
        <v>66.7</v>
      </c>
      <c r="AH16" s="69">
        <v>55.4</v>
      </c>
      <c r="AI16" s="69">
        <v>69.099999999999994</v>
      </c>
      <c r="AJ16" s="69">
        <f>IFERROR(ROUND(INDEX(DataEyfs!$AH:$AH,MATCH($A16,DataEyfs!$D:$D,0))*100,1),"")</f>
        <v>60.3</v>
      </c>
      <c r="AK16" s="69">
        <f t="shared" si="12"/>
        <v>-8.7999999999999972</v>
      </c>
      <c r="AL16" s="69">
        <f t="shared" si="13"/>
        <v>4.8999999999999986</v>
      </c>
      <c r="AM16" s="69">
        <f t="shared" si="14"/>
        <v>-19</v>
      </c>
      <c r="AN16" s="70">
        <f t="shared" si="15"/>
        <v>35</v>
      </c>
    </row>
    <row r="17" spans="1:40" ht="15" customHeight="1">
      <c r="A17" s="65" t="s">
        <v>45</v>
      </c>
      <c r="B17" s="66">
        <v>4003</v>
      </c>
      <c r="C17" s="66">
        <v>12</v>
      </c>
      <c r="D17" s="70" t="str">
        <f>IFERROR(INDEX(DataEyfs!$G:$G,MATCH($A17,DataEyfs!$D:$D,0)),"")</f>
        <v>37</v>
      </c>
      <c r="E17" s="68">
        <v>75</v>
      </c>
      <c r="F17" s="68">
        <v>74.599999999999994</v>
      </c>
      <c r="G17" s="69">
        <v>72.7</v>
      </c>
      <c r="H17" s="69">
        <v>64</v>
      </c>
      <c r="I17" s="69">
        <f>IFERROR(ROUND(INDEX(DataEyfs!$J:$J,MATCH($A17,DataEyfs!$D:$D,0))*100,1),"")</f>
        <v>81.099999999999994</v>
      </c>
      <c r="J17" s="69">
        <f t="shared" si="0"/>
        <v>17.099999999999994</v>
      </c>
      <c r="K17" s="69">
        <f t="shared" si="1"/>
        <v>8.3999999999999915</v>
      </c>
      <c r="L17" s="69">
        <f t="shared" si="2"/>
        <v>6.0999999999999943</v>
      </c>
      <c r="M17" s="70">
        <f t="shared" si="3"/>
        <v>1</v>
      </c>
      <c r="N17" s="67">
        <v>80</v>
      </c>
      <c r="O17" s="68">
        <v>86.4</v>
      </c>
      <c r="P17" s="69">
        <v>79.5</v>
      </c>
      <c r="Q17" s="69">
        <v>86</v>
      </c>
      <c r="R17" s="69">
        <f>IFERROR(ROUND(INDEX(DataEyfs!$W:$W,MATCH($A17,DataEyfs!$D:$D,0))*100,1),"")</f>
        <v>86.5</v>
      </c>
      <c r="S17" s="69">
        <f t="shared" si="4"/>
        <v>0.5</v>
      </c>
      <c r="T17" s="69">
        <f t="shared" si="5"/>
        <v>7</v>
      </c>
      <c r="U17" s="69">
        <f t="shared" si="6"/>
        <v>6.5</v>
      </c>
      <c r="V17" s="70">
        <f t="shared" si="7"/>
        <v>3</v>
      </c>
      <c r="W17" s="67">
        <v>78.3</v>
      </c>
      <c r="X17" s="68">
        <v>71.2</v>
      </c>
      <c r="Y17" s="69">
        <v>75</v>
      </c>
      <c r="Z17" s="69">
        <v>64</v>
      </c>
      <c r="AA17" s="69">
        <f>IFERROR(ROUND(INDEX(DataEyfs!$AD:$AD,MATCH($A17,DataEyfs!$D:$D,0))*100,1),"")</f>
        <v>81.099999999999994</v>
      </c>
      <c r="AB17" s="69">
        <f t="shared" si="8"/>
        <v>17.099999999999994</v>
      </c>
      <c r="AC17" s="69">
        <f t="shared" si="9"/>
        <v>6.0999999999999943</v>
      </c>
      <c r="AD17" s="69">
        <f t="shared" si="10"/>
        <v>2.7999999999999972</v>
      </c>
      <c r="AE17" s="70">
        <f t="shared" si="11"/>
        <v>1</v>
      </c>
      <c r="AF17" s="67">
        <v>75</v>
      </c>
      <c r="AG17" s="68">
        <v>67.8</v>
      </c>
      <c r="AH17" s="69">
        <v>72.7</v>
      </c>
      <c r="AI17" s="69">
        <v>64</v>
      </c>
      <c r="AJ17" s="69">
        <f>IFERROR(ROUND(INDEX(DataEyfs!$AH:$AH,MATCH($A17,DataEyfs!$D:$D,0))*100,1),"")</f>
        <v>81.099999999999994</v>
      </c>
      <c r="AK17" s="69">
        <f t="shared" si="12"/>
        <v>17.099999999999994</v>
      </c>
      <c r="AL17" s="69">
        <f t="shared" si="13"/>
        <v>8.3999999999999915</v>
      </c>
      <c r="AM17" s="69">
        <f t="shared" si="14"/>
        <v>6.0999999999999943</v>
      </c>
      <c r="AN17" s="70">
        <f t="shared" si="15"/>
        <v>1</v>
      </c>
    </row>
    <row r="18" spans="1:40" ht="15" customHeight="1">
      <c r="A18" s="65" t="s">
        <v>46</v>
      </c>
      <c r="B18" s="66">
        <v>2033</v>
      </c>
      <c r="C18" s="66">
        <v>13</v>
      </c>
      <c r="D18" s="70" t="str">
        <f>IFERROR(INDEX(DataEyfs!$G:$G,MATCH($A18,DataEyfs!$D:$D,0)),"")</f>
        <v>118</v>
      </c>
      <c r="E18" s="68">
        <v>68.8</v>
      </c>
      <c r="F18" s="68">
        <v>54.6</v>
      </c>
      <c r="G18" s="69">
        <v>55.8</v>
      </c>
      <c r="H18" s="69">
        <v>54.6</v>
      </c>
      <c r="I18" s="69">
        <f>IFERROR(ROUND(INDEX(DataEyfs!$J:$J,MATCH($A18,DataEyfs!$D:$D,0))*100,1),"")</f>
        <v>61</v>
      </c>
      <c r="J18" s="69">
        <f t="shared" si="0"/>
        <v>6.3999999999999986</v>
      </c>
      <c r="K18" s="69">
        <f t="shared" si="1"/>
        <v>5.2000000000000028</v>
      </c>
      <c r="L18" s="69">
        <f t="shared" si="2"/>
        <v>-7.7999999999999972</v>
      </c>
      <c r="M18" s="70">
        <f t="shared" si="3"/>
        <v>36</v>
      </c>
      <c r="N18" s="67">
        <v>82.6</v>
      </c>
      <c r="O18" s="68">
        <v>69.7</v>
      </c>
      <c r="P18" s="69">
        <v>75.8</v>
      </c>
      <c r="Q18" s="69">
        <v>68.099999999999994</v>
      </c>
      <c r="R18" s="69">
        <f>IFERROR(ROUND(INDEX(DataEyfs!$W:$W,MATCH($A18,DataEyfs!$D:$D,0))*100,1),"")</f>
        <v>70.3</v>
      </c>
      <c r="S18" s="69">
        <f t="shared" si="4"/>
        <v>2.2000000000000028</v>
      </c>
      <c r="T18" s="69">
        <f t="shared" si="5"/>
        <v>-5.5</v>
      </c>
      <c r="U18" s="69">
        <f t="shared" si="6"/>
        <v>-12.299999999999997</v>
      </c>
      <c r="V18" s="70">
        <f t="shared" si="7"/>
        <v>34</v>
      </c>
      <c r="W18" s="67">
        <v>63.3</v>
      </c>
      <c r="X18" s="68">
        <v>53.8</v>
      </c>
      <c r="Y18" s="69">
        <v>57.5</v>
      </c>
      <c r="Z18" s="69">
        <v>52.9</v>
      </c>
      <c r="AA18" s="69">
        <f>IFERROR(ROUND(INDEX(DataEyfs!$AD:$AD,MATCH($A18,DataEyfs!$D:$D,0))*100,1),"")</f>
        <v>54.2</v>
      </c>
      <c r="AB18" s="69">
        <f t="shared" si="8"/>
        <v>1.3000000000000043</v>
      </c>
      <c r="AC18" s="69">
        <f t="shared" si="9"/>
        <v>-3.2999999999999972</v>
      </c>
      <c r="AD18" s="69">
        <f t="shared" si="10"/>
        <v>-9.0999999999999943</v>
      </c>
      <c r="AE18" s="70">
        <f t="shared" si="11"/>
        <v>42</v>
      </c>
      <c r="AF18" s="67">
        <v>63.3</v>
      </c>
      <c r="AG18" s="68">
        <v>53.8</v>
      </c>
      <c r="AH18" s="69">
        <v>55.8</v>
      </c>
      <c r="AI18" s="69">
        <v>52.9</v>
      </c>
      <c r="AJ18" s="69">
        <f>IFERROR(ROUND(INDEX(DataEyfs!$AH:$AH,MATCH($A18,DataEyfs!$D:$D,0))*100,1),"")</f>
        <v>54.2</v>
      </c>
      <c r="AK18" s="69">
        <f t="shared" si="12"/>
        <v>1.3000000000000043</v>
      </c>
      <c r="AL18" s="69">
        <f t="shared" si="13"/>
        <v>-1.5999999999999943</v>
      </c>
      <c r="AM18" s="69">
        <f t="shared" si="14"/>
        <v>-9.0999999999999943</v>
      </c>
      <c r="AN18" s="70">
        <f t="shared" si="15"/>
        <v>41</v>
      </c>
    </row>
    <row r="19" spans="1:40" ht="15" customHeight="1">
      <c r="A19" s="271" t="s">
        <v>245</v>
      </c>
      <c r="B19" s="66">
        <v>2025</v>
      </c>
      <c r="C19" s="66">
        <v>14</v>
      </c>
      <c r="D19" s="70" t="str">
        <f>IFERROR(INDEX(DataEyfs!$G:$G,MATCH($A19,DataEyfs!$D:$D,0)),"")</f>
        <v>21</v>
      </c>
      <c r="E19" s="68"/>
      <c r="F19" s="68"/>
      <c r="G19" s="69"/>
      <c r="H19" s="69"/>
      <c r="I19" s="69">
        <f>IFERROR(ROUND(INDEX(DataEyfs!$J:$J,MATCH($A19,DataEyfs!$D:$D,0))*100,1),"")</f>
        <v>71.400000000000006</v>
      </c>
      <c r="J19" s="69" t="str">
        <f t="shared" si="0"/>
        <v/>
      </c>
      <c r="K19" s="69" t="str">
        <f t="shared" si="1"/>
        <v/>
      </c>
      <c r="L19" s="69" t="str">
        <f t="shared" si="2"/>
        <v/>
      </c>
      <c r="M19" s="70">
        <f t="shared" si="3"/>
        <v>16</v>
      </c>
      <c r="N19" s="67"/>
      <c r="O19" s="68"/>
      <c r="P19" s="69"/>
      <c r="Q19" s="69"/>
      <c r="R19" s="69">
        <f>IFERROR(ROUND(INDEX(DataEyfs!$W:$W,MATCH($A19,DataEyfs!$D:$D,0))*100,1),"")</f>
        <v>81</v>
      </c>
      <c r="S19" s="69" t="str">
        <f t="shared" si="4"/>
        <v/>
      </c>
      <c r="T19" s="69" t="str">
        <f t="shared" si="5"/>
        <v/>
      </c>
      <c r="U19" s="69" t="str">
        <f t="shared" si="6"/>
        <v/>
      </c>
      <c r="V19" s="70">
        <f t="shared" si="7"/>
        <v>10</v>
      </c>
      <c r="W19" s="67"/>
      <c r="X19" s="68"/>
      <c r="Y19" s="69"/>
      <c r="Z19" s="69"/>
      <c r="AA19" s="69">
        <f>IFERROR(ROUND(INDEX(DataEyfs!$AD:$AD,MATCH($A19,DataEyfs!$D:$D,0))*100,1),"")</f>
        <v>71.400000000000006</v>
      </c>
      <c r="AB19" s="69" t="str">
        <f t="shared" si="8"/>
        <v/>
      </c>
      <c r="AC19" s="69" t="str">
        <f t="shared" si="9"/>
        <v/>
      </c>
      <c r="AD19" s="69" t="str">
        <f t="shared" si="10"/>
        <v/>
      </c>
      <c r="AE19" s="70">
        <f t="shared" si="11"/>
        <v>15</v>
      </c>
      <c r="AF19" s="67"/>
      <c r="AG19" s="68"/>
      <c r="AH19" s="69"/>
      <c r="AI19" s="69"/>
      <c r="AJ19" s="69">
        <f>IFERROR(ROUND(INDEX(DataEyfs!$AH:$AH,MATCH($A19,DataEyfs!$D:$D,0))*100,1),"")</f>
        <v>71.400000000000006</v>
      </c>
      <c r="AK19" s="69" t="str">
        <f t="shared" si="12"/>
        <v/>
      </c>
      <c r="AL19" s="69" t="str">
        <f t="shared" si="13"/>
        <v/>
      </c>
      <c r="AM19" s="69" t="str">
        <f t="shared" si="14"/>
        <v/>
      </c>
      <c r="AN19" s="70">
        <f t="shared" si="15"/>
        <v>13</v>
      </c>
    </row>
    <row r="20" spans="1:40" ht="15" customHeight="1">
      <c r="A20" s="65" t="s">
        <v>47</v>
      </c>
      <c r="B20" s="66">
        <v>2066</v>
      </c>
      <c r="C20" s="66">
        <v>15</v>
      </c>
      <c r="D20" s="70" t="str">
        <f>IFERROR(INDEX(DataEyfs!$G:$G,MATCH($A20,DataEyfs!$D:$D,0)),"")</f>
        <v>60</v>
      </c>
      <c r="E20" s="68">
        <v>80</v>
      </c>
      <c r="F20" s="68">
        <v>75</v>
      </c>
      <c r="G20" s="69">
        <v>76.7</v>
      </c>
      <c r="H20" s="69">
        <v>72.400000000000006</v>
      </c>
      <c r="I20" s="69">
        <f>IFERROR(ROUND(INDEX(DataEyfs!$J:$J,MATCH($A20,DataEyfs!$D:$D,0))*100,1),"")</f>
        <v>76.7</v>
      </c>
      <c r="J20" s="69">
        <f t="shared" si="0"/>
        <v>4.2999999999999972</v>
      </c>
      <c r="K20" s="69">
        <f t="shared" si="1"/>
        <v>0</v>
      </c>
      <c r="L20" s="69">
        <f t="shared" si="2"/>
        <v>-3.2999999999999972</v>
      </c>
      <c r="M20" s="70">
        <f t="shared" si="3"/>
        <v>7</v>
      </c>
      <c r="N20" s="67">
        <v>80</v>
      </c>
      <c r="O20" s="68">
        <v>75</v>
      </c>
      <c r="P20" s="69">
        <v>78.3</v>
      </c>
      <c r="Q20" s="69">
        <v>74.099999999999994</v>
      </c>
      <c r="R20" s="69">
        <f>IFERROR(ROUND(INDEX(DataEyfs!$W:$W,MATCH($A20,DataEyfs!$D:$D,0))*100,1),"")</f>
        <v>81.7</v>
      </c>
      <c r="S20" s="69">
        <f t="shared" si="4"/>
        <v>7.6000000000000085</v>
      </c>
      <c r="T20" s="69">
        <f t="shared" si="5"/>
        <v>3.4000000000000057</v>
      </c>
      <c r="U20" s="69">
        <f t="shared" si="6"/>
        <v>1.7000000000000028</v>
      </c>
      <c r="V20" s="70">
        <f t="shared" si="7"/>
        <v>6</v>
      </c>
      <c r="W20" s="67">
        <v>80</v>
      </c>
      <c r="X20" s="68">
        <v>75</v>
      </c>
      <c r="Y20" s="69">
        <v>56.7</v>
      </c>
      <c r="Z20" s="69">
        <v>63.8</v>
      </c>
      <c r="AA20" s="69">
        <f>IFERROR(ROUND(INDEX(DataEyfs!$AD:$AD,MATCH($A20,DataEyfs!$D:$D,0))*100,1),"")</f>
        <v>75</v>
      </c>
      <c r="AB20" s="69">
        <f t="shared" si="8"/>
        <v>11.200000000000003</v>
      </c>
      <c r="AC20" s="69">
        <f t="shared" si="9"/>
        <v>18.299999999999997</v>
      </c>
      <c r="AD20" s="69">
        <f t="shared" si="10"/>
        <v>-5</v>
      </c>
      <c r="AE20" s="70">
        <f t="shared" si="11"/>
        <v>9</v>
      </c>
      <c r="AF20" s="67">
        <v>80</v>
      </c>
      <c r="AG20" s="68">
        <v>75</v>
      </c>
      <c r="AH20" s="69">
        <v>56.7</v>
      </c>
      <c r="AI20" s="69">
        <v>63.8</v>
      </c>
      <c r="AJ20" s="69">
        <f>IFERROR(ROUND(INDEX(DataEyfs!$AH:$AH,MATCH($A20,DataEyfs!$D:$D,0))*100,1),"")</f>
        <v>75</v>
      </c>
      <c r="AK20" s="69">
        <f t="shared" si="12"/>
        <v>11.200000000000003</v>
      </c>
      <c r="AL20" s="69">
        <f t="shared" si="13"/>
        <v>18.299999999999997</v>
      </c>
      <c r="AM20" s="69">
        <f t="shared" si="14"/>
        <v>-5</v>
      </c>
      <c r="AN20" s="70">
        <f t="shared" si="15"/>
        <v>7</v>
      </c>
    </row>
    <row r="21" spans="1:40" ht="15" customHeight="1">
      <c r="A21" s="65" t="s">
        <v>48</v>
      </c>
      <c r="B21" s="66">
        <v>2073</v>
      </c>
      <c r="C21" s="66">
        <v>16</v>
      </c>
      <c r="D21" s="70" t="str">
        <f>IFERROR(INDEX(DataEyfs!$G:$G,MATCH($A21,DataEyfs!$D:$D,0)),"")</f>
        <v>68</v>
      </c>
      <c r="E21" s="68">
        <v>71.3</v>
      </c>
      <c r="F21" s="68">
        <v>58.3</v>
      </c>
      <c r="G21" s="69">
        <v>60.9</v>
      </c>
      <c r="H21" s="69">
        <v>53.7</v>
      </c>
      <c r="I21" s="69">
        <f>IFERROR(ROUND(INDEX(DataEyfs!$J:$J,MATCH($A21,DataEyfs!$D:$D,0))*100,1),"")</f>
        <v>60.3</v>
      </c>
      <c r="J21" s="69">
        <f t="shared" si="0"/>
        <v>6.5999999999999943</v>
      </c>
      <c r="K21" s="69">
        <f t="shared" si="1"/>
        <v>-0.60000000000000142</v>
      </c>
      <c r="L21" s="69">
        <f t="shared" si="2"/>
        <v>-11</v>
      </c>
      <c r="M21" s="70">
        <f t="shared" si="3"/>
        <v>38</v>
      </c>
      <c r="N21" s="67">
        <v>77.5</v>
      </c>
      <c r="O21" s="68">
        <v>65.5</v>
      </c>
      <c r="P21" s="69">
        <v>67.8</v>
      </c>
      <c r="Q21" s="69">
        <v>58.2</v>
      </c>
      <c r="R21" s="69">
        <f>IFERROR(ROUND(INDEX(DataEyfs!$W:$W,MATCH($A21,DataEyfs!$D:$D,0))*100,1),"")</f>
        <v>66.2</v>
      </c>
      <c r="S21" s="69">
        <f t="shared" si="4"/>
        <v>8</v>
      </c>
      <c r="T21" s="69">
        <f t="shared" si="5"/>
        <v>-1.5999999999999943</v>
      </c>
      <c r="U21" s="69">
        <f t="shared" si="6"/>
        <v>-11.299999999999997</v>
      </c>
      <c r="V21" s="70">
        <f t="shared" si="7"/>
        <v>39</v>
      </c>
      <c r="W21" s="67">
        <v>71.3</v>
      </c>
      <c r="X21" s="68">
        <v>57.1</v>
      </c>
      <c r="Y21" s="69">
        <v>52.9</v>
      </c>
      <c r="Z21" s="69">
        <v>53.7</v>
      </c>
      <c r="AA21" s="69">
        <f>IFERROR(ROUND(INDEX(DataEyfs!$AD:$AD,MATCH($A21,DataEyfs!$D:$D,0))*100,1),"")</f>
        <v>57.4</v>
      </c>
      <c r="AB21" s="69">
        <f t="shared" si="8"/>
        <v>3.6999999999999957</v>
      </c>
      <c r="AC21" s="69">
        <f t="shared" si="9"/>
        <v>4.5</v>
      </c>
      <c r="AD21" s="69">
        <f t="shared" si="10"/>
        <v>-13.899999999999999</v>
      </c>
      <c r="AE21" s="70">
        <f t="shared" si="11"/>
        <v>40</v>
      </c>
      <c r="AF21" s="67">
        <v>71.3</v>
      </c>
      <c r="AG21" s="68">
        <v>57.1</v>
      </c>
      <c r="AH21" s="69">
        <v>52.9</v>
      </c>
      <c r="AI21" s="69">
        <v>53.7</v>
      </c>
      <c r="AJ21" s="69">
        <f>IFERROR(ROUND(INDEX(DataEyfs!$AH:$AH,MATCH($A21,DataEyfs!$D:$D,0))*100,1),"")</f>
        <v>57.4</v>
      </c>
      <c r="AK21" s="69">
        <f t="shared" si="12"/>
        <v>3.6999999999999957</v>
      </c>
      <c r="AL21" s="69">
        <f t="shared" si="13"/>
        <v>4.5</v>
      </c>
      <c r="AM21" s="69">
        <f t="shared" si="14"/>
        <v>-13.899999999999999</v>
      </c>
      <c r="AN21" s="70">
        <f t="shared" si="15"/>
        <v>39</v>
      </c>
    </row>
    <row r="22" spans="1:40" ht="15" customHeight="1">
      <c r="A22" s="65" t="s">
        <v>49</v>
      </c>
      <c r="B22" s="66">
        <v>2026</v>
      </c>
      <c r="C22" s="66">
        <v>17</v>
      </c>
      <c r="D22" s="70" t="str">
        <f>IFERROR(INDEX(DataEyfs!$G:$G,MATCH($A22,DataEyfs!$D:$D,0)),"")</f>
        <v>88</v>
      </c>
      <c r="E22" s="68">
        <v>65.900000000000006</v>
      </c>
      <c r="F22" s="68">
        <v>76.599999999999994</v>
      </c>
      <c r="G22" s="69">
        <v>72</v>
      </c>
      <c r="H22" s="69">
        <v>78</v>
      </c>
      <c r="I22" s="69">
        <f>IFERROR(ROUND(INDEX(DataEyfs!$J:$J,MATCH($A22,DataEyfs!$D:$D,0))*100,1),"")</f>
        <v>77.3</v>
      </c>
      <c r="J22" s="69">
        <f t="shared" si="0"/>
        <v>-0.70000000000000284</v>
      </c>
      <c r="K22" s="69">
        <f t="shared" si="1"/>
        <v>5.2999999999999972</v>
      </c>
      <c r="L22" s="69">
        <f t="shared" si="2"/>
        <v>11.399999999999991</v>
      </c>
      <c r="M22" s="70">
        <f t="shared" si="3"/>
        <v>6</v>
      </c>
      <c r="N22" s="67">
        <v>67.099999999999994</v>
      </c>
      <c r="O22" s="68">
        <v>87</v>
      </c>
      <c r="P22" s="69">
        <v>76</v>
      </c>
      <c r="Q22" s="69">
        <v>81.400000000000006</v>
      </c>
      <c r="R22" s="69">
        <f>IFERROR(ROUND(INDEX(DataEyfs!$W:$W,MATCH($A22,DataEyfs!$D:$D,0))*100,1),"")</f>
        <v>79.5</v>
      </c>
      <c r="S22" s="69">
        <f t="shared" si="4"/>
        <v>-1.9000000000000057</v>
      </c>
      <c r="T22" s="69">
        <f t="shared" si="5"/>
        <v>3.5</v>
      </c>
      <c r="U22" s="69">
        <f t="shared" si="6"/>
        <v>12.400000000000006</v>
      </c>
      <c r="V22" s="70">
        <f t="shared" si="7"/>
        <v>14</v>
      </c>
      <c r="W22" s="67">
        <v>62.4</v>
      </c>
      <c r="X22" s="68">
        <v>77.900000000000006</v>
      </c>
      <c r="Y22" s="69">
        <v>72</v>
      </c>
      <c r="Z22" s="69">
        <v>78</v>
      </c>
      <c r="AA22" s="69">
        <f>IFERROR(ROUND(INDEX(DataEyfs!$AD:$AD,MATCH($A22,DataEyfs!$D:$D,0))*100,1),"")</f>
        <v>75</v>
      </c>
      <c r="AB22" s="69">
        <f t="shared" si="8"/>
        <v>-3</v>
      </c>
      <c r="AC22" s="69">
        <f t="shared" si="9"/>
        <v>3</v>
      </c>
      <c r="AD22" s="69">
        <f t="shared" si="10"/>
        <v>12.600000000000001</v>
      </c>
      <c r="AE22" s="70">
        <f t="shared" si="11"/>
        <v>9</v>
      </c>
      <c r="AF22" s="67">
        <v>62.4</v>
      </c>
      <c r="AG22" s="68">
        <v>76.599999999999994</v>
      </c>
      <c r="AH22" s="69">
        <v>72</v>
      </c>
      <c r="AI22" s="69">
        <v>78</v>
      </c>
      <c r="AJ22" s="69">
        <f>IFERROR(ROUND(INDEX(DataEyfs!$AH:$AH,MATCH($A22,DataEyfs!$D:$D,0))*100,1),"")</f>
        <v>75</v>
      </c>
      <c r="AK22" s="69">
        <f t="shared" si="12"/>
        <v>-3</v>
      </c>
      <c r="AL22" s="69">
        <f t="shared" si="13"/>
        <v>3</v>
      </c>
      <c r="AM22" s="69">
        <f t="shared" si="14"/>
        <v>12.600000000000001</v>
      </c>
      <c r="AN22" s="70">
        <f t="shared" si="15"/>
        <v>7</v>
      </c>
    </row>
    <row r="23" spans="1:40" ht="15" customHeight="1">
      <c r="A23" s="65" t="s">
        <v>50</v>
      </c>
      <c r="B23" s="66">
        <v>2069</v>
      </c>
      <c r="C23" s="66">
        <v>18</v>
      </c>
      <c r="D23" s="70" t="str">
        <f>IFERROR(INDEX(DataEyfs!$G:$G,MATCH($A23,DataEyfs!$D:$D,0)),"")</f>
        <v>88</v>
      </c>
      <c r="E23" s="68">
        <v>71.400000000000006</v>
      </c>
      <c r="F23" s="68">
        <v>60.7</v>
      </c>
      <c r="G23" s="69">
        <v>63.3</v>
      </c>
      <c r="H23" s="69">
        <v>72.900000000000006</v>
      </c>
      <c r="I23" s="69">
        <f>IFERROR(ROUND(INDEX(DataEyfs!$J:$J,MATCH($A23,DataEyfs!$D:$D,0))*100,1),"")</f>
        <v>64.8</v>
      </c>
      <c r="J23" s="69">
        <f t="shared" si="0"/>
        <v>-8.1000000000000085</v>
      </c>
      <c r="K23" s="69">
        <f t="shared" si="1"/>
        <v>1.5</v>
      </c>
      <c r="L23" s="69">
        <f t="shared" si="2"/>
        <v>-6.6000000000000085</v>
      </c>
      <c r="M23" s="70">
        <f t="shared" si="3"/>
        <v>29</v>
      </c>
      <c r="N23" s="67">
        <v>75.3</v>
      </c>
      <c r="O23" s="68">
        <v>71.400000000000006</v>
      </c>
      <c r="P23" s="69">
        <v>68.900000000000006</v>
      </c>
      <c r="Q23" s="69">
        <v>82.4</v>
      </c>
      <c r="R23" s="69">
        <f>IFERROR(ROUND(INDEX(DataEyfs!$W:$W,MATCH($A23,DataEyfs!$D:$D,0))*100,1),"")</f>
        <v>75</v>
      </c>
      <c r="S23" s="69">
        <f t="shared" si="4"/>
        <v>-7.4000000000000057</v>
      </c>
      <c r="T23" s="69">
        <f t="shared" si="5"/>
        <v>6.0999999999999943</v>
      </c>
      <c r="U23" s="69">
        <f t="shared" si="6"/>
        <v>-0.29999999999999716</v>
      </c>
      <c r="V23" s="70">
        <f t="shared" si="7"/>
        <v>28</v>
      </c>
      <c r="W23" s="67">
        <v>72.7</v>
      </c>
      <c r="X23" s="68">
        <v>61.9</v>
      </c>
      <c r="Y23" s="69">
        <v>65.599999999999994</v>
      </c>
      <c r="Z23" s="69">
        <v>74.099999999999994</v>
      </c>
      <c r="AA23" s="69">
        <f>IFERROR(ROUND(INDEX(DataEyfs!$AD:$AD,MATCH($A23,DataEyfs!$D:$D,0))*100,1),"")</f>
        <v>64.8</v>
      </c>
      <c r="AB23" s="69">
        <f t="shared" si="8"/>
        <v>-9.2999999999999972</v>
      </c>
      <c r="AC23" s="69">
        <f t="shared" si="9"/>
        <v>-0.79999999999999716</v>
      </c>
      <c r="AD23" s="69">
        <f t="shared" si="10"/>
        <v>-7.9000000000000057</v>
      </c>
      <c r="AE23" s="70">
        <f t="shared" si="11"/>
        <v>29</v>
      </c>
      <c r="AF23" s="67">
        <v>71.400000000000006</v>
      </c>
      <c r="AG23" s="68">
        <v>60.7</v>
      </c>
      <c r="AH23" s="69">
        <v>63.3</v>
      </c>
      <c r="AI23" s="69">
        <v>72.900000000000006</v>
      </c>
      <c r="AJ23" s="69">
        <f>IFERROR(ROUND(INDEX(DataEyfs!$AH:$AH,MATCH($A23,DataEyfs!$D:$D,0))*100,1),"")</f>
        <v>64.8</v>
      </c>
      <c r="AK23" s="69">
        <f t="shared" si="12"/>
        <v>-8.1000000000000085</v>
      </c>
      <c r="AL23" s="69">
        <f t="shared" si="13"/>
        <v>1.5</v>
      </c>
      <c r="AM23" s="69">
        <f t="shared" si="14"/>
        <v>-6.6000000000000085</v>
      </c>
      <c r="AN23" s="70">
        <f t="shared" si="15"/>
        <v>27</v>
      </c>
    </row>
    <row r="24" spans="1:40" ht="15" customHeight="1">
      <c r="A24" s="65" t="s">
        <v>51</v>
      </c>
      <c r="B24" s="66">
        <v>2052</v>
      </c>
      <c r="C24" s="66">
        <v>19</v>
      </c>
      <c r="D24" s="70" t="str">
        <f>IFERROR(INDEX(DataEyfs!$G:$G,MATCH($A24,DataEyfs!$D:$D,0)),"")</f>
        <v>56</v>
      </c>
      <c r="E24" s="68">
        <v>76.400000000000006</v>
      </c>
      <c r="F24" s="68">
        <v>66.7</v>
      </c>
      <c r="G24" s="69">
        <v>73.3</v>
      </c>
      <c r="H24" s="69">
        <v>72.900000000000006</v>
      </c>
      <c r="I24" s="69">
        <f>IFERROR(ROUND(INDEX(DataEyfs!$J:$J,MATCH($A24,DataEyfs!$D:$D,0))*100,1),"")</f>
        <v>69.599999999999994</v>
      </c>
      <c r="J24" s="69">
        <f t="shared" si="0"/>
        <v>-3.3000000000000114</v>
      </c>
      <c r="K24" s="69">
        <f t="shared" si="1"/>
        <v>-3.7000000000000028</v>
      </c>
      <c r="L24" s="69">
        <f t="shared" si="2"/>
        <v>-6.8000000000000114</v>
      </c>
      <c r="M24" s="70">
        <f t="shared" si="3"/>
        <v>22</v>
      </c>
      <c r="N24" s="67">
        <v>80</v>
      </c>
      <c r="O24" s="68">
        <v>73.3</v>
      </c>
      <c r="P24" s="69">
        <v>73.3</v>
      </c>
      <c r="Q24" s="69">
        <v>81.3</v>
      </c>
      <c r="R24" s="69">
        <f>IFERROR(ROUND(INDEX(DataEyfs!$W:$W,MATCH($A24,DataEyfs!$D:$D,0))*100,1),"")</f>
        <v>78.599999999999994</v>
      </c>
      <c r="S24" s="69">
        <f t="shared" si="4"/>
        <v>-2.7000000000000028</v>
      </c>
      <c r="T24" s="69">
        <f t="shared" si="5"/>
        <v>5.2999999999999972</v>
      </c>
      <c r="U24" s="69">
        <f t="shared" si="6"/>
        <v>-1.4000000000000057</v>
      </c>
      <c r="V24" s="70">
        <f t="shared" si="7"/>
        <v>17</v>
      </c>
      <c r="W24" s="67">
        <v>69.099999999999994</v>
      </c>
      <c r="X24" s="68">
        <v>66.7</v>
      </c>
      <c r="Y24" s="69">
        <v>73.3</v>
      </c>
      <c r="Z24" s="69">
        <v>75</v>
      </c>
      <c r="AA24" s="69">
        <f>IFERROR(ROUND(INDEX(DataEyfs!$AD:$AD,MATCH($A24,DataEyfs!$D:$D,0))*100,1),"")</f>
        <v>69.599999999999994</v>
      </c>
      <c r="AB24" s="69">
        <f t="shared" si="8"/>
        <v>-5.4000000000000057</v>
      </c>
      <c r="AC24" s="69">
        <f t="shared" si="9"/>
        <v>-3.7000000000000028</v>
      </c>
      <c r="AD24" s="69">
        <f t="shared" si="10"/>
        <v>0.5</v>
      </c>
      <c r="AE24" s="70">
        <f t="shared" si="11"/>
        <v>19</v>
      </c>
      <c r="AF24" s="67">
        <v>69.099999999999994</v>
      </c>
      <c r="AG24" s="68">
        <v>66.7</v>
      </c>
      <c r="AH24" s="69">
        <v>73.3</v>
      </c>
      <c r="AI24" s="69">
        <v>72.900000000000006</v>
      </c>
      <c r="AJ24" s="69">
        <f>IFERROR(ROUND(INDEX(DataEyfs!$AH:$AH,MATCH($A24,DataEyfs!$D:$D,0))*100,1),"")</f>
        <v>69.599999999999994</v>
      </c>
      <c r="AK24" s="69">
        <f t="shared" si="12"/>
        <v>-3.3000000000000114</v>
      </c>
      <c r="AL24" s="69">
        <f t="shared" si="13"/>
        <v>-3.7000000000000028</v>
      </c>
      <c r="AM24" s="69">
        <f t="shared" si="14"/>
        <v>0.5</v>
      </c>
      <c r="AN24" s="70">
        <f t="shared" si="15"/>
        <v>18</v>
      </c>
    </row>
    <row r="25" spans="1:40" ht="15" customHeight="1">
      <c r="A25" s="65" t="s">
        <v>52</v>
      </c>
      <c r="B25" s="66">
        <v>2010</v>
      </c>
      <c r="C25" s="66">
        <v>20</v>
      </c>
      <c r="D25" s="70" t="str">
        <f>IFERROR(INDEX(DataEyfs!$G:$G,MATCH($A25,DataEyfs!$D:$D,0)),"")</f>
        <v>233</v>
      </c>
      <c r="E25" s="68">
        <v>67.900000000000006</v>
      </c>
      <c r="F25" s="68">
        <v>59.1</v>
      </c>
      <c r="G25" s="69">
        <v>60.3</v>
      </c>
      <c r="H25" s="69">
        <v>63.2</v>
      </c>
      <c r="I25" s="69">
        <f>IFERROR(ROUND(INDEX(DataEyfs!$J:$J,MATCH($A25,DataEyfs!$D:$D,0))*100,1),"")</f>
        <v>69.5</v>
      </c>
      <c r="J25" s="69">
        <f t="shared" si="0"/>
        <v>6.2999999999999972</v>
      </c>
      <c r="K25" s="69">
        <f t="shared" si="1"/>
        <v>9.2000000000000028</v>
      </c>
      <c r="L25" s="69">
        <f t="shared" si="2"/>
        <v>1.5999999999999943</v>
      </c>
      <c r="M25" s="70">
        <f t="shared" si="3"/>
        <v>23</v>
      </c>
      <c r="N25" s="67">
        <v>73.7</v>
      </c>
      <c r="O25" s="68">
        <v>68</v>
      </c>
      <c r="P25" s="69">
        <v>66.099999999999994</v>
      </c>
      <c r="Q25" s="69">
        <v>68</v>
      </c>
      <c r="R25" s="69">
        <f>IFERROR(ROUND(INDEX(DataEyfs!$W:$W,MATCH($A25,DataEyfs!$D:$D,0))*100,1),"")</f>
        <v>76</v>
      </c>
      <c r="S25" s="69">
        <f t="shared" si="4"/>
        <v>8</v>
      </c>
      <c r="T25" s="69">
        <f t="shared" si="5"/>
        <v>9.9000000000000057</v>
      </c>
      <c r="U25" s="69">
        <f t="shared" si="6"/>
        <v>2.2999999999999972</v>
      </c>
      <c r="V25" s="70">
        <f t="shared" si="7"/>
        <v>23</v>
      </c>
      <c r="W25" s="67">
        <v>63</v>
      </c>
      <c r="X25" s="68">
        <v>59.1</v>
      </c>
      <c r="Y25" s="69">
        <v>58.2</v>
      </c>
      <c r="Z25" s="69">
        <v>60.2</v>
      </c>
      <c r="AA25" s="69">
        <f>IFERROR(ROUND(INDEX(DataEyfs!$AD:$AD,MATCH($A25,DataEyfs!$D:$D,0))*100,1),"")</f>
        <v>69.5</v>
      </c>
      <c r="AB25" s="69">
        <f t="shared" si="8"/>
        <v>9.2999999999999972</v>
      </c>
      <c r="AC25" s="69">
        <f t="shared" si="9"/>
        <v>11.299999999999997</v>
      </c>
      <c r="AD25" s="69">
        <f t="shared" si="10"/>
        <v>6.5</v>
      </c>
      <c r="AE25" s="70">
        <f t="shared" si="11"/>
        <v>20</v>
      </c>
      <c r="AF25" s="67">
        <v>63</v>
      </c>
      <c r="AG25" s="68">
        <v>59.1</v>
      </c>
      <c r="AH25" s="69">
        <v>57.7</v>
      </c>
      <c r="AI25" s="69">
        <v>60.2</v>
      </c>
      <c r="AJ25" s="69">
        <f>IFERROR(ROUND(INDEX(DataEyfs!$AH:$AH,MATCH($A25,DataEyfs!$D:$D,0))*100,1),"")</f>
        <v>69.099999999999994</v>
      </c>
      <c r="AK25" s="69">
        <f t="shared" si="12"/>
        <v>8.8999999999999915</v>
      </c>
      <c r="AL25" s="69">
        <f t="shared" si="13"/>
        <v>11.399999999999991</v>
      </c>
      <c r="AM25" s="69">
        <f t="shared" si="14"/>
        <v>6.0999999999999943</v>
      </c>
      <c r="AN25" s="70">
        <f t="shared" si="15"/>
        <v>20</v>
      </c>
    </row>
    <row r="26" spans="1:40" ht="15" customHeight="1">
      <c r="A26" s="65" t="s">
        <v>53</v>
      </c>
      <c r="B26" s="66">
        <v>2043</v>
      </c>
      <c r="C26" s="66">
        <v>21</v>
      </c>
      <c r="D26" s="70" t="str">
        <f>IFERROR(INDEX(DataEyfs!$G:$G,MATCH($A26,DataEyfs!$D:$D,0)),"")</f>
        <v>52</v>
      </c>
      <c r="E26" s="68">
        <v>68</v>
      </c>
      <c r="F26" s="68">
        <v>58.6</v>
      </c>
      <c r="G26" s="69">
        <v>66.7</v>
      </c>
      <c r="H26" s="69">
        <v>59.4</v>
      </c>
      <c r="I26" s="69">
        <f>IFERROR(ROUND(INDEX(DataEyfs!$J:$J,MATCH($A26,DataEyfs!$D:$D,0))*100,1),"")</f>
        <v>61.5</v>
      </c>
      <c r="J26" s="69">
        <f t="shared" si="0"/>
        <v>2.1000000000000014</v>
      </c>
      <c r="K26" s="69">
        <f t="shared" si="1"/>
        <v>-5.2000000000000028</v>
      </c>
      <c r="L26" s="69">
        <f t="shared" si="2"/>
        <v>-6.5</v>
      </c>
      <c r="M26" s="70">
        <f t="shared" si="3"/>
        <v>35</v>
      </c>
      <c r="N26" s="67">
        <v>82</v>
      </c>
      <c r="O26" s="68">
        <v>58.6</v>
      </c>
      <c r="P26" s="69">
        <v>66.7</v>
      </c>
      <c r="Q26" s="69">
        <v>59.4</v>
      </c>
      <c r="R26" s="69">
        <f>IFERROR(ROUND(INDEX(DataEyfs!$W:$W,MATCH($A26,DataEyfs!$D:$D,0))*100,1),"")</f>
        <v>67.3</v>
      </c>
      <c r="S26" s="69">
        <f t="shared" si="4"/>
        <v>7.8999999999999986</v>
      </c>
      <c r="T26" s="69">
        <f t="shared" si="5"/>
        <v>0.59999999999999432</v>
      </c>
      <c r="U26" s="69">
        <f t="shared" si="6"/>
        <v>-14.700000000000003</v>
      </c>
      <c r="V26" s="70">
        <f t="shared" si="7"/>
        <v>36</v>
      </c>
      <c r="W26" s="67">
        <v>68</v>
      </c>
      <c r="X26" s="68">
        <v>55.2</v>
      </c>
      <c r="Y26" s="69">
        <v>66.7</v>
      </c>
      <c r="Z26" s="69">
        <v>59.4</v>
      </c>
      <c r="AA26" s="69">
        <f>IFERROR(ROUND(INDEX(DataEyfs!$AD:$AD,MATCH($A26,DataEyfs!$D:$D,0))*100,1),"")</f>
        <v>61.5</v>
      </c>
      <c r="AB26" s="69">
        <f t="shared" si="8"/>
        <v>2.1000000000000014</v>
      </c>
      <c r="AC26" s="69">
        <f t="shared" si="9"/>
        <v>-5.2000000000000028</v>
      </c>
      <c r="AD26" s="69">
        <f t="shared" si="10"/>
        <v>-6.5</v>
      </c>
      <c r="AE26" s="70">
        <f t="shared" si="11"/>
        <v>36</v>
      </c>
      <c r="AF26" s="67">
        <v>68</v>
      </c>
      <c r="AG26" s="68">
        <v>55.2</v>
      </c>
      <c r="AH26" s="69">
        <v>66.7</v>
      </c>
      <c r="AI26" s="69">
        <v>59.4</v>
      </c>
      <c r="AJ26" s="69">
        <f>IFERROR(ROUND(INDEX(DataEyfs!$AH:$AH,MATCH($A26,DataEyfs!$D:$D,0))*100,1),"")</f>
        <v>61.5</v>
      </c>
      <c r="AK26" s="69">
        <f t="shared" si="12"/>
        <v>2.1000000000000014</v>
      </c>
      <c r="AL26" s="69">
        <f t="shared" si="13"/>
        <v>-5.2000000000000028</v>
      </c>
      <c r="AM26" s="69">
        <f t="shared" si="14"/>
        <v>-6.5</v>
      </c>
      <c r="AN26" s="70">
        <f t="shared" si="15"/>
        <v>34</v>
      </c>
    </row>
    <row r="27" spans="1:40" ht="15" customHeight="1">
      <c r="A27" s="65" t="s">
        <v>54</v>
      </c>
      <c r="B27" s="66">
        <v>2071</v>
      </c>
      <c r="C27" s="66">
        <v>22</v>
      </c>
      <c r="D27" s="70" t="str">
        <f>IFERROR(INDEX(DataEyfs!$G:$G,MATCH($A27,DataEyfs!$D:$D,0)),"")</f>
        <v>91</v>
      </c>
      <c r="E27" s="68">
        <v>76.400000000000006</v>
      </c>
      <c r="F27" s="68">
        <v>64</v>
      </c>
      <c r="G27" s="69">
        <v>66.7</v>
      </c>
      <c r="H27" s="69">
        <v>63.4</v>
      </c>
      <c r="I27" s="69">
        <f>IFERROR(ROUND(INDEX(DataEyfs!$J:$J,MATCH($A27,DataEyfs!$D:$D,0))*100,1),"")</f>
        <v>64.8</v>
      </c>
      <c r="J27" s="69">
        <f t="shared" si="0"/>
        <v>1.3999999999999986</v>
      </c>
      <c r="K27" s="69">
        <f t="shared" si="1"/>
        <v>-1.9000000000000057</v>
      </c>
      <c r="L27" s="69">
        <f t="shared" si="2"/>
        <v>-11.600000000000009</v>
      </c>
      <c r="M27" s="70">
        <f t="shared" si="3"/>
        <v>29</v>
      </c>
      <c r="N27" s="67">
        <v>77.5</v>
      </c>
      <c r="O27" s="68">
        <v>65.2</v>
      </c>
      <c r="P27" s="69">
        <v>72.2</v>
      </c>
      <c r="Q27" s="69">
        <v>68.3</v>
      </c>
      <c r="R27" s="69">
        <f>IFERROR(ROUND(INDEX(DataEyfs!$W:$W,MATCH($A27,DataEyfs!$D:$D,0))*100,1),"")</f>
        <v>74.7</v>
      </c>
      <c r="S27" s="69">
        <f t="shared" si="4"/>
        <v>6.4000000000000057</v>
      </c>
      <c r="T27" s="69">
        <f t="shared" si="5"/>
        <v>2.5</v>
      </c>
      <c r="U27" s="69">
        <f t="shared" si="6"/>
        <v>-2.7999999999999972</v>
      </c>
      <c r="V27" s="70">
        <f t="shared" si="7"/>
        <v>29</v>
      </c>
      <c r="W27" s="67">
        <v>76.400000000000006</v>
      </c>
      <c r="X27" s="68">
        <v>64</v>
      </c>
      <c r="Y27" s="69">
        <v>67.8</v>
      </c>
      <c r="Z27" s="69">
        <v>62.2</v>
      </c>
      <c r="AA27" s="69">
        <f>IFERROR(ROUND(INDEX(DataEyfs!$AD:$AD,MATCH($A27,DataEyfs!$D:$D,0))*100,1),"")</f>
        <v>63.7</v>
      </c>
      <c r="AB27" s="69">
        <f t="shared" si="8"/>
        <v>1.5</v>
      </c>
      <c r="AC27" s="69">
        <f t="shared" si="9"/>
        <v>-4.0999999999999943</v>
      </c>
      <c r="AD27" s="69">
        <f t="shared" si="10"/>
        <v>-12.700000000000003</v>
      </c>
      <c r="AE27" s="70">
        <f t="shared" si="11"/>
        <v>34</v>
      </c>
      <c r="AF27" s="67">
        <v>76.400000000000006</v>
      </c>
      <c r="AG27" s="68">
        <v>64</v>
      </c>
      <c r="AH27" s="69">
        <v>65.599999999999994</v>
      </c>
      <c r="AI27" s="69">
        <v>62.2</v>
      </c>
      <c r="AJ27" s="69">
        <f>IFERROR(ROUND(INDEX(DataEyfs!$AH:$AH,MATCH($A27,DataEyfs!$D:$D,0))*100,1),"")</f>
        <v>63.7</v>
      </c>
      <c r="AK27" s="69">
        <f t="shared" si="12"/>
        <v>1.5</v>
      </c>
      <c r="AL27" s="69">
        <f t="shared" si="13"/>
        <v>-1.8999999999999915</v>
      </c>
      <c r="AM27" s="69">
        <f t="shared" si="14"/>
        <v>-12.700000000000003</v>
      </c>
      <c r="AN27" s="70">
        <f t="shared" si="15"/>
        <v>33</v>
      </c>
    </row>
    <row r="28" spans="1:40" ht="15" customHeight="1">
      <c r="A28" s="65" t="s">
        <v>55</v>
      </c>
      <c r="B28" s="66">
        <v>2013</v>
      </c>
      <c r="C28" s="66">
        <v>23</v>
      </c>
      <c r="D28" s="70" t="str">
        <f>IFERROR(INDEX(DataEyfs!$G:$G,MATCH($A28,DataEyfs!$D:$D,0)),"")</f>
        <v>117</v>
      </c>
      <c r="E28" s="68">
        <v>73.5</v>
      </c>
      <c r="F28" s="68">
        <v>70.7</v>
      </c>
      <c r="G28" s="69">
        <v>72.2</v>
      </c>
      <c r="H28" s="69">
        <v>75</v>
      </c>
      <c r="I28" s="69">
        <f>IFERROR(ROUND(INDEX(DataEyfs!$J:$J,MATCH($A28,DataEyfs!$D:$D,0))*100,1),"")</f>
        <v>70.099999999999994</v>
      </c>
      <c r="J28" s="69">
        <f t="shared" si="0"/>
        <v>-4.9000000000000057</v>
      </c>
      <c r="K28" s="69">
        <f t="shared" si="1"/>
        <v>-2.1000000000000085</v>
      </c>
      <c r="L28" s="69">
        <f t="shared" si="2"/>
        <v>-3.4000000000000057</v>
      </c>
      <c r="M28" s="70">
        <f t="shared" si="3"/>
        <v>19</v>
      </c>
      <c r="N28" s="67">
        <v>74.400000000000006</v>
      </c>
      <c r="O28" s="68">
        <v>76.7</v>
      </c>
      <c r="P28" s="69">
        <v>77.400000000000006</v>
      </c>
      <c r="Q28" s="69">
        <v>76.8</v>
      </c>
      <c r="R28" s="69">
        <f>IFERROR(ROUND(INDEX(DataEyfs!$W:$W,MATCH($A28,DataEyfs!$D:$D,0))*100,1),"")</f>
        <v>73.5</v>
      </c>
      <c r="S28" s="69">
        <f t="shared" si="4"/>
        <v>-3.2999999999999972</v>
      </c>
      <c r="T28" s="69">
        <f t="shared" si="5"/>
        <v>-3.9000000000000057</v>
      </c>
      <c r="U28" s="69">
        <f t="shared" si="6"/>
        <v>-0.90000000000000568</v>
      </c>
      <c r="V28" s="70">
        <f t="shared" si="7"/>
        <v>33</v>
      </c>
      <c r="W28" s="67">
        <v>54.7</v>
      </c>
      <c r="X28" s="68">
        <v>71.599999999999994</v>
      </c>
      <c r="Y28" s="69">
        <v>71.3</v>
      </c>
      <c r="Z28" s="69">
        <v>72.3</v>
      </c>
      <c r="AA28" s="69">
        <f>IFERROR(ROUND(INDEX(DataEyfs!$AD:$AD,MATCH($A28,DataEyfs!$D:$D,0))*100,1),"")</f>
        <v>66.7</v>
      </c>
      <c r="AB28" s="69">
        <f t="shared" si="8"/>
        <v>-5.5999999999999943</v>
      </c>
      <c r="AC28" s="69">
        <f t="shared" si="9"/>
        <v>-4.5999999999999943</v>
      </c>
      <c r="AD28" s="69">
        <f t="shared" si="10"/>
        <v>12</v>
      </c>
      <c r="AE28" s="70">
        <f t="shared" si="11"/>
        <v>26</v>
      </c>
      <c r="AF28" s="67">
        <v>54.7</v>
      </c>
      <c r="AG28" s="68">
        <v>70.7</v>
      </c>
      <c r="AH28" s="69">
        <v>71.3</v>
      </c>
      <c r="AI28" s="69">
        <v>72.3</v>
      </c>
      <c r="AJ28" s="69">
        <f>IFERROR(ROUND(INDEX(DataEyfs!$AH:$AH,MATCH($A28,DataEyfs!$D:$D,0))*100,1),"")</f>
        <v>66.7</v>
      </c>
      <c r="AK28" s="69">
        <f t="shared" si="12"/>
        <v>-5.5999999999999943</v>
      </c>
      <c r="AL28" s="69">
        <f t="shared" si="13"/>
        <v>-4.5999999999999943</v>
      </c>
      <c r="AM28" s="69">
        <f t="shared" si="14"/>
        <v>12</v>
      </c>
      <c r="AN28" s="70">
        <f t="shared" si="15"/>
        <v>23</v>
      </c>
    </row>
    <row r="29" spans="1:40" ht="15" customHeight="1">
      <c r="A29" s="65" t="s">
        <v>56</v>
      </c>
      <c r="B29" s="66">
        <v>2064</v>
      </c>
      <c r="C29" s="66">
        <v>24</v>
      </c>
      <c r="D29" s="70" t="str">
        <f>IFERROR(INDEX(DataEyfs!$G:$G,MATCH($A29,DataEyfs!$D:$D,0)),"")</f>
        <v>56</v>
      </c>
      <c r="E29" s="68">
        <v>72.2</v>
      </c>
      <c r="F29" s="68">
        <v>62.2</v>
      </c>
      <c r="G29" s="69">
        <v>61.5</v>
      </c>
      <c r="H29" s="69">
        <v>61</v>
      </c>
      <c r="I29" s="69">
        <f>IFERROR(ROUND(INDEX(DataEyfs!$J:$J,MATCH($A29,DataEyfs!$D:$D,0))*100,1),"")</f>
        <v>58.9</v>
      </c>
      <c r="J29" s="69">
        <f t="shared" si="0"/>
        <v>-2.1000000000000014</v>
      </c>
      <c r="K29" s="69">
        <f t="shared" si="1"/>
        <v>-2.6000000000000014</v>
      </c>
      <c r="L29" s="69">
        <f t="shared" si="2"/>
        <v>-13.300000000000004</v>
      </c>
      <c r="M29" s="70">
        <f t="shared" si="3"/>
        <v>41</v>
      </c>
      <c r="N29" s="67">
        <v>74.099999999999994</v>
      </c>
      <c r="O29" s="68">
        <v>68.900000000000006</v>
      </c>
      <c r="P29" s="69">
        <v>65.400000000000006</v>
      </c>
      <c r="Q29" s="69">
        <v>61</v>
      </c>
      <c r="R29" s="69">
        <f>IFERROR(ROUND(INDEX(DataEyfs!$W:$W,MATCH($A29,DataEyfs!$D:$D,0))*100,1),"")</f>
        <v>64.3</v>
      </c>
      <c r="S29" s="69">
        <f t="shared" si="4"/>
        <v>3.2999999999999972</v>
      </c>
      <c r="T29" s="69">
        <f t="shared" si="5"/>
        <v>-1.1000000000000085</v>
      </c>
      <c r="U29" s="69">
        <f t="shared" si="6"/>
        <v>-9.7999999999999972</v>
      </c>
      <c r="V29" s="70">
        <f t="shared" si="7"/>
        <v>41</v>
      </c>
      <c r="W29" s="67">
        <v>70.400000000000006</v>
      </c>
      <c r="X29" s="68">
        <v>57.8</v>
      </c>
      <c r="Y29" s="69">
        <v>61.5</v>
      </c>
      <c r="Z29" s="69">
        <v>61</v>
      </c>
      <c r="AA29" s="69">
        <f>IFERROR(ROUND(INDEX(DataEyfs!$AD:$AD,MATCH($A29,DataEyfs!$D:$D,0))*100,1),"")</f>
        <v>55.4</v>
      </c>
      <c r="AB29" s="69">
        <f t="shared" si="8"/>
        <v>-5.6000000000000014</v>
      </c>
      <c r="AC29" s="69">
        <f t="shared" si="9"/>
        <v>-6.1000000000000014</v>
      </c>
      <c r="AD29" s="69">
        <f t="shared" si="10"/>
        <v>-15.000000000000007</v>
      </c>
      <c r="AE29" s="70">
        <f t="shared" si="11"/>
        <v>41</v>
      </c>
      <c r="AF29" s="67">
        <v>70.400000000000006</v>
      </c>
      <c r="AG29" s="68">
        <v>57.8</v>
      </c>
      <c r="AH29" s="69">
        <v>61.5</v>
      </c>
      <c r="AI29" s="69">
        <v>61</v>
      </c>
      <c r="AJ29" s="69">
        <f>IFERROR(ROUND(INDEX(DataEyfs!$AH:$AH,MATCH($A29,DataEyfs!$D:$D,0))*100,1),"")</f>
        <v>55.4</v>
      </c>
      <c r="AK29" s="69">
        <f t="shared" si="12"/>
        <v>-5.6000000000000014</v>
      </c>
      <c r="AL29" s="69">
        <f t="shared" si="13"/>
        <v>-6.1000000000000014</v>
      </c>
      <c r="AM29" s="69">
        <f t="shared" si="14"/>
        <v>-15.000000000000007</v>
      </c>
      <c r="AN29" s="70">
        <f t="shared" si="15"/>
        <v>40</v>
      </c>
    </row>
    <row r="30" spans="1:40" ht="15" customHeight="1">
      <c r="A30" s="65" t="s">
        <v>57</v>
      </c>
      <c r="B30" s="66">
        <v>2070</v>
      </c>
      <c r="C30" s="66">
        <v>25</v>
      </c>
      <c r="D30" s="70" t="str">
        <f>IFERROR(INDEX(DataEyfs!$G:$G,MATCH($A30,DataEyfs!$D:$D,0)),"")</f>
        <v>70</v>
      </c>
      <c r="E30" s="68">
        <v>66.099999999999994</v>
      </c>
      <c r="F30" s="68">
        <v>71.8</v>
      </c>
      <c r="G30" s="69">
        <v>73</v>
      </c>
      <c r="H30" s="69">
        <v>74.7</v>
      </c>
      <c r="I30" s="69">
        <f>IFERROR(ROUND(INDEX(DataEyfs!$J:$J,MATCH($A30,DataEyfs!$D:$D,0))*100,1),"")</f>
        <v>78.599999999999994</v>
      </c>
      <c r="J30" s="69">
        <f t="shared" si="0"/>
        <v>3.8999999999999915</v>
      </c>
      <c r="K30" s="69">
        <f t="shared" si="1"/>
        <v>5.5999999999999943</v>
      </c>
      <c r="L30" s="69">
        <f t="shared" si="2"/>
        <v>12.5</v>
      </c>
      <c r="M30" s="70">
        <f t="shared" si="3"/>
        <v>4</v>
      </c>
      <c r="N30" s="67">
        <v>82.1</v>
      </c>
      <c r="O30" s="68">
        <v>80.3</v>
      </c>
      <c r="P30" s="69">
        <v>84.1</v>
      </c>
      <c r="Q30" s="69">
        <v>85.3</v>
      </c>
      <c r="R30" s="69">
        <f>IFERROR(ROUND(INDEX(DataEyfs!$W:$W,MATCH($A30,DataEyfs!$D:$D,0))*100,1),"")</f>
        <v>90</v>
      </c>
      <c r="S30" s="69">
        <f t="shared" si="4"/>
        <v>4.7000000000000028</v>
      </c>
      <c r="T30" s="69">
        <f t="shared" si="5"/>
        <v>5.9000000000000057</v>
      </c>
      <c r="U30" s="69">
        <f t="shared" si="6"/>
        <v>7.9000000000000057</v>
      </c>
      <c r="V30" s="70">
        <f t="shared" si="7"/>
        <v>1</v>
      </c>
      <c r="W30" s="67">
        <v>66.099999999999994</v>
      </c>
      <c r="X30" s="68">
        <v>71.8</v>
      </c>
      <c r="Y30" s="69">
        <v>73</v>
      </c>
      <c r="Z30" s="69">
        <v>73.3</v>
      </c>
      <c r="AA30" s="69">
        <f>IFERROR(ROUND(INDEX(DataEyfs!$AD:$AD,MATCH($A30,DataEyfs!$D:$D,0))*100,1),"")</f>
        <v>77.099999999999994</v>
      </c>
      <c r="AB30" s="69">
        <f t="shared" si="8"/>
        <v>3.7999999999999972</v>
      </c>
      <c r="AC30" s="69">
        <f t="shared" si="9"/>
        <v>4.0999999999999943</v>
      </c>
      <c r="AD30" s="69">
        <f t="shared" si="10"/>
        <v>11</v>
      </c>
      <c r="AE30" s="70">
        <f t="shared" si="11"/>
        <v>6</v>
      </c>
      <c r="AF30" s="67">
        <v>66.099999999999994</v>
      </c>
      <c r="AG30" s="68">
        <v>71.8</v>
      </c>
      <c r="AH30" s="69">
        <v>73</v>
      </c>
      <c r="AI30" s="69">
        <v>73.3</v>
      </c>
      <c r="AJ30" s="69">
        <f>IFERROR(ROUND(INDEX(DataEyfs!$AH:$AH,MATCH($A30,DataEyfs!$D:$D,0))*100,1),"")</f>
        <v>77.099999999999994</v>
      </c>
      <c r="AK30" s="69">
        <f t="shared" si="12"/>
        <v>3.7999999999999972</v>
      </c>
      <c r="AL30" s="69">
        <f t="shared" si="13"/>
        <v>4.0999999999999943</v>
      </c>
      <c r="AM30" s="69">
        <f t="shared" si="14"/>
        <v>11</v>
      </c>
      <c r="AN30" s="70">
        <f t="shared" si="15"/>
        <v>5</v>
      </c>
    </row>
    <row r="31" spans="1:40" ht="15" customHeight="1">
      <c r="A31" s="65" t="s">
        <v>58</v>
      </c>
      <c r="B31" s="66">
        <v>2015</v>
      </c>
      <c r="C31" s="66">
        <v>26</v>
      </c>
      <c r="D31" s="70" t="str">
        <f>IFERROR(INDEX(DataEyfs!$G:$G,MATCH($A31,DataEyfs!$D:$D,0)),"")</f>
        <v>144</v>
      </c>
      <c r="E31" s="68">
        <v>67</v>
      </c>
      <c r="F31" s="68">
        <v>48.7</v>
      </c>
      <c r="G31" s="69">
        <v>54.9</v>
      </c>
      <c r="H31" s="69">
        <v>54.4</v>
      </c>
      <c r="I31" s="69">
        <f>IFERROR(ROUND(INDEX(DataEyfs!$J:$J,MATCH($A31,DataEyfs!$D:$D,0))*100,1),"")</f>
        <v>56.3</v>
      </c>
      <c r="J31" s="69">
        <f t="shared" si="0"/>
        <v>1.8999999999999986</v>
      </c>
      <c r="K31" s="69">
        <f t="shared" si="1"/>
        <v>1.3999999999999986</v>
      </c>
      <c r="L31" s="69">
        <f t="shared" si="2"/>
        <v>-10.700000000000003</v>
      </c>
      <c r="M31" s="70">
        <f t="shared" si="3"/>
        <v>43</v>
      </c>
      <c r="N31" s="67">
        <v>72.2</v>
      </c>
      <c r="O31" s="68">
        <v>63.7</v>
      </c>
      <c r="P31" s="69">
        <v>66.2</v>
      </c>
      <c r="Q31" s="69">
        <v>65.8</v>
      </c>
      <c r="R31" s="69">
        <f>IFERROR(ROUND(INDEX(DataEyfs!$W:$W,MATCH($A31,DataEyfs!$D:$D,0))*100,1),"")</f>
        <v>66.7</v>
      </c>
      <c r="S31" s="69">
        <f t="shared" si="4"/>
        <v>0.90000000000000568</v>
      </c>
      <c r="T31" s="69">
        <f t="shared" si="5"/>
        <v>0.5</v>
      </c>
      <c r="U31" s="69">
        <f t="shared" si="6"/>
        <v>-5.5</v>
      </c>
      <c r="V31" s="70">
        <f t="shared" si="7"/>
        <v>38</v>
      </c>
      <c r="W31" s="67">
        <v>67</v>
      </c>
      <c r="X31" s="68">
        <v>47.8</v>
      </c>
      <c r="Y31" s="69">
        <v>51.1</v>
      </c>
      <c r="Z31" s="69">
        <v>52.6</v>
      </c>
      <c r="AA31" s="69">
        <f>IFERROR(ROUND(INDEX(DataEyfs!$AD:$AD,MATCH($A31,DataEyfs!$D:$D,0))*100,1),"")</f>
        <v>52.1</v>
      </c>
      <c r="AB31" s="69">
        <f t="shared" si="8"/>
        <v>-0.5</v>
      </c>
      <c r="AC31" s="69">
        <f t="shared" si="9"/>
        <v>1</v>
      </c>
      <c r="AD31" s="69">
        <f t="shared" si="10"/>
        <v>-14.899999999999999</v>
      </c>
      <c r="AE31" s="70">
        <f t="shared" si="11"/>
        <v>44</v>
      </c>
      <c r="AF31" s="67">
        <v>66.099999999999994</v>
      </c>
      <c r="AG31" s="68">
        <v>47.8</v>
      </c>
      <c r="AH31" s="69">
        <v>51.1</v>
      </c>
      <c r="AI31" s="69">
        <v>52.6</v>
      </c>
      <c r="AJ31" s="69">
        <f>IFERROR(ROUND(INDEX(DataEyfs!$AH:$AH,MATCH($A31,DataEyfs!$D:$D,0))*100,1),"")</f>
        <v>52.1</v>
      </c>
      <c r="AK31" s="69">
        <f t="shared" si="12"/>
        <v>-0.5</v>
      </c>
      <c r="AL31" s="69">
        <f t="shared" si="13"/>
        <v>1</v>
      </c>
      <c r="AM31" s="69">
        <f t="shared" si="14"/>
        <v>-13.999999999999993</v>
      </c>
      <c r="AN31" s="70">
        <f t="shared" si="15"/>
        <v>44</v>
      </c>
    </row>
    <row r="32" spans="1:40" ht="15" customHeight="1">
      <c r="A32" s="65" t="s">
        <v>59</v>
      </c>
      <c r="B32" s="66">
        <v>2019</v>
      </c>
      <c r="C32" s="66">
        <v>27</v>
      </c>
      <c r="D32" s="70" t="str">
        <f>IFERROR(INDEX(DataEyfs!$G:$G,MATCH($A32,DataEyfs!$D:$D,0)),"")</f>
        <v>80</v>
      </c>
      <c r="E32" s="68">
        <v>72.7</v>
      </c>
      <c r="F32" s="68">
        <v>60.3</v>
      </c>
      <c r="G32" s="69">
        <v>78.599999999999994</v>
      </c>
      <c r="H32" s="69">
        <v>76.8</v>
      </c>
      <c r="I32" s="69">
        <f>IFERROR(ROUND(INDEX(DataEyfs!$J:$J,MATCH($A32,DataEyfs!$D:$D,0))*100,1),"")</f>
        <v>75</v>
      </c>
      <c r="J32" s="69">
        <f t="shared" si="0"/>
        <v>-1.7999999999999972</v>
      </c>
      <c r="K32" s="69">
        <f t="shared" si="1"/>
        <v>-3.5999999999999943</v>
      </c>
      <c r="L32" s="69">
        <f t="shared" si="2"/>
        <v>2.2999999999999972</v>
      </c>
      <c r="M32" s="70">
        <f t="shared" si="3"/>
        <v>10</v>
      </c>
      <c r="N32" s="67">
        <v>72.7</v>
      </c>
      <c r="O32" s="68">
        <v>60.3</v>
      </c>
      <c r="P32" s="69">
        <v>80.400000000000006</v>
      </c>
      <c r="Q32" s="69">
        <v>85.7</v>
      </c>
      <c r="R32" s="69">
        <f>IFERROR(ROUND(INDEX(DataEyfs!$W:$W,MATCH($A32,DataEyfs!$D:$D,0))*100,1),"")</f>
        <v>77.5</v>
      </c>
      <c r="S32" s="69">
        <f t="shared" si="4"/>
        <v>-8.2000000000000028</v>
      </c>
      <c r="T32" s="69">
        <f t="shared" si="5"/>
        <v>-2.9000000000000057</v>
      </c>
      <c r="U32" s="69">
        <f t="shared" si="6"/>
        <v>4.7999999999999972</v>
      </c>
      <c r="V32" s="70">
        <f t="shared" si="7"/>
        <v>19</v>
      </c>
      <c r="W32" s="67">
        <v>72.7</v>
      </c>
      <c r="X32" s="68">
        <v>60.3</v>
      </c>
      <c r="Y32" s="69">
        <v>76.8</v>
      </c>
      <c r="Z32" s="69">
        <v>78.599999999999994</v>
      </c>
      <c r="AA32" s="69">
        <f>IFERROR(ROUND(INDEX(DataEyfs!$AD:$AD,MATCH($A32,DataEyfs!$D:$D,0))*100,1),"")</f>
        <v>77.5</v>
      </c>
      <c r="AB32" s="69">
        <f t="shared" si="8"/>
        <v>-1.0999999999999943</v>
      </c>
      <c r="AC32" s="69">
        <f t="shared" si="9"/>
        <v>0.70000000000000284</v>
      </c>
      <c r="AD32" s="69">
        <f t="shared" si="10"/>
        <v>4.7999999999999972</v>
      </c>
      <c r="AE32" s="70">
        <f t="shared" si="11"/>
        <v>5</v>
      </c>
      <c r="AF32" s="67">
        <v>72.7</v>
      </c>
      <c r="AG32" s="68">
        <v>60.3</v>
      </c>
      <c r="AH32" s="69">
        <v>76.8</v>
      </c>
      <c r="AI32" s="69">
        <v>76.8</v>
      </c>
      <c r="AJ32" s="69">
        <f>IFERROR(ROUND(INDEX(DataEyfs!$AH:$AH,MATCH($A32,DataEyfs!$D:$D,0))*100,1),"")</f>
        <v>73.8</v>
      </c>
      <c r="AK32" s="69">
        <f t="shared" si="12"/>
        <v>-3</v>
      </c>
      <c r="AL32" s="69">
        <f t="shared" si="13"/>
        <v>-3</v>
      </c>
      <c r="AM32" s="69">
        <f t="shared" si="14"/>
        <v>1.0999999999999943</v>
      </c>
      <c r="AN32" s="70">
        <f t="shared" si="15"/>
        <v>10</v>
      </c>
    </row>
    <row r="33" spans="1:40" ht="15" customHeight="1">
      <c r="A33" s="65" t="s">
        <v>60</v>
      </c>
      <c r="B33" s="66">
        <v>4027</v>
      </c>
      <c r="C33" s="66">
        <v>28</v>
      </c>
      <c r="D33" s="70" t="str">
        <f>IFERROR(INDEX(DataEyfs!$G:$G,MATCH($A33,DataEyfs!$D:$D,0)),"")</f>
        <v>59</v>
      </c>
      <c r="E33" s="68"/>
      <c r="F33" s="68">
        <v>75.900000000000006</v>
      </c>
      <c r="G33" s="69">
        <v>66.7</v>
      </c>
      <c r="H33" s="69">
        <v>75</v>
      </c>
      <c r="I33" s="69">
        <f>IFERROR(ROUND(INDEX(DataEyfs!$J:$J,MATCH($A33,DataEyfs!$D:$D,0))*100,1),"")</f>
        <v>59.3</v>
      </c>
      <c r="J33" s="69">
        <f t="shared" si="0"/>
        <v>-15.700000000000003</v>
      </c>
      <c r="K33" s="69">
        <f t="shared" si="1"/>
        <v>-7.4000000000000057</v>
      </c>
      <c r="L33" s="69" t="str">
        <f t="shared" si="2"/>
        <v/>
      </c>
      <c r="M33" s="70">
        <f t="shared" si="3"/>
        <v>40</v>
      </c>
      <c r="N33" s="67"/>
      <c r="O33" s="68">
        <v>75.900000000000006</v>
      </c>
      <c r="P33" s="69">
        <v>70</v>
      </c>
      <c r="Q33" s="69">
        <v>82.1</v>
      </c>
      <c r="R33" s="69">
        <f>IFERROR(ROUND(INDEX(DataEyfs!$W:$W,MATCH($A33,DataEyfs!$D:$D,0))*100,1),"")</f>
        <v>78</v>
      </c>
      <c r="S33" s="69">
        <f t="shared" si="4"/>
        <v>-4.0999999999999943</v>
      </c>
      <c r="T33" s="69">
        <f t="shared" si="5"/>
        <v>8</v>
      </c>
      <c r="U33" s="69" t="str">
        <f t="shared" si="6"/>
        <v/>
      </c>
      <c r="V33" s="70">
        <f t="shared" si="7"/>
        <v>18</v>
      </c>
      <c r="W33" s="67"/>
      <c r="X33" s="68">
        <v>75.900000000000006</v>
      </c>
      <c r="Y33" s="69">
        <v>66.7</v>
      </c>
      <c r="Z33" s="69">
        <v>75</v>
      </c>
      <c r="AA33" s="69">
        <f>IFERROR(ROUND(INDEX(DataEyfs!$AD:$AD,MATCH($A33,DataEyfs!$D:$D,0))*100,1),"")</f>
        <v>54.2</v>
      </c>
      <c r="AB33" s="69">
        <f t="shared" si="8"/>
        <v>-20.799999999999997</v>
      </c>
      <c r="AC33" s="69">
        <f t="shared" si="9"/>
        <v>-12.5</v>
      </c>
      <c r="AD33" s="69" t="str">
        <f t="shared" si="10"/>
        <v/>
      </c>
      <c r="AE33" s="70">
        <f t="shared" si="11"/>
        <v>42</v>
      </c>
      <c r="AF33" s="67"/>
      <c r="AG33" s="68">
        <v>75.900000000000006</v>
      </c>
      <c r="AH33" s="69">
        <v>66.7</v>
      </c>
      <c r="AI33" s="69">
        <v>75</v>
      </c>
      <c r="AJ33" s="69">
        <f>IFERROR(ROUND(INDEX(DataEyfs!$AH:$AH,MATCH($A33,DataEyfs!$D:$D,0))*100,1),"")</f>
        <v>54.2</v>
      </c>
      <c r="AK33" s="69">
        <f t="shared" si="12"/>
        <v>-20.799999999999997</v>
      </c>
      <c r="AL33" s="69">
        <f t="shared" si="13"/>
        <v>-12.5</v>
      </c>
      <c r="AM33" s="69" t="str">
        <f t="shared" si="14"/>
        <v/>
      </c>
      <c r="AN33" s="70">
        <f t="shared" si="15"/>
        <v>41</v>
      </c>
    </row>
    <row r="34" spans="1:40" ht="15" customHeight="1">
      <c r="A34" s="65" t="s">
        <v>61</v>
      </c>
      <c r="B34" s="66">
        <v>2067</v>
      </c>
      <c r="C34" s="66">
        <v>29</v>
      </c>
      <c r="D34" s="70" t="str">
        <f>IFERROR(INDEX(DataEyfs!$G:$G,MATCH($A34,DataEyfs!$D:$D,0)),"")</f>
        <v>120</v>
      </c>
      <c r="E34" s="68">
        <v>68.599999999999994</v>
      </c>
      <c r="F34" s="68">
        <v>59.3</v>
      </c>
      <c r="G34" s="69">
        <v>67.2</v>
      </c>
      <c r="H34" s="69">
        <v>68.099999999999994</v>
      </c>
      <c r="I34" s="69">
        <f>IFERROR(ROUND(INDEX(DataEyfs!$J:$J,MATCH($A34,DataEyfs!$D:$D,0))*100,1),"")</f>
        <v>66.7</v>
      </c>
      <c r="J34" s="69">
        <f t="shared" si="0"/>
        <v>-1.3999999999999915</v>
      </c>
      <c r="K34" s="69">
        <f t="shared" si="1"/>
        <v>-0.5</v>
      </c>
      <c r="L34" s="69">
        <f t="shared" si="2"/>
        <v>-1.8999999999999915</v>
      </c>
      <c r="M34" s="70">
        <f t="shared" si="3"/>
        <v>27</v>
      </c>
      <c r="N34" s="67">
        <v>77.099999999999994</v>
      </c>
      <c r="O34" s="68">
        <v>68.3</v>
      </c>
      <c r="P34" s="69">
        <v>75</v>
      </c>
      <c r="Q34" s="69">
        <v>69</v>
      </c>
      <c r="R34" s="69">
        <f>IFERROR(ROUND(INDEX(DataEyfs!$W:$W,MATCH($A34,DataEyfs!$D:$D,0))*100,1),"")</f>
        <v>70</v>
      </c>
      <c r="S34" s="69">
        <f t="shared" si="4"/>
        <v>1</v>
      </c>
      <c r="T34" s="69">
        <f t="shared" si="5"/>
        <v>-5</v>
      </c>
      <c r="U34" s="69">
        <f t="shared" si="6"/>
        <v>-7.0999999999999943</v>
      </c>
      <c r="V34" s="70">
        <f t="shared" si="7"/>
        <v>35</v>
      </c>
      <c r="W34" s="67">
        <v>64.7</v>
      </c>
      <c r="X34" s="68">
        <v>53.7</v>
      </c>
      <c r="Y34" s="69">
        <v>62.1</v>
      </c>
      <c r="Z34" s="69">
        <v>60.3</v>
      </c>
      <c r="AA34" s="69">
        <f>IFERROR(ROUND(INDEX(DataEyfs!$AD:$AD,MATCH($A34,DataEyfs!$D:$D,0))*100,1),"")</f>
        <v>58.3</v>
      </c>
      <c r="AB34" s="69">
        <f t="shared" si="8"/>
        <v>-2</v>
      </c>
      <c r="AC34" s="69">
        <f t="shared" si="9"/>
        <v>-3.8000000000000043</v>
      </c>
      <c r="AD34" s="69">
        <f t="shared" si="10"/>
        <v>-6.4000000000000057</v>
      </c>
      <c r="AE34" s="70">
        <f t="shared" si="11"/>
        <v>38</v>
      </c>
      <c r="AF34" s="67">
        <v>64.7</v>
      </c>
      <c r="AG34" s="68">
        <v>53.7</v>
      </c>
      <c r="AH34" s="69">
        <v>62.1</v>
      </c>
      <c r="AI34" s="69">
        <v>60.3</v>
      </c>
      <c r="AJ34" s="69">
        <f>IFERROR(ROUND(INDEX(DataEyfs!$AH:$AH,MATCH($A34,DataEyfs!$D:$D,0))*100,1),"")</f>
        <v>58.3</v>
      </c>
      <c r="AK34" s="69">
        <f t="shared" si="12"/>
        <v>-2</v>
      </c>
      <c r="AL34" s="69">
        <f t="shared" si="13"/>
        <v>-3.8000000000000043</v>
      </c>
      <c r="AM34" s="69">
        <f t="shared" si="14"/>
        <v>-6.4000000000000057</v>
      </c>
      <c r="AN34" s="70">
        <f t="shared" si="15"/>
        <v>36</v>
      </c>
    </row>
    <row r="35" spans="1:40" ht="15" customHeight="1">
      <c r="A35" s="65" t="s">
        <v>62</v>
      </c>
      <c r="B35" s="66">
        <v>2061</v>
      </c>
      <c r="C35" s="66">
        <v>30</v>
      </c>
      <c r="D35" s="70" t="str">
        <f>IFERROR(INDEX(DataEyfs!$G:$G,MATCH($A35,DataEyfs!$D:$D,0)),"")</f>
        <v>65</v>
      </c>
      <c r="E35" s="68"/>
      <c r="F35" s="68">
        <v>54</v>
      </c>
      <c r="G35" s="69">
        <v>65.599999999999994</v>
      </c>
      <c r="H35" s="69">
        <v>78.400000000000006</v>
      </c>
      <c r="I35" s="69">
        <f>IFERROR(ROUND(INDEX(DataEyfs!$J:$J,MATCH($A35,DataEyfs!$D:$D,0))*100,1),"")</f>
        <v>64.599999999999994</v>
      </c>
      <c r="J35" s="69">
        <f t="shared" si="0"/>
        <v>-13.800000000000011</v>
      </c>
      <c r="K35" s="69">
        <f t="shared" si="1"/>
        <v>-1</v>
      </c>
      <c r="L35" s="69" t="str">
        <f t="shared" si="2"/>
        <v/>
      </c>
      <c r="M35" s="70">
        <f t="shared" si="3"/>
        <v>31</v>
      </c>
      <c r="N35" s="67"/>
      <c r="O35" s="68">
        <v>58.6</v>
      </c>
      <c r="P35" s="69">
        <v>71.099999999999994</v>
      </c>
      <c r="Q35" s="69">
        <v>81.099999999999994</v>
      </c>
      <c r="R35" s="69">
        <f>IFERROR(ROUND(INDEX(DataEyfs!$W:$W,MATCH($A35,DataEyfs!$D:$D,0))*100,1),"")</f>
        <v>81.5</v>
      </c>
      <c r="S35" s="69">
        <f t="shared" si="4"/>
        <v>0.40000000000000568</v>
      </c>
      <c r="T35" s="69">
        <f t="shared" si="5"/>
        <v>10.400000000000006</v>
      </c>
      <c r="U35" s="69" t="str">
        <f t="shared" si="6"/>
        <v/>
      </c>
      <c r="V35" s="70">
        <f t="shared" si="7"/>
        <v>8</v>
      </c>
      <c r="W35" s="67"/>
      <c r="X35" s="68">
        <v>32.200000000000003</v>
      </c>
      <c r="Y35" s="69">
        <v>62.2</v>
      </c>
      <c r="Z35" s="69">
        <v>78.400000000000006</v>
      </c>
      <c r="AA35" s="69">
        <f>IFERROR(ROUND(INDEX(DataEyfs!$AD:$AD,MATCH($A35,DataEyfs!$D:$D,0))*100,1),"")</f>
        <v>64.599999999999994</v>
      </c>
      <c r="AB35" s="69">
        <f t="shared" si="8"/>
        <v>-13.800000000000011</v>
      </c>
      <c r="AC35" s="69">
        <f t="shared" si="9"/>
        <v>2.3999999999999915</v>
      </c>
      <c r="AD35" s="69" t="str">
        <f t="shared" si="10"/>
        <v/>
      </c>
      <c r="AE35" s="70">
        <f t="shared" si="11"/>
        <v>30</v>
      </c>
      <c r="AF35" s="67"/>
      <c r="AG35" s="68">
        <v>32.200000000000003</v>
      </c>
      <c r="AH35" s="69">
        <v>62.2</v>
      </c>
      <c r="AI35" s="69">
        <v>77</v>
      </c>
      <c r="AJ35" s="69">
        <f>IFERROR(ROUND(INDEX(DataEyfs!$AH:$AH,MATCH($A35,DataEyfs!$D:$D,0))*100,1),"")</f>
        <v>64.599999999999994</v>
      </c>
      <c r="AK35" s="69">
        <f t="shared" si="12"/>
        <v>-12.400000000000006</v>
      </c>
      <c r="AL35" s="69">
        <f t="shared" si="13"/>
        <v>2.3999999999999915</v>
      </c>
      <c r="AM35" s="69" t="str">
        <f t="shared" si="14"/>
        <v/>
      </c>
      <c r="AN35" s="70">
        <f t="shared" si="15"/>
        <v>28</v>
      </c>
    </row>
    <row r="36" spans="1:40" ht="15" customHeight="1">
      <c r="A36" s="65" t="s">
        <v>63</v>
      </c>
      <c r="B36" s="66">
        <v>2047</v>
      </c>
      <c r="C36" s="66">
        <v>31</v>
      </c>
      <c r="D36" s="70" t="str">
        <f>IFERROR(INDEX(DataEyfs!$G:$G,MATCH($A36,DataEyfs!$D:$D,0)),"")</f>
        <v>101</v>
      </c>
      <c r="E36" s="68">
        <v>80.7</v>
      </c>
      <c r="F36" s="68">
        <v>76.599999999999994</v>
      </c>
      <c r="G36" s="69">
        <v>73</v>
      </c>
      <c r="H36" s="69">
        <v>79.5</v>
      </c>
      <c r="I36" s="69">
        <f>IFERROR(ROUND(INDEX(DataEyfs!$J:$J,MATCH($A36,DataEyfs!$D:$D,0))*100,1),"")</f>
        <v>79.2</v>
      </c>
      <c r="J36" s="69">
        <f t="shared" si="0"/>
        <v>-0.29999999999999716</v>
      </c>
      <c r="K36" s="69">
        <f t="shared" si="1"/>
        <v>6.2000000000000028</v>
      </c>
      <c r="L36" s="69">
        <f t="shared" si="2"/>
        <v>-1.5</v>
      </c>
      <c r="M36" s="70">
        <f t="shared" si="3"/>
        <v>3</v>
      </c>
      <c r="N36" s="67">
        <v>89.1</v>
      </c>
      <c r="O36" s="68">
        <v>89.7</v>
      </c>
      <c r="P36" s="69">
        <v>80.900000000000006</v>
      </c>
      <c r="Q36" s="69">
        <v>83.9</v>
      </c>
      <c r="R36" s="69">
        <f>IFERROR(ROUND(INDEX(DataEyfs!$W:$W,MATCH($A36,DataEyfs!$D:$D,0))*100,1),"")</f>
        <v>81.2</v>
      </c>
      <c r="S36" s="69">
        <f t="shared" si="4"/>
        <v>-2.7000000000000028</v>
      </c>
      <c r="T36" s="69">
        <f t="shared" si="5"/>
        <v>0.29999999999999716</v>
      </c>
      <c r="U36" s="69">
        <f t="shared" si="6"/>
        <v>-7.8999999999999915</v>
      </c>
      <c r="V36" s="70">
        <f t="shared" si="7"/>
        <v>9</v>
      </c>
      <c r="W36" s="67">
        <v>80.7</v>
      </c>
      <c r="X36" s="68">
        <v>76.599999999999994</v>
      </c>
      <c r="Y36" s="69">
        <v>73</v>
      </c>
      <c r="Z36" s="69">
        <v>79.5</v>
      </c>
      <c r="AA36" s="69">
        <f>IFERROR(ROUND(INDEX(DataEyfs!$AD:$AD,MATCH($A36,DataEyfs!$D:$D,0))*100,1),"")</f>
        <v>79.2</v>
      </c>
      <c r="AB36" s="69">
        <f t="shared" si="8"/>
        <v>-0.29999999999999716</v>
      </c>
      <c r="AC36" s="69">
        <f t="shared" si="9"/>
        <v>6.2000000000000028</v>
      </c>
      <c r="AD36" s="69">
        <f t="shared" si="10"/>
        <v>-1.5</v>
      </c>
      <c r="AE36" s="70">
        <f t="shared" si="11"/>
        <v>3</v>
      </c>
      <c r="AF36" s="67">
        <v>80.7</v>
      </c>
      <c r="AG36" s="68">
        <v>76.599999999999994</v>
      </c>
      <c r="AH36" s="69">
        <v>73</v>
      </c>
      <c r="AI36" s="69">
        <v>79.5</v>
      </c>
      <c r="AJ36" s="69">
        <f>IFERROR(ROUND(INDEX(DataEyfs!$AH:$AH,MATCH($A36,DataEyfs!$D:$D,0))*100,1),"")</f>
        <v>79.2</v>
      </c>
      <c r="AK36" s="69">
        <f t="shared" si="12"/>
        <v>-0.29999999999999716</v>
      </c>
      <c r="AL36" s="69">
        <f t="shared" si="13"/>
        <v>6.2000000000000028</v>
      </c>
      <c r="AM36" s="69">
        <f t="shared" si="14"/>
        <v>-1.5</v>
      </c>
      <c r="AN36" s="70">
        <f t="shared" si="15"/>
        <v>3</v>
      </c>
    </row>
    <row r="37" spans="1:40" ht="15" customHeight="1">
      <c r="A37" s="65" t="s">
        <v>64</v>
      </c>
      <c r="B37" s="66">
        <v>2074</v>
      </c>
      <c r="C37" s="66">
        <v>32</v>
      </c>
      <c r="D37" s="70" t="str">
        <f>IFERROR(INDEX(DataEyfs!$G:$G,MATCH($A37,DataEyfs!$D:$D,0)),"")</f>
        <v>51</v>
      </c>
      <c r="E37" s="68">
        <v>72.099999999999994</v>
      </c>
      <c r="F37" s="68">
        <v>48.6</v>
      </c>
      <c r="G37" s="69">
        <v>52.8</v>
      </c>
      <c r="H37" s="69">
        <v>63.5</v>
      </c>
      <c r="I37" s="69">
        <f>IFERROR(ROUND(INDEX(DataEyfs!$J:$J,MATCH($A37,DataEyfs!$D:$D,0))*100,1),"")</f>
        <v>68.599999999999994</v>
      </c>
      <c r="J37" s="69">
        <f t="shared" si="0"/>
        <v>5.0999999999999943</v>
      </c>
      <c r="K37" s="69">
        <f t="shared" si="1"/>
        <v>15.799999999999997</v>
      </c>
      <c r="L37" s="69">
        <f t="shared" si="2"/>
        <v>-3.5</v>
      </c>
      <c r="M37" s="70">
        <f t="shared" si="3"/>
        <v>25</v>
      </c>
      <c r="N37" s="67">
        <v>77.900000000000006</v>
      </c>
      <c r="O37" s="68">
        <v>59.5</v>
      </c>
      <c r="P37" s="69">
        <v>65.3</v>
      </c>
      <c r="Q37" s="69">
        <v>74.3</v>
      </c>
      <c r="R37" s="69">
        <f>IFERROR(ROUND(INDEX(DataEyfs!$W:$W,MATCH($A37,DataEyfs!$D:$D,0))*100,1),"")</f>
        <v>74.5</v>
      </c>
      <c r="S37" s="69">
        <f t="shared" si="4"/>
        <v>0.20000000000000284</v>
      </c>
      <c r="T37" s="69">
        <f t="shared" si="5"/>
        <v>9.2000000000000028</v>
      </c>
      <c r="U37" s="69">
        <f t="shared" si="6"/>
        <v>-3.4000000000000057</v>
      </c>
      <c r="V37" s="70">
        <f t="shared" si="7"/>
        <v>30</v>
      </c>
      <c r="W37" s="67">
        <v>72.099999999999994</v>
      </c>
      <c r="X37" s="68">
        <v>40.5</v>
      </c>
      <c r="Y37" s="69">
        <v>52.8</v>
      </c>
      <c r="Z37" s="69">
        <v>62.2</v>
      </c>
      <c r="AA37" s="69">
        <f>IFERROR(ROUND(INDEX(DataEyfs!$AD:$AD,MATCH($A37,DataEyfs!$D:$D,0))*100,1),"")</f>
        <v>68.599999999999994</v>
      </c>
      <c r="AB37" s="69">
        <f t="shared" si="8"/>
        <v>6.3999999999999915</v>
      </c>
      <c r="AC37" s="69">
        <f t="shared" si="9"/>
        <v>15.799999999999997</v>
      </c>
      <c r="AD37" s="69">
        <f t="shared" si="10"/>
        <v>-3.5</v>
      </c>
      <c r="AE37" s="70">
        <f t="shared" si="11"/>
        <v>22</v>
      </c>
      <c r="AF37" s="67">
        <v>72.099999999999994</v>
      </c>
      <c r="AG37" s="68">
        <v>40.5</v>
      </c>
      <c r="AH37" s="69">
        <v>52.8</v>
      </c>
      <c r="AI37" s="69">
        <v>62.2</v>
      </c>
      <c r="AJ37" s="69">
        <f>IFERROR(ROUND(INDEX(DataEyfs!$AH:$AH,MATCH($A37,DataEyfs!$D:$D,0))*100,1),"")</f>
        <v>66.7</v>
      </c>
      <c r="AK37" s="69">
        <f t="shared" si="12"/>
        <v>4.5</v>
      </c>
      <c r="AL37" s="69">
        <f t="shared" si="13"/>
        <v>13.900000000000006</v>
      </c>
      <c r="AM37" s="69">
        <f t="shared" si="14"/>
        <v>-5.3999999999999915</v>
      </c>
      <c r="AN37" s="70">
        <f t="shared" si="15"/>
        <v>23</v>
      </c>
    </row>
    <row r="38" spans="1:40" ht="15" customHeight="1">
      <c r="A38" s="65" t="s">
        <v>65</v>
      </c>
      <c r="B38" s="66">
        <v>3500</v>
      </c>
      <c r="C38" s="66">
        <v>33</v>
      </c>
      <c r="D38" s="70" t="str">
        <f>IFERROR(INDEX(DataEyfs!$G:$G,MATCH($A38,DataEyfs!$D:$D,0)),"")</f>
        <v>28</v>
      </c>
      <c r="E38" s="68">
        <v>70.400000000000006</v>
      </c>
      <c r="F38" s="68">
        <v>63.2</v>
      </c>
      <c r="G38" s="69">
        <v>58.1</v>
      </c>
      <c r="H38" s="69">
        <v>60</v>
      </c>
      <c r="I38" s="69">
        <f>IFERROR(ROUND(INDEX(DataEyfs!$J:$J,MATCH($A38,DataEyfs!$D:$D,0))*100,1),"")</f>
        <v>64.3</v>
      </c>
      <c r="J38" s="69">
        <f t="shared" si="0"/>
        <v>4.2999999999999972</v>
      </c>
      <c r="K38" s="69">
        <f t="shared" si="1"/>
        <v>6.1999999999999957</v>
      </c>
      <c r="L38" s="69">
        <f t="shared" si="2"/>
        <v>-6.1000000000000085</v>
      </c>
      <c r="M38" s="70">
        <f t="shared" si="3"/>
        <v>32</v>
      </c>
      <c r="N38" s="67">
        <v>74.099999999999994</v>
      </c>
      <c r="O38" s="68">
        <v>63.2</v>
      </c>
      <c r="P38" s="69">
        <v>71</v>
      </c>
      <c r="Q38" s="69">
        <v>66.7</v>
      </c>
      <c r="R38" s="69">
        <f>IFERROR(ROUND(INDEX(DataEyfs!$W:$W,MATCH($A38,DataEyfs!$D:$D,0))*100,1),"")</f>
        <v>64.3</v>
      </c>
      <c r="S38" s="69">
        <f t="shared" si="4"/>
        <v>-2.4000000000000057</v>
      </c>
      <c r="T38" s="69">
        <f t="shared" si="5"/>
        <v>-6.7000000000000028</v>
      </c>
      <c r="U38" s="69">
        <f t="shared" si="6"/>
        <v>-9.7999999999999972</v>
      </c>
      <c r="V38" s="70">
        <f t="shared" si="7"/>
        <v>41</v>
      </c>
      <c r="W38" s="67">
        <v>70.400000000000006</v>
      </c>
      <c r="X38" s="68">
        <v>63.2</v>
      </c>
      <c r="Y38" s="69">
        <v>67.7</v>
      </c>
      <c r="Z38" s="69">
        <v>60</v>
      </c>
      <c r="AA38" s="69">
        <f>IFERROR(ROUND(INDEX(DataEyfs!$AD:$AD,MATCH($A38,DataEyfs!$D:$D,0))*100,1),"")</f>
        <v>64.3</v>
      </c>
      <c r="AB38" s="69">
        <f t="shared" si="8"/>
        <v>4.2999999999999972</v>
      </c>
      <c r="AC38" s="69">
        <f t="shared" si="9"/>
        <v>-3.4000000000000057</v>
      </c>
      <c r="AD38" s="69">
        <f t="shared" si="10"/>
        <v>-6.1000000000000085</v>
      </c>
      <c r="AE38" s="70">
        <f t="shared" si="11"/>
        <v>31</v>
      </c>
      <c r="AF38" s="67">
        <v>70.400000000000006</v>
      </c>
      <c r="AG38" s="68">
        <v>63.2</v>
      </c>
      <c r="AH38" s="69">
        <v>58.1</v>
      </c>
      <c r="AI38" s="69">
        <v>60</v>
      </c>
      <c r="AJ38" s="69">
        <f>IFERROR(ROUND(INDEX(DataEyfs!$AH:$AH,MATCH($A38,DataEyfs!$D:$D,0))*100,1),"")</f>
        <v>64.3</v>
      </c>
      <c r="AK38" s="69">
        <f t="shared" si="12"/>
        <v>4.2999999999999972</v>
      </c>
      <c r="AL38" s="69">
        <f t="shared" si="13"/>
        <v>6.1999999999999957</v>
      </c>
      <c r="AM38" s="69">
        <f t="shared" si="14"/>
        <v>-6.1000000000000085</v>
      </c>
      <c r="AN38" s="70">
        <f t="shared" si="15"/>
        <v>29</v>
      </c>
    </row>
    <row r="39" spans="1:40" ht="15" customHeight="1">
      <c r="A39" s="65" t="s">
        <v>66</v>
      </c>
      <c r="B39" s="66">
        <v>3502</v>
      </c>
      <c r="C39" s="66">
        <v>34</v>
      </c>
      <c r="D39" s="70" t="str">
        <f>IFERROR(INDEX(DataEyfs!$G:$G,MATCH($A39,DataEyfs!$D:$D,0)),"")</f>
        <v>24</v>
      </c>
      <c r="E39" s="68">
        <v>71.2</v>
      </c>
      <c r="F39" s="68">
        <v>54.3</v>
      </c>
      <c r="G39" s="69">
        <v>70.599999999999994</v>
      </c>
      <c r="H39" s="69">
        <v>66.7</v>
      </c>
      <c r="I39" s="69">
        <f>IFERROR(ROUND(INDEX(DataEyfs!$J:$J,MATCH($A39,DataEyfs!$D:$D,0))*100,1),"")</f>
        <v>54.2</v>
      </c>
      <c r="J39" s="69">
        <f t="shared" si="0"/>
        <v>-12.5</v>
      </c>
      <c r="K39" s="69">
        <f t="shared" si="1"/>
        <v>-16.399999999999991</v>
      </c>
      <c r="L39" s="69">
        <f t="shared" si="2"/>
        <v>-17</v>
      </c>
      <c r="M39" s="70">
        <f t="shared" si="3"/>
        <v>44</v>
      </c>
      <c r="N39" s="67">
        <v>75</v>
      </c>
      <c r="O39" s="68">
        <v>84.8</v>
      </c>
      <c r="P39" s="69">
        <v>73.5</v>
      </c>
      <c r="Q39" s="69">
        <v>70.400000000000006</v>
      </c>
      <c r="R39" s="69">
        <f>IFERROR(ROUND(INDEX(DataEyfs!$W:$W,MATCH($A39,DataEyfs!$D:$D,0))*100,1),"")</f>
        <v>54.2</v>
      </c>
      <c r="S39" s="69">
        <f t="shared" si="4"/>
        <v>-16.200000000000003</v>
      </c>
      <c r="T39" s="69">
        <f t="shared" si="5"/>
        <v>-19.299999999999997</v>
      </c>
      <c r="U39" s="69">
        <f t="shared" si="6"/>
        <v>-20.799999999999997</v>
      </c>
      <c r="V39" s="70">
        <f t="shared" si="7"/>
        <v>44</v>
      </c>
      <c r="W39" s="67">
        <v>71.2</v>
      </c>
      <c r="X39" s="68">
        <v>30.4</v>
      </c>
      <c r="Y39" s="69">
        <v>70.599999999999994</v>
      </c>
      <c r="Z39" s="69">
        <v>66.7</v>
      </c>
      <c r="AA39" s="69">
        <f>IFERROR(ROUND(INDEX(DataEyfs!$AD:$AD,MATCH($A39,DataEyfs!$D:$D,0))*100,1),"")</f>
        <v>62.5</v>
      </c>
      <c r="AB39" s="69">
        <f t="shared" si="8"/>
        <v>-4.2000000000000028</v>
      </c>
      <c r="AC39" s="69">
        <f t="shared" si="9"/>
        <v>-8.0999999999999943</v>
      </c>
      <c r="AD39" s="69">
        <f t="shared" si="10"/>
        <v>-8.7000000000000028</v>
      </c>
      <c r="AE39" s="70">
        <f t="shared" si="11"/>
        <v>35</v>
      </c>
      <c r="AF39" s="67">
        <v>71.2</v>
      </c>
      <c r="AG39" s="68">
        <v>30.4</v>
      </c>
      <c r="AH39" s="69">
        <v>70.599999999999994</v>
      </c>
      <c r="AI39" s="69">
        <v>66.7</v>
      </c>
      <c r="AJ39" s="69">
        <f>IFERROR(ROUND(INDEX(DataEyfs!$AH:$AH,MATCH($A39,DataEyfs!$D:$D,0))*100,1),"")</f>
        <v>54.2</v>
      </c>
      <c r="AK39" s="69">
        <f t="shared" si="12"/>
        <v>-12.5</v>
      </c>
      <c r="AL39" s="69">
        <f t="shared" si="13"/>
        <v>-16.399999999999991</v>
      </c>
      <c r="AM39" s="69">
        <f t="shared" si="14"/>
        <v>-17</v>
      </c>
      <c r="AN39" s="70">
        <f t="shared" si="15"/>
        <v>41</v>
      </c>
    </row>
    <row r="40" spans="1:40" ht="15" customHeight="1">
      <c r="A40" s="65" t="s">
        <v>67</v>
      </c>
      <c r="B40" s="66">
        <v>3300</v>
      </c>
      <c r="C40" s="66">
        <v>35</v>
      </c>
      <c r="D40" s="70" t="str">
        <f>IFERROR(INDEX(DataEyfs!$G:$G,MATCH($A40,DataEyfs!$D:$D,0)),"")</f>
        <v>58</v>
      </c>
      <c r="E40" s="68">
        <v>77.400000000000006</v>
      </c>
      <c r="F40" s="68">
        <v>78</v>
      </c>
      <c r="G40" s="69">
        <v>78</v>
      </c>
      <c r="H40" s="69">
        <v>75.900000000000006</v>
      </c>
      <c r="I40" s="69">
        <f>IFERROR(ROUND(INDEX(DataEyfs!$J:$J,MATCH($A40,DataEyfs!$D:$D,0))*100,1),"")</f>
        <v>81</v>
      </c>
      <c r="J40" s="69">
        <f t="shared" si="0"/>
        <v>5.0999999999999943</v>
      </c>
      <c r="K40" s="69">
        <f t="shared" si="1"/>
        <v>3</v>
      </c>
      <c r="L40" s="69">
        <f t="shared" si="2"/>
        <v>3.5999999999999943</v>
      </c>
      <c r="M40" s="70">
        <f t="shared" si="3"/>
        <v>2</v>
      </c>
      <c r="N40" s="67">
        <v>90.6</v>
      </c>
      <c r="O40" s="68">
        <v>90</v>
      </c>
      <c r="P40" s="69">
        <v>86.4</v>
      </c>
      <c r="Q40" s="69">
        <v>83.3</v>
      </c>
      <c r="R40" s="69">
        <f>IFERROR(ROUND(INDEX(DataEyfs!$W:$W,MATCH($A40,DataEyfs!$D:$D,0))*100,1),"")</f>
        <v>87.9</v>
      </c>
      <c r="S40" s="69">
        <f t="shared" si="4"/>
        <v>4.6000000000000085</v>
      </c>
      <c r="T40" s="69">
        <f t="shared" si="5"/>
        <v>1.5</v>
      </c>
      <c r="U40" s="69">
        <f t="shared" si="6"/>
        <v>-2.6999999999999886</v>
      </c>
      <c r="V40" s="70">
        <f t="shared" si="7"/>
        <v>2</v>
      </c>
      <c r="W40" s="67">
        <v>79.2</v>
      </c>
      <c r="X40" s="68">
        <v>78</v>
      </c>
      <c r="Y40" s="69">
        <v>74.599999999999994</v>
      </c>
      <c r="Z40" s="69">
        <v>77.8</v>
      </c>
      <c r="AA40" s="69">
        <f>IFERROR(ROUND(INDEX(DataEyfs!$AD:$AD,MATCH($A40,DataEyfs!$D:$D,0))*100,1),"")</f>
        <v>79.3</v>
      </c>
      <c r="AB40" s="69">
        <f t="shared" si="8"/>
        <v>1.5</v>
      </c>
      <c r="AC40" s="69">
        <f t="shared" si="9"/>
        <v>4.7000000000000028</v>
      </c>
      <c r="AD40" s="69">
        <f t="shared" si="10"/>
        <v>9.9999999999994316E-2</v>
      </c>
      <c r="AE40" s="70">
        <f t="shared" si="11"/>
        <v>2</v>
      </c>
      <c r="AF40" s="67">
        <v>77.400000000000006</v>
      </c>
      <c r="AG40" s="68">
        <v>78</v>
      </c>
      <c r="AH40" s="69">
        <v>74.599999999999994</v>
      </c>
      <c r="AI40" s="69">
        <v>75.900000000000006</v>
      </c>
      <c r="AJ40" s="69">
        <f>IFERROR(ROUND(INDEX(DataEyfs!$AH:$AH,MATCH($A40,DataEyfs!$D:$D,0))*100,1),"")</f>
        <v>79.3</v>
      </c>
      <c r="AK40" s="69">
        <f t="shared" si="12"/>
        <v>3.3999999999999915</v>
      </c>
      <c r="AL40" s="69">
        <f t="shared" si="13"/>
        <v>4.7000000000000028</v>
      </c>
      <c r="AM40" s="69">
        <f t="shared" si="14"/>
        <v>1.8999999999999915</v>
      </c>
      <c r="AN40" s="70">
        <f t="shared" si="15"/>
        <v>2</v>
      </c>
    </row>
    <row r="41" spans="1:40" ht="15" customHeight="1">
      <c r="A41" s="65" t="s">
        <v>68</v>
      </c>
      <c r="B41" s="66">
        <v>3503</v>
      </c>
      <c r="C41" s="66">
        <v>36</v>
      </c>
      <c r="D41" s="70" t="str">
        <f>IFERROR(INDEX(DataEyfs!$G:$G,MATCH($A41,DataEyfs!$D:$D,0)),"")</f>
        <v>40</v>
      </c>
      <c r="E41" s="68">
        <v>70</v>
      </c>
      <c r="F41" s="68">
        <v>72.2</v>
      </c>
      <c r="G41" s="69">
        <v>68</v>
      </c>
      <c r="H41" s="69">
        <v>67.599999999999994</v>
      </c>
      <c r="I41" s="69">
        <f>IFERROR(ROUND(INDEX(DataEyfs!$J:$J,MATCH($A41,DataEyfs!$D:$D,0))*100,1),"")</f>
        <v>65</v>
      </c>
      <c r="J41" s="69">
        <f t="shared" si="0"/>
        <v>-2.5999999999999943</v>
      </c>
      <c r="K41" s="69">
        <f t="shared" si="1"/>
        <v>-3</v>
      </c>
      <c r="L41" s="69">
        <f t="shared" si="2"/>
        <v>-5</v>
      </c>
      <c r="M41" s="70">
        <f t="shared" si="3"/>
        <v>28</v>
      </c>
      <c r="N41" s="67">
        <v>73.3</v>
      </c>
      <c r="O41" s="68">
        <v>72.2</v>
      </c>
      <c r="P41" s="69">
        <v>68</v>
      </c>
      <c r="Q41" s="69">
        <v>67.599999999999994</v>
      </c>
      <c r="R41" s="69">
        <f>IFERROR(ROUND(INDEX(DataEyfs!$W:$W,MATCH($A41,DataEyfs!$D:$D,0))*100,1),"")</f>
        <v>77.5</v>
      </c>
      <c r="S41" s="69">
        <f t="shared" si="4"/>
        <v>9.9000000000000057</v>
      </c>
      <c r="T41" s="69">
        <f t="shared" si="5"/>
        <v>9.5</v>
      </c>
      <c r="U41" s="69">
        <f t="shared" si="6"/>
        <v>4.2000000000000028</v>
      </c>
      <c r="V41" s="70">
        <f t="shared" si="7"/>
        <v>19</v>
      </c>
      <c r="W41" s="67">
        <v>71.7</v>
      </c>
      <c r="X41" s="68">
        <v>72.2</v>
      </c>
      <c r="Y41" s="69">
        <v>68</v>
      </c>
      <c r="Z41" s="69">
        <v>67.599999999999994</v>
      </c>
      <c r="AA41" s="69">
        <f>IFERROR(ROUND(INDEX(DataEyfs!$AD:$AD,MATCH($A41,DataEyfs!$D:$D,0))*100,1),"")</f>
        <v>67.5</v>
      </c>
      <c r="AB41" s="69">
        <f t="shared" si="8"/>
        <v>-9.9999999999994316E-2</v>
      </c>
      <c r="AC41" s="69">
        <f t="shared" si="9"/>
        <v>-0.5</v>
      </c>
      <c r="AD41" s="69">
        <f t="shared" si="10"/>
        <v>-4.2000000000000028</v>
      </c>
      <c r="AE41" s="70">
        <f t="shared" si="11"/>
        <v>24</v>
      </c>
      <c r="AF41" s="67">
        <v>70</v>
      </c>
      <c r="AG41" s="68">
        <v>72.2</v>
      </c>
      <c r="AH41" s="69">
        <v>68</v>
      </c>
      <c r="AI41" s="69">
        <v>67.599999999999994</v>
      </c>
      <c r="AJ41" s="69">
        <f>IFERROR(ROUND(INDEX(DataEyfs!$AH:$AH,MATCH($A41,DataEyfs!$D:$D,0))*100,1),"")</f>
        <v>65</v>
      </c>
      <c r="AK41" s="69">
        <f t="shared" si="12"/>
        <v>-2.5999999999999943</v>
      </c>
      <c r="AL41" s="69">
        <f t="shared" si="13"/>
        <v>-3</v>
      </c>
      <c r="AM41" s="69">
        <f t="shared" si="14"/>
        <v>-5</v>
      </c>
      <c r="AN41" s="70">
        <f t="shared" si="15"/>
        <v>26</v>
      </c>
    </row>
    <row r="42" spans="1:40" ht="15" customHeight="1">
      <c r="A42" s="65" t="s">
        <v>69</v>
      </c>
      <c r="B42" s="66">
        <v>3505</v>
      </c>
      <c r="C42" s="66">
        <v>37</v>
      </c>
      <c r="D42" s="70" t="str">
        <f>IFERROR(INDEX(DataEyfs!$G:$G,MATCH($A42,DataEyfs!$D:$D,0)),"")</f>
        <v>29</v>
      </c>
      <c r="E42" s="68">
        <v>89.7</v>
      </c>
      <c r="F42" s="68">
        <v>46.7</v>
      </c>
      <c r="G42" s="69">
        <v>72.400000000000006</v>
      </c>
      <c r="H42" s="69">
        <v>70</v>
      </c>
      <c r="I42" s="69">
        <f>IFERROR(ROUND(INDEX(DataEyfs!$J:$J,MATCH($A42,DataEyfs!$D:$D,0))*100,1),"")</f>
        <v>72.400000000000006</v>
      </c>
      <c r="J42" s="69">
        <f t="shared" si="0"/>
        <v>2.4000000000000057</v>
      </c>
      <c r="K42" s="69">
        <f t="shared" si="1"/>
        <v>0</v>
      </c>
      <c r="L42" s="69">
        <f t="shared" si="2"/>
        <v>-17.299999999999997</v>
      </c>
      <c r="M42" s="70">
        <f t="shared" si="3"/>
        <v>14</v>
      </c>
      <c r="N42" s="67">
        <v>89.7</v>
      </c>
      <c r="O42" s="68">
        <v>60</v>
      </c>
      <c r="P42" s="69">
        <v>79.3</v>
      </c>
      <c r="Q42" s="69">
        <v>76.7</v>
      </c>
      <c r="R42" s="69">
        <f>IFERROR(ROUND(INDEX(DataEyfs!$W:$W,MATCH($A42,DataEyfs!$D:$D,0))*100,1),"")</f>
        <v>79.3</v>
      </c>
      <c r="S42" s="69">
        <f t="shared" si="4"/>
        <v>2.5999999999999943</v>
      </c>
      <c r="T42" s="69">
        <f t="shared" si="5"/>
        <v>0</v>
      </c>
      <c r="U42" s="69">
        <f t="shared" si="6"/>
        <v>-10.400000000000006</v>
      </c>
      <c r="V42" s="70">
        <f t="shared" si="7"/>
        <v>15</v>
      </c>
      <c r="W42" s="67">
        <v>89.7</v>
      </c>
      <c r="X42" s="68">
        <v>53.3</v>
      </c>
      <c r="Y42" s="69">
        <v>69</v>
      </c>
      <c r="Z42" s="69">
        <v>70</v>
      </c>
      <c r="AA42" s="69">
        <f>IFERROR(ROUND(INDEX(DataEyfs!$AD:$AD,MATCH($A42,DataEyfs!$D:$D,0))*100,1),"")</f>
        <v>72.400000000000006</v>
      </c>
      <c r="AB42" s="69">
        <f t="shared" si="8"/>
        <v>2.4000000000000057</v>
      </c>
      <c r="AC42" s="69">
        <f t="shared" si="9"/>
        <v>3.4000000000000057</v>
      </c>
      <c r="AD42" s="69">
        <f t="shared" si="10"/>
        <v>-17.299999999999997</v>
      </c>
      <c r="AE42" s="70">
        <f t="shared" si="11"/>
        <v>13</v>
      </c>
      <c r="AF42" s="67">
        <v>89.7</v>
      </c>
      <c r="AG42" s="68">
        <v>43.3</v>
      </c>
      <c r="AH42" s="69">
        <v>69</v>
      </c>
      <c r="AI42" s="69">
        <v>70</v>
      </c>
      <c r="AJ42" s="69">
        <f>IFERROR(ROUND(INDEX(DataEyfs!$AH:$AH,MATCH($A42,DataEyfs!$D:$D,0))*100,1),"")</f>
        <v>72.400000000000006</v>
      </c>
      <c r="AK42" s="69">
        <f t="shared" si="12"/>
        <v>2.4000000000000057</v>
      </c>
      <c r="AL42" s="69">
        <f t="shared" si="13"/>
        <v>3.4000000000000057</v>
      </c>
      <c r="AM42" s="69">
        <f t="shared" si="14"/>
        <v>-17.299999999999997</v>
      </c>
      <c r="AN42" s="70">
        <f t="shared" si="15"/>
        <v>12</v>
      </c>
    </row>
    <row r="43" spans="1:40" ht="15" customHeight="1">
      <c r="A43" s="65" t="s">
        <v>70</v>
      </c>
      <c r="B43" s="66">
        <v>3506</v>
      </c>
      <c r="C43" s="66">
        <v>38</v>
      </c>
      <c r="D43" s="70" t="str">
        <f>IFERROR(INDEX(DataEyfs!$G:$G,MATCH($A43,DataEyfs!$D:$D,0)),"")</f>
        <v>25</v>
      </c>
      <c r="E43" s="68">
        <v>73.3</v>
      </c>
      <c r="F43" s="68">
        <v>61.3</v>
      </c>
      <c r="G43" s="69">
        <v>66.7</v>
      </c>
      <c r="H43" s="69">
        <v>57.1</v>
      </c>
      <c r="I43" s="69">
        <f>IFERROR(ROUND(INDEX(DataEyfs!$J:$J,MATCH($A43,DataEyfs!$D:$D,0))*100,1),"")</f>
        <v>64</v>
      </c>
      <c r="J43" s="69">
        <f t="shared" si="0"/>
        <v>6.8999999999999986</v>
      </c>
      <c r="K43" s="69">
        <f t="shared" si="1"/>
        <v>-2.7000000000000028</v>
      </c>
      <c r="L43" s="69">
        <f t="shared" si="2"/>
        <v>-9.2999999999999972</v>
      </c>
      <c r="M43" s="70">
        <f t="shared" si="3"/>
        <v>33</v>
      </c>
      <c r="N43" s="67">
        <v>80</v>
      </c>
      <c r="O43" s="68">
        <v>64.5</v>
      </c>
      <c r="P43" s="69">
        <v>70</v>
      </c>
      <c r="Q43" s="69">
        <v>71.400000000000006</v>
      </c>
      <c r="R43" s="69">
        <f>IFERROR(ROUND(INDEX(DataEyfs!$W:$W,MATCH($A43,DataEyfs!$D:$D,0))*100,1),"")</f>
        <v>76</v>
      </c>
      <c r="S43" s="69">
        <f t="shared" si="4"/>
        <v>4.5999999999999943</v>
      </c>
      <c r="T43" s="69">
        <f t="shared" si="5"/>
        <v>6</v>
      </c>
      <c r="U43" s="69">
        <f t="shared" si="6"/>
        <v>-4</v>
      </c>
      <c r="V43" s="70">
        <f t="shared" si="7"/>
        <v>23</v>
      </c>
      <c r="W43" s="67">
        <v>70</v>
      </c>
      <c r="X43" s="68">
        <v>61.3</v>
      </c>
      <c r="Y43" s="69">
        <v>66.7</v>
      </c>
      <c r="Z43" s="69">
        <v>57.1</v>
      </c>
      <c r="AA43" s="69">
        <f>IFERROR(ROUND(INDEX(DataEyfs!$AD:$AD,MATCH($A43,DataEyfs!$D:$D,0))*100,1),"")</f>
        <v>72</v>
      </c>
      <c r="AB43" s="69">
        <f t="shared" si="8"/>
        <v>14.899999999999999</v>
      </c>
      <c r="AC43" s="69">
        <f t="shared" si="9"/>
        <v>5.2999999999999972</v>
      </c>
      <c r="AD43" s="69">
        <f t="shared" si="10"/>
        <v>2</v>
      </c>
      <c r="AE43" s="70">
        <f t="shared" si="11"/>
        <v>14</v>
      </c>
      <c r="AF43" s="67">
        <v>70</v>
      </c>
      <c r="AG43" s="68">
        <v>61.3</v>
      </c>
      <c r="AH43" s="69">
        <v>66.7</v>
      </c>
      <c r="AI43" s="69">
        <v>57.1</v>
      </c>
      <c r="AJ43" s="69">
        <f>IFERROR(ROUND(INDEX(DataEyfs!$AH:$AH,MATCH($A43,DataEyfs!$D:$D,0))*100,1),"")</f>
        <v>64</v>
      </c>
      <c r="AK43" s="69">
        <f t="shared" si="12"/>
        <v>6.8999999999999986</v>
      </c>
      <c r="AL43" s="69">
        <f t="shared" si="13"/>
        <v>-2.7000000000000028</v>
      </c>
      <c r="AM43" s="69">
        <f t="shared" si="14"/>
        <v>-6</v>
      </c>
      <c r="AN43" s="70">
        <f t="shared" si="15"/>
        <v>31</v>
      </c>
    </row>
    <row r="44" spans="1:40" ht="15" customHeight="1">
      <c r="A44" s="65" t="s">
        <v>71</v>
      </c>
      <c r="B44" s="66">
        <v>4028</v>
      </c>
      <c r="C44" s="66">
        <v>39</v>
      </c>
      <c r="D44" s="70" t="str">
        <f>IFERROR(INDEX(DataEyfs!$G:$G,MATCH($A44,DataEyfs!$D:$D,0)),"")</f>
        <v>77</v>
      </c>
      <c r="E44" s="68">
        <v>84.9</v>
      </c>
      <c r="F44" s="68">
        <v>67</v>
      </c>
      <c r="G44" s="69">
        <v>76.400000000000006</v>
      </c>
      <c r="H44" s="69">
        <v>76.7</v>
      </c>
      <c r="I44" s="69">
        <f>IFERROR(ROUND(INDEX(DataEyfs!$J:$J,MATCH($A44,DataEyfs!$D:$D,0))*100,1),"")</f>
        <v>77.900000000000006</v>
      </c>
      <c r="J44" s="69">
        <f t="shared" si="0"/>
        <v>1.2000000000000028</v>
      </c>
      <c r="K44" s="69">
        <f t="shared" si="1"/>
        <v>1.5</v>
      </c>
      <c r="L44" s="69">
        <f t="shared" si="2"/>
        <v>-7</v>
      </c>
      <c r="M44" s="70">
        <f t="shared" si="3"/>
        <v>5</v>
      </c>
      <c r="N44" s="67">
        <v>84.9</v>
      </c>
      <c r="O44" s="68">
        <v>78.400000000000006</v>
      </c>
      <c r="P44" s="69">
        <v>79.8</v>
      </c>
      <c r="Q44" s="69">
        <v>82.2</v>
      </c>
      <c r="R44" s="69">
        <f>IFERROR(ROUND(INDEX(DataEyfs!$W:$W,MATCH($A44,DataEyfs!$D:$D,0))*100,1),"")</f>
        <v>79.2</v>
      </c>
      <c r="S44" s="69">
        <f t="shared" si="4"/>
        <v>-3</v>
      </c>
      <c r="T44" s="69">
        <f t="shared" si="5"/>
        <v>-0.59999999999999432</v>
      </c>
      <c r="U44" s="69">
        <f t="shared" si="6"/>
        <v>-5.7000000000000028</v>
      </c>
      <c r="V44" s="70">
        <f t="shared" si="7"/>
        <v>16</v>
      </c>
      <c r="W44" s="67">
        <v>84.9</v>
      </c>
      <c r="X44" s="68">
        <v>61.4</v>
      </c>
      <c r="Y44" s="69">
        <v>77.5</v>
      </c>
      <c r="Z44" s="69">
        <v>76.7</v>
      </c>
      <c r="AA44" s="69">
        <f>IFERROR(ROUND(INDEX(DataEyfs!$AD:$AD,MATCH($A44,DataEyfs!$D:$D,0))*100,1),"")</f>
        <v>79.2</v>
      </c>
      <c r="AB44" s="69">
        <f t="shared" si="8"/>
        <v>2.5</v>
      </c>
      <c r="AC44" s="69">
        <f t="shared" si="9"/>
        <v>1.7000000000000028</v>
      </c>
      <c r="AD44" s="69">
        <f t="shared" si="10"/>
        <v>-5.7000000000000028</v>
      </c>
      <c r="AE44" s="70">
        <f t="shared" si="11"/>
        <v>3</v>
      </c>
      <c r="AF44" s="67">
        <v>84.9</v>
      </c>
      <c r="AG44" s="68">
        <v>60.2</v>
      </c>
      <c r="AH44" s="69">
        <v>76.400000000000006</v>
      </c>
      <c r="AI44" s="69">
        <v>76.7</v>
      </c>
      <c r="AJ44" s="69">
        <f>IFERROR(ROUND(INDEX(DataEyfs!$AH:$AH,MATCH($A44,DataEyfs!$D:$D,0))*100,1),"")</f>
        <v>77.900000000000006</v>
      </c>
      <c r="AK44" s="69">
        <f t="shared" si="12"/>
        <v>1.2000000000000028</v>
      </c>
      <c r="AL44" s="69">
        <f t="shared" si="13"/>
        <v>1.5</v>
      </c>
      <c r="AM44" s="69">
        <f t="shared" si="14"/>
        <v>-7</v>
      </c>
      <c r="AN44" s="70">
        <f t="shared" si="15"/>
        <v>4</v>
      </c>
    </row>
    <row r="45" spans="1:40" ht="15" customHeight="1">
      <c r="A45" s="65" t="s">
        <v>72</v>
      </c>
      <c r="B45" s="66">
        <v>2021</v>
      </c>
      <c r="C45" s="66">
        <v>40</v>
      </c>
      <c r="D45" s="70" t="str">
        <f>IFERROR(INDEX(DataEyfs!$G:$G,MATCH($A45,DataEyfs!$D:$D,0)),"")</f>
        <v>118</v>
      </c>
      <c r="E45" s="68">
        <v>80</v>
      </c>
      <c r="F45" s="68">
        <v>69.2</v>
      </c>
      <c r="G45" s="69">
        <v>73</v>
      </c>
      <c r="H45" s="69">
        <v>75.7</v>
      </c>
      <c r="I45" s="69">
        <f>IFERROR(ROUND(INDEX(DataEyfs!$J:$J,MATCH($A45,DataEyfs!$D:$D,0))*100,1),"")</f>
        <v>68.599999999999994</v>
      </c>
      <c r="J45" s="69">
        <f t="shared" si="0"/>
        <v>-7.1000000000000085</v>
      </c>
      <c r="K45" s="69">
        <f t="shared" si="1"/>
        <v>-4.4000000000000057</v>
      </c>
      <c r="L45" s="69">
        <f t="shared" si="2"/>
        <v>-11.400000000000006</v>
      </c>
      <c r="M45" s="70">
        <f t="shared" si="3"/>
        <v>25</v>
      </c>
      <c r="N45" s="67">
        <v>88.7</v>
      </c>
      <c r="O45" s="68">
        <v>80.3</v>
      </c>
      <c r="P45" s="69">
        <v>74.8</v>
      </c>
      <c r="Q45" s="69">
        <v>76.599999999999994</v>
      </c>
      <c r="R45" s="69">
        <f>IFERROR(ROUND(INDEX(DataEyfs!$W:$W,MATCH($A45,DataEyfs!$D:$D,0))*100,1),"")</f>
        <v>75.400000000000006</v>
      </c>
      <c r="S45" s="69">
        <f t="shared" si="4"/>
        <v>-1.1999999999999886</v>
      </c>
      <c r="T45" s="69">
        <f t="shared" si="5"/>
        <v>0.60000000000000853</v>
      </c>
      <c r="U45" s="69">
        <f t="shared" si="6"/>
        <v>-13.299999999999997</v>
      </c>
      <c r="V45" s="70">
        <f t="shared" si="7"/>
        <v>27</v>
      </c>
      <c r="W45" s="67">
        <v>80</v>
      </c>
      <c r="X45" s="68">
        <v>65</v>
      </c>
      <c r="Y45" s="69">
        <v>74.8</v>
      </c>
      <c r="Z45" s="69">
        <v>73.900000000000006</v>
      </c>
      <c r="AA45" s="69">
        <f>IFERROR(ROUND(INDEX(DataEyfs!$AD:$AD,MATCH($A45,DataEyfs!$D:$D,0))*100,1),"")</f>
        <v>67.8</v>
      </c>
      <c r="AB45" s="69">
        <f t="shared" si="8"/>
        <v>-6.1000000000000085</v>
      </c>
      <c r="AC45" s="69">
        <f t="shared" si="9"/>
        <v>-7</v>
      </c>
      <c r="AD45" s="69">
        <f t="shared" si="10"/>
        <v>-12.200000000000003</v>
      </c>
      <c r="AE45" s="70">
        <f t="shared" si="11"/>
        <v>23</v>
      </c>
      <c r="AF45" s="67">
        <v>80</v>
      </c>
      <c r="AG45" s="68">
        <v>65</v>
      </c>
      <c r="AH45" s="69">
        <v>72.099999999999994</v>
      </c>
      <c r="AI45" s="69">
        <v>73</v>
      </c>
      <c r="AJ45" s="69">
        <f>IFERROR(ROUND(INDEX(DataEyfs!$AH:$AH,MATCH($A45,DataEyfs!$D:$D,0))*100,1),"")</f>
        <v>66.900000000000006</v>
      </c>
      <c r="AK45" s="69">
        <f t="shared" si="12"/>
        <v>-6.0999999999999943</v>
      </c>
      <c r="AL45" s="69">
        <f t="shared" si="13"/>
        <v>-5.1999999999999886</v>
      </c>
      <c r="AM45" s="69">
        <f t="shared" si="14"/>
        <v>-13.099999999999994</v>
      </c>
      <c r="AN45" s="70">
        <f t="shared" si="15"/>
        <v>22</v>
      </c>
    </row>
    <row r="46" spans="1:40" ht="15" customHeight="1">
      <c r="A46" s="65" t="s">
        <v>73</v>
      </c>
      <c r="B46" s="66">
        <v>2056</v>
      </c>
      <c r="C46" s="66">
        <v>41</v>
      </c>
      <c r="D46" s="70" t="str">
        <f>IFERROR(INDEX(DataEyfs!$G:$G,MATCH($A46,DataEyfs!$D:$D,0)),"")</f>
        <v>62</v>
      </c>
      <c r="E46" s="68">
        <v>74.099999999999994</v>
      </c>
      <c r="F46" s="68">
        <v>55.7</v>
      </c>
      <c r="G46" s="69">
        <v>68.3</v>
      </c>
      <c r="H46" s="69">
        <v>73.7</v>
      </c>
      <c r="I46" s="69">
        <f>IFERROR(ROUND(INDEX(DataEyfs!$J:$J,MATCH($A46,DataEyfs!$D:$D,0))*100,1),"")</f>
        <v>72.599999999999994</v>
      </c>
      <c r="J46" s="69">
        <f t="shared" si="0"/>
        <v>-1.1000000000000085</v>
      </c>
      <c r="K46" s="69">
        <f t="shared" si="1"/>
        <v>4.2999999999999972</v>
      </c>
      <c r="L46" s="69">
        <f t="shared" si="2"/>
        <v>-1.5</v>
      </c>
      <c r="M46" s="70">
        <f t="shared" si="3"/>
        <v>13</v>
      </c>
      <c r="N46" s="67">
        <v>75.900000000000006</v>
      </c>
      <c r="O46" s="68">
        <v>55.7</v>
      </c>
      <c r="P46" s="69">
        <v>73</v>
      </c>
      <c r="Q46" s="69">
        <v>80.7</v>
      </c>
      <c r="R46" s="69">
        <f>IFERROR(ROUND(INDEX(DataEyfs!$W:$W,MATCH($A46,DataEyfs!$D:$D,0))*100,1),"")</f>
        <v>75.8</v>
      </c>
      <c r="S46" s="69">
        <f t="shared" si="4"/>
        <v>-4.9000000000000057</v>
      </c>
      <c r="T46" s="69">
        <f t="shared" si="5"/>
        <v>2.7999999999999972</v>
      </c>
      <c r="U46" s="69">
        <f t="shared" si="6"/>
        <v>-0.10000000000000853</v>
      </c>
      <c r="V46" s="70">
        <f t="shared" si="7"/>
        <v>25</v>
      </c>
      <c r="W46" s="67">
        <v>74.099999999999994</v>
      </c>
      <c r="X46" s="68">
        <v>65.599999999999994</v>
      </c>
      <c r="Y46" s="69">
        <v>68.3</v>
      </c>
      <c r="Z46" s="69">
        <v>70.2</v>
      </c>
      <c r="AA46" s="69">
        <f>IFERROR(ROUND(INDEX(DataEyfs!$AD:$AD,MATCH($A46,DataEyfs!$D:$D,0))*100,1),"")</f>
        <v>69.400000000000006</v>
      </c>
      <c r="AB46" s="69">
        <f t="shared" si="8"/>
        <v>-0.79999999999999716</v>
      </c>
      <c r="AC46" s="69">
        <f t="shared" si="9"/>
        <v>1.1000000000000085</v>
      </c>
      <c r="AD46" s="69">
        <f t="shared" si="10"/>
        <v>-4.6999999999999886</v>
      </c>
      <c r="AE46" s="70">
        <f t="shared" si="11"/>
        <v>21</v>
      </c>
      <c r="AF46" s="67">
        <v>74.099999999999994</v>
      </c>
      <c r="AG46" s="68">
        <v>54.1</v>
      </c>
      <c r="AH46" s="69">
        <v>68.3</v>
      </c>
      <c r="AI46" s="69">
        <v>70.2</v>
      </c>
      <c r="AJ46" s="69">
        <f>IFERROR(ROUND(INDEX(DataEyfs!$AH:$AH,MATCH($A46,DataEyfs!$D:$D,0))*100,1),"")</f>
        <v>69.400000000000006</v>
      </c>
      <c r="AK46" s="69">
        <f t="shared" si="12"/>
        <v>-0.79999999999999716</v>
      </c>
      <c r="AL46" s="69">
        <f t="shared" si="13"/>
        <v>1.1000000000000085</v>
      </c>
      <c r="AM46" s="69">
        <f t="shared" si="14"/>
        <v>-4.6999999999999886</v>
      </c>
      <c r="AN46" s="70">
        <f t="shared" si="15"/>
        <v>19</v>
      </c>
    </row>
    <row r="47" spans="1:40" ht="15" customHeight="1">
      <c r="A47" s="65" t="s">
        <v>74</v>
      </c>
      <c r="B47" s="66">
        <v>2059</v>
      </c>
      <c r="C47" s="66">
        <v>42</v>
      </c>
      <c r="D47" s="70" t="str">
        <f>IFERROR(INDEX(DataEyfs!$G:$G,MATCH($A47,DataEyfs!$D:$D,0)),"")</f>
        <v>107</v>
      </c>
      <c r="E47" s="68">
        <v>73.099999999999994</v>
      </c>
      <c r="F47" s="68">
        <v>57.1</v>
      </c>
      <c r="G47" s="69">
        <v>64.8</v>
      </c>
      <c r="H47" s="69">
        <v>63.7</v>
      </c>
      <c r="I47" s="69">
        <f>IFERROR(ROUND(INDEX(DataEyfs!$J:$J,MATCH($A47,DataEyfs!$D:$D,0))*100,1),"")</f>
        <v>72</v>
      </c>
      <c r="J47" s="69">
        <f t="shared" si="0"/>
        <v>8.2999999999999972</v>
      </c>
      <c r="K47" s="69">
        <f t="shared" si="1"/>
        <v>7.2000000000000028</v>
      </c>
      <c r="L47" s="69">
        <f t="shared" si="2"/>
        <v>-1.0999999999999943</v>
      </c>
      <c r="M47" s="70">
        <f t="shared" si="3"/>
        <v>15</v>
      </c>
      <c r="N47" s="67">
        <v>76.900000000000006</v>
      </c>
      <c r="O47" s="68">
        <v>83</v>
      </c>
      <c r="P47" s="69">
        <v>69.5</v>
      </c>
      <c r="Q47" s="69">
        <v>77.900000000000006</v>
      </c>
      <c r="R47" s="69">
        <f>IFERROR(ROUND(INDEX(DataEyfs!$W:$W,MATCH($A47,DataEyfs!$D:$D,0))*100,1),"")</f>
        <v>85</v>
      </c>
      <c r="S47" s="69">
        <f t="shared" si="4"/>
        <v>7.0999999999999943</v>
      </c>
      <c r="T47" s="69">
        <f t="shared" si="5"/>
        <v>15.5</v>
      </c>
      <c r="U47" s="69">
        <f t="shared" si="6"/>
        <v>8.0999999999999943</v>
      </c>
      <c r="V47" s="70">
        <f t="shared" si="7"/>
        <v>4</v>
      </c>
      <c r="W47" s="67">
        <v>73.099999999999994</v>
      </c>
      <c r="X47" s="68">
        <v>58</v>
      </c>
      <c r="Y47" s="69">
        <v>64.8</v>
      </c>
      <c r="Z47" s="69">
        <v>62.8</v>
      </c>
      <c r="AA47" s="69">
        <f>IFERROR(ROUND(INDEX(DataEyfs!$AD:$AD,MATCH($A47,DataEyfs!$D:$D,0))*100,1),"")</f>
        <v>71</v>
      </c>
      <c r="AB47" s="69">
        <f t="shared" si="8"/>
        <v>8.2000000000000028</v>
      </c>
      <c r="AC47" s="69">
        <f t="shared" si="9"/>
        <v>6.2000000000000028</v>
      </c>
      <c r="AD47" s="69">
        <f t="shared" si="10"/>
        <v>-2.0999999999999943</v>
      </c>
      <c r="AE47" s="70">
        <f t="shared" si="11"/>
        <v>16</v>
      </c>
      <c r="AF47" s="67">
        <v>73.099999999999994</v>
      </c>
      <c r="AG47" s="68">
        <v>55.4</v>
      </c>
      <c r="AH47" s="69">
        <v>63.8</v>
      </c>
      <c r="AI47" s="69">
        <v>61.9</v>
      </c>
      <c r="AJ47" s="69">
        <f>IFERROR(ROUND(INDEX(DataEyfs!$AH:$AH,MATCH($A47,DataEyfs!$D:$D,0))*100,1),"")</f>
        <v>71</v>
      </c>
      <c r="AK47" s="69">
        <f t="shared" si="12"/>
        <v>9.1000000000000014</v>
      </c>
      <c r="AL47" s="69">
        <f t="shared" si="13"/>
        <v>7.2000000000000028</v>
      </c>
      <c r="AM47" s="69">
        <f t="shared" si="14"/>
        <v>-2.0999999999999943</v>
      </c>
      <c r="AN47" s="70">
        <f t="shared" si="15"/>
        <v>14</v>
      </c>
    </row>
    <row r="48" spans="1:40" ht="15" customHeight="1">
      <c r="A48" s="65" t="s">
        <v>75</v>
      </c>
      <c r="B48" s="66">
        <v>2060</v>
      </c>
      <c r="C48" s="66">
        <v>43</v>
      </c>
      <c r="D48" s="70" t="str">
        <f>IFERROR(INDEX(DataEyfs!$G:$G,MATCH($A48,DataEyfs!$D:$D,0)),"")</f>
        <v>81</v>
      </c>
      <c r="E48" s="68">
        <v>72.7</v>
      </c>
      <c r="F48" s="68">
        <v>55.8</v>
      </c>
      <c r="G48" s="69">
        <v>58.3</v>
      </c>
      <c r="H48" s="69">
        <v>61.6</v>
      </c>
      <c r="I48" s="69">
        <f>IFERROR(ROUND(INDEX(DataEyfs!$J:$J,MATCH($A48,DataEyfs!$D:$D,0))*100,1),"")</f>
        <v>69.099999999999994</v>
      </c>
      <c r="J48" s="69">
        <f t="shared" si="0"/>
        <v>7.4999999999999929</v>
      </c>
      <c r="K48" s="69">
        <f t="shared" si="1"/>
        <v>10.799999999999997</v>
      </c>
      <c r="L48" s="69">
        <f t="shared" si="2"/>
        <v>-3.6000000000000085</v>
      </c>
      <c r="M48" s="70"/>
      <c r="N48" s="67">
        <v>73.900000000000006</v>
      </c>
      <c r="O48" s="68">
        <v>60.5</v>
      </c>
      <c r="P48" s="69">
        <v>69</v>
      </c>
      <c r="Q48" s="69">
        <v>66.3</v>
      </c>
      <c r="R48" s="69">
        <f>IFERROR(ROUND(INDEX(DataEyfs!$W:$W,MATCH($A48,DataEyfs!$D:$D,0))*100,1),"")</f>
        <v>74.099999999999994</v>
      </c>
      <c r="S48" s="69">
        <f t="shared" si="4"/>
        <v>7.7999999999999972</v>
      </c>
      <c r="T48" s="69">
        <f t="shared" si="5"/>
        <v>5.0999999999999943</v>
      </c>
      <c r="U48" s="69">
        <f t="shared" si="6"/>
        <v>0.19999999999998863</v>
      </c>
      <c r="V48" s="70"/>
      <c r="W48" s="67">
        <v>72.7</v>
      </c>
      <c r="X48" s="68">
        <v>52.3</v>
      </c>
      <c r="Y48" s="69">
        <v>58.3</v>
      </c>
      <c r="Z48" s="69">
        <v>60.5</v>
      </c>
      <c r="AA48" s="69">
        <f>IFERROR(ROUND(INDEX(DataEyfs!$AD:$AD,MATCH($A48,DataEyfs!$D:$D,0))*100,1),"")</f>
        <v>64.2</v>
      </c>
      <c r="AB48" s="69">
        <f t="shared" si="8"/>
        <v>3.7000000000000028</v>
      </c>
      <c r="AC48" s="69">
        <f t="shared" si="9"/>
        <v>5.9000000000000057</v>
      </c>
      <c r="AD48" s="69">
        <f t="shared" si="10"/>
        <v>-8.5</v>
      </c>
      <c r="AE48" s="70"/>
      <c r="AF48" s="67">
        <v>72.7</v>
      </c>
      <c r="AG48" s="68">
        <v>50</v>
      </c>
      <c r="AH48" s="69">
        <v>57.1</v>
      </c>
      <c r="AI48" s="69">
        <v>59.3</v>
      </c>
      <c r="AJ48" s="69">
        <f>IFERROR(ROUND(INDEX(DataEyfs!$AH:$AH,MATCH($A48,DataEyfs!$D:$D,0))*100,1),"")</f>
        <v>64.2</v>
      </c>
      <c r="AK48" s="69">
        <f t="shared" si="12"/>
        <v>4.9000000000000057</v>
      </c>
      <c r="AL48" s="69">
        <f t="shared" si="13"/>
        <v>7.1000000000000014</v>
      </c>
      <c r="AM48" s="69">
        <f t="shared" si="14"/>
        <v>-8.5</v>
      </c>
      <c r="AN48" s="70"/>
    </row>
    <row r="49" spans="1:40" ht="15" customHeight="1">
      <c r="A49" s="65" t="s">
        <v>76</v>
      </c>
      <c r="B49" s="66">
        <v>2063</v>
      </c>
      <c r="C49" s="66">
        <v>44</v>
      </c>
      <c r="D49" s="70" t="str">
        <f>IFERROR(INDEX(DataEyfs!$G:$G,MATCH($A49,DataEyfs!$D:$D,0)),"")</f>
        <v>104</v>
      </c>
      <c r="E49" s="68">
        <v>65.400000000000006</v>
      </c>
      <c r="F49" s="68">
        <v>40.200000000000003</v>
      </c>
      <c r="G49" s="69">
        <v>45.3</v>
      </c>
      <c r="H49" s="69">
        <v>51.8</v>
      </c>
      <c r="I49" s="69">
        <f>IFERROR(ROUND(INDEX(DataEyfs!$J:$J,MATCH($A49,DataEyfs!$D:$D,0))*100,1),"")</f>
        <v>60.6</v>
      </c>
      <c r="J49" s="69">
        <f t="shared" si="0"/>
        <v>8.8000000000000043</v>
      </c>
      <c r="K49" s="69">
        <f t="shared" si="1"/>
        <v>15.300000000000004</v>
      </c>
      <c r="L49" s="69">
        <f t="shared" si="2"/>
        <v>-4.8000000000000043</v>
      </c>
      <c r="M49" s="70">
        <f>IF(ISERROR(RANK($I49,$I$6:$I$49)),"",RANK($I49,$I$6:$I$49))</f>
        <v>37</v>
      </c>
      <c r="N49" s="67">
        <v>79.7</v>
      </c>
      <c r="O49" s="68">
        <v>59</v>
      </c>
      <c r="P49" s="69">
        <v>62.4</v>
      </c>
      <c r="Q49" s="69">
        <v>62.5</v>
      </c>
      <c r="R49" s="69">
        <f>IFERROR(ROUND(INDEX(DataEyfs!$W:$W,MATCH($A49,DataEyfs!$D:$D,0))*100,1),"")</f>
        <v>64.400000000000006</v>
      </c>
      <c r="S49" s="69">
        <f t="shared" si="4"/>
        <v>1.9000000000000057</v>
      </c>
      <c r="T49" s="69">
        <f t="shared" si="5"/>
        <v>2.0000000000000071</v>
      </c>
      <c r="U49" s="69">
        <f t="shared" si="6"/>
        <v>-15.299999999999997</v>
      </c>
      <c r="V49" s="70">
        <f>IF(ISERROR(RANK($R49,$R$6:$R$49)),"",RANK($R49,$R$6:$R$49))</f>
        <v>40</v>
      </c>
      <c r="W49" s="67">
        <v>62.4</v>
      </c>
      <c r="X49" s="68">
        <v>41</v>
      </c>
      <c r="Y49" s="69">
        <v>45.3</v>
      </c>
      <c r="Z49" s="69">
        <v>53.6</v>
      </c>
      <c r="AA49" s="69">
        <f>IFERROR(ROUND(INDEX(DataEyfs!$AD:$AD,MATCH($A49,DataEyfs!$D:$D,0))*100,1),"")</f>
        <v>58.7</v>
      </c>
      <c r="AB49" s="69">
        <f t="shared" si="8"/>
        <v>5.1000000000000014</v>
      </c>
      <c r="AC49" s="69">
        <f t="shared" si="9"/>
        <v>13.400000000000006</v>
      </c>
      <c r="AD49" s="69">
        <f t="shared" si="10"/>
        <v>-3.6999999999999957</v>
      </c>
      <c r="AE49" s="70">
        <f>IF(ISERROR(RANK($AA49,$AA$6:$AA$49)),"",RANK($AA49,$AA$6:$AA$49))</f>
        <v>37</v>
      </c>
      <c r="AF49" s="67">
        <v>62.4</v>
      </c>
      <c r="AG49" s="68">
        <v>37.6</v>
      </c>
      <c r="AH49" s="69">
        <v>44.4</v>
      </c>
      <c r="AI49" s="69">
        <v>50.9</v>
      </c>
      <c r="AJ49" s="69">
        <f>IFERROR(ROUND(INDEX(DataEyfs!$AH:$AH,MATCH($A49,DataEyfs!$D:$D,0))*100,1),"")</f>
        <v>57.7</v>
      </c>
      <c r="AK49" s="69">
        <f t="shared" si="12"/>
        <v>6.8000000000000043</v>
      </c>
      <c r="AL49" s="69">
        <f t="shared" si="13"/>
        <v>13.300000000000004</v>
      </c>
      <c r="AM49" s="69">
        <f t="shared" si="14"/>
        <v>-4.6999999999999957</v>
      </c>
      <c r="AN49" s="70">
        <f>IF(ISERROR(RANK($AJ49,$AJ$6:$AJ$49)),"",RANK($AJ49,$AJ$6:$AJ$49))</f>
        <v>38</v>
      </c>
    </row>
    <row r="50" spans="1:40" ht="15" customHeight="1">
      <c r="A50" s="65" t="s">
        <v>77</v>
      </c>
      <c r="B50" s="66">
        <v>7001</v>
      </c>
      <c r="C50" s="66">
        <v>45</v>
      </c>
      <c r="D50" s="70" t="str">
        <f>IFERROR(INDEX(DataEyfs!$G:$G,MATCH($A50,DataEyfs!$D:$D,0)),"")</f>
        <v>26</v>
      </c>
      <c r="E50" s="72"/>
      <c r="F50" s="72"/>
      <c r="G50" s="73">
        <v>0</v>
      </c>
      <c r="H50" s="73">
        <v>0</v>
      </c>
      <c r="I50" s="73">
        <f>IFERROR(ROUND(INDEX(DataEyfs!$J:$J,MATCH($A50,DataEyfs!$D:$D,0))*100,1),"")</f>
        <v>0</v>
      </c>
      <c r="J50" s="73">
        <f t="shared" si="0"/>
        <v>0</v>
      </c>
      <c r="K50" s="73">
        <f t="shared" si="1"/>
        <v>0</v>
      </c>
      <c r="L50" s="73" t="str">
        <f t="shared" si="2"/>
        <v/>
      </c>
      <c r="M50" s="74" t="str">
        <f>IF(ISERROR(RANK($I50,$I$6:$I$49)),"",RANK($I50,$I$6:$I$49))</f>
        <v/>
      </c>
      <c r="N50" s="71"/>
      <c r="O50" s="72"/>
      <c r="P50" s="73">
        <v>0</v>
      </c>
      <c r="Q50" s="73">
        <v>0</v>
      </c>
      <c r="R50" s="73">
        <f>IFERROR(ROUND(INDEX(DataEyfs!$W:$W,MATCH($A50,DataEyfs!$D:$D,0))*100,1),"")</f>
        <v>3.8</v>
      </c>
      <c r="S50" s="73">
        <f t="shared" si="4"/>
        <v>3.8</v>
      </c>
      <c r="T50" s="73">
        <f t="shared" si="5"/>
        <v>3.8</v>
      </c>
      <c r="U50" s="73" t="str">
        <f t="shared" si="6"/>
        <v/>
      </c>
      <c r="V50" s="74" t="str">
        <f>IF(ISERROR(RANK($R50,$R$6:$R$49)),"",RANK($R50,$R$6:$R$49))</f>
        <v/>
      </c>
      <c r="W50" s="71"/>
      <c r="X50" s="72"/>
      <c r="Y50" s="73">
        <v>0</v>
      </c>
      <c r="Z50" s="73">
        <v>0</v>
      </c>
      <c r="AA50" s="73">
        <f>IFERROR(ROUND(INDEX(DataEyfs!$AD:$AD,MATCH($A50,DataEyfs!$D:$D,0))*100,1),"")</f>
        <v>0</v>
      </c>
      <c r="AB50" s="73">
        <f t="shared" si="8"/>
        <v>0</v>
      </c>
      <c r="AC50" s="73">
        <f t="shared" si="9"/>
        <v>0</v>
      </c>
      <c r="AD50" s="73" t="str">
        <f t="shared" si="10"/>
        <v/>
      </c>
      <c r="AE50" s="74" t="str">
        <f>IF(ISERROR(RANK($AA50,$AA$6:$AA$49)),"",RANK($AA50,$AA$6:$AA$49))</f>
        <v/>
      </c>
      <c r="AF50" s="71"/>
      <c r="AG50" s="72"/>
      <c r="AH50" s="73">
        <v>0</v>
      </c>
      <c r="AI50" s="73">
        <v>0</v>
      </c>
      <c r="AJ50" s="73">
        <f>IFERROR(ROUND(INDEX(DataEyfs!$AH:$AH,MATCH($A50,DataEyfs!$D:$D,0))*100,1),"")</f>
        <v>0</v>
      </c>
      <c r="AK50" s="73">
        <f t="shared" si="12"/>
        <v>0</v>
      </c>
      <c r="AL50" s="73">
        <f t="shared" si="13"/>
        <v>0</v>
      </c>
      <c r="AM50" s="73" t="str">
        <f t="shared" si="14"/>
        <v/>
      </c>
      <c r="AN50" s="74" t="str">
        <f>IF(ISERROR(RANK($AJ50,$AJ$6:$AJ$49)),"",RANK($AJ50,$AJ$6:$AJ$49))</f>
        <v/>
      </c>
    </row>
    <row r="51" spans="1:40" ht="15" customHeight="1" thickBot="1">
      <c r="A51" s="75" t="s">
        <v>78</v>
      </c>
      <c r="B51" s="76">
        <v>7005</v>
      </c>
      <c r="C51" s="76">
        <v>46</v>
      </c>
      <c r="D51" s="81" t="str">
        <f>IFERROR(INDEX(DataEyfs!$G:$G,MATCH($A51,DataEyfs!$D:$D,0)),"")</f>
        <v>12</v>
      </c>
      <c r="E51" s="79">
        <v>0</v>
      </c>
      <c r="F51" s="79">
        <v>0</v>
      </c>
      <c r="G51" s="80">
        <v>0</v>
      </c>
      <c r="H51" s="80"/>
      <c r="I51" s="80">
        <f>IFERROR(ROUND(INDEX(DataEyfs!$J:$J,MATCH($A51,DataEyfs!$D:$D,0))*100,1),"")</f>
        <v>0</v>
      </c>
      <c r="J51" s="80" t="str">
        <f t="shared" si="0"/>
        <v/>
      </c>
      <c r="K51" s="80">
        <f t="shared" si="1"/>
        <v>0</v>
      </c>
      <c r="L51" s="80">
        <f t="shared" si="2"/>
        <v>0</v>
      </c>
      <c r="M51" s="81" t="str">
        <f>IF(ISERROR(RANK($I51,$I$6:$I$49)),"",RANK($I51,$I$6:$I$49))</f>
        <v/>
      </c>
      <c r="N51" s="78">
        <v>0</v>
      </c>
      <c r="O51" s="79">
        <v>0</v>
      </c>
      <c r="P51" s="80">
        <v>0</v>
      </c>
      <c r="Q51" s="80"/>
      <c r="R51" s="80">
        <f>IFERROR(ROUND(INDEX(DataEyfs!$W:$W,MATCH($A51,DataEyfs!$D:$D,0))*100,1),"")</f>
        <v>0</v>
      </c>
      <c r="S51" s="80" t="str">
        <f t="shared" si="4"/>
        <v/>
      </c>
      <c r="T51" s="80">
        <f t="shared" si="5"/>
        <v>0</v>
      </c>
      <c r="U51" s="80">
        <f t="shared" si="6"/>
        <v>0</v>
      </c>
      <c r="V51" s="81" t="str">
        <f>IF(ISERROR(RANK($R51,$R$6:$R$49)),"",RANK($R51,$R$6:$R$49))</f>
        <v/>
      </c>
      <c r="W51" s="78">
        <v>0</v>
      </c>
      <c r="X51" s="79">
        <v>0</v>
      </c>
      <c r="Y51" s="80">
        <v>0</v>
      </c>
      <c r="Z51" s="80"/>
      <c r="AA51" s="80">
        <f>IFERROR(ROUND(INDEX(DataEyfs!$AD:$AD,MATCH($A51,DataEyfs!$D:$D,0))*100,1),"")</f>
        <v>0</v>
      </c>
      <c r="AB51" s="80" t="str">
        <f t="shared" si="8"/>
        <v/>
      </c>
      <c r="AC51" s="80">
        <f t="shared" si="9"/>
        <v>0</v>
      </c>
      <c r="AD51" s="80">
        <f t="shared" si="10"/>
        <v>0</v>
      </c>
      <c r="AE51" s="81" t="str">
        <f>IF(ISERROR(RANK($AA51,$AA$6:$AA$49)),"",RANK($AA51,$AA$6:$AA$49))</f>
        <v/>
      </c>
      <c r="AF51" s="78">
        <v>0</v>
      </c>
      <c r="AG51" s="79">
        <v>0</v>
      </c>
      <c r="AH51" s="80">
        <v>0</v>
      </c>
      <c r="AI51" s="80"/>
      <c r="AJ51" s="80">
        <f>IFERROR(ROUND(INDEX(DataEyfs!$AH:$AH,MATCH($A51,DataEyfs!$D:$D,0))*100,1),"")</f>
        <v>0</v>
      </c>
      <c r="AK51" s="80" t="str">
        <f t="shared" si="12"/>
        <v/>
      </c>
      <c r="AL51" s="80">
        <f t="shared" si="13"/>
        <v>0</v>
      </c>
      <c r="AM51" s="80">
        <f t="shared" si="14"/>
        <v>0</v>
      </c>
      <c r="AN51" s="81" t="str">
        <f>IF(ISERROR(RANK($AJ51,$AJ$6:$AJ$49)),"",RANK($AJ51,$AJ$6:$AJ$49))</f>
        <v/>
      </c>
    </row>
    <row r="52" spans="1:40" ht="5.15" customHeight="1" thickBot="1"/>
    <row r="53" spans="1:40" ht="15" customHeight="1">
      <c r="A53" s="82" t="s">
        <v>79</v>
      </c>
      <c r="B53" s="83"/>
      <c r="C53" s="84"/>
      <c r="D53" s="84" t="str">
        <f>IFERROR(INDEX(DataEyfs!$G:$G,MATCH("Local Authority",DataEyfs!$D:$D,0)),"")</f>
        <v>3,436</v>
      </c>
      <c r="E53" s="61">
        <v>72.400000000000006</v>
      </c>
      <c r="F53" s="62">
        <v>62.5</v>
      </c>
      <c r="G53" s="63">
        <v>65.2</v>
      </c>
      <c r="H53" s="63">
        <v>67.2</v>
      </c>
      <c r="I53" s="63">
        <f>IFERROR(ROUND(INDEX(DataEyfs!$J:$J,MATCH("Local Authority",DataEyfs!$D:$D,0))*100,1),"")</f>
        <v>67.900000000000006</v>
      </c>
      <c r="J53" s="63">
        <f>IF(OR($H53="",$I53=""),"",$I53-$H53)</f>
        <v>0.70000000000000284</v>
      </c>
      <c r="K53" s="63">
        <f>IF(OR($G53="",$I53=""),"",$I53-$G53)</f>
        <v>2.7000000000000028</v>
      </c>
      <c r="L53" s="63">
        <f>IF(OR($E53="",$I53=""),"",$I53-$E53)</f>
        <v>-4.5</v>
      </c>
      <c r="M53" s="85"/>
      <c r="N53" s="61">
        <v>78</v>
      </c>
      <c r="O53" s="62">
        <v>71.400000000000006</v>
      </c>
      <c r="P53" s="63">
        <v>71.8</v>
      </c>
      <c r="Q53" s="63">
        <v>73.400000000000006</v>
      </c>
      <c r="R53" s="63">
        <f>IFERROR(ROUND(INDEX(DataEyfs!$W:$W,MATCH("Local Authority",DataEyfs!$D:$D,0))*100,1),"")</f>
        <v>74.900000000000006</v>
      </c>
      <c r="S53" s="63">
        <f>IF(OR($Q53="",$R53=""),"",$R53-$Q53)</f>
        <v>1.5</v>
      </c>
      <c r="T53" s="63">
        <f>IF(OR($P53="",$R53=""),"",$R53-$P53)</f>
        <v>3.1000000000000085</v>
      </c>
      <c r="U53" s="63">
        <f>IF(OR($N53="",$R53=""),"",$R53-$N53)</f>
        <v>-3.0999999999999943</v>
      </c>
      <c r="V53" s="85"/>
      <c r="W53" s="61">
        <v>70.2</v>
      </c>
      <c r="X53" s="62">
        <v>60.6</v>
      </c>
      <c r="Y53" s="63">
        <v>63.9</v>
      </c>
      <c r="Z53" s="63">
        <v>65.900000000000006</v>
      </c>
      <c r="AA53" s="63">
        <f>IFERROR(ROUND(INDEX(DataEyfs!$AD:$AD,MATCH("Local Authority",DataEyfs!$D:$D,0))*100,1),"")</f>
        <v>66.400000000000006</v>
      </c>
      <c r="AB53" s="63">
        <f>IF(OR($Z53="",$AA53=""),"",$AA53-$Z53)</f>
        <v>0.5</v>
      </c>
      <c r="AC53" s="63">
        <f>IF(OR($Y53="",$AA53=""),"",$AA53-$Y53)</f>
        <v>2.5000000000000071</v>
      </c>
      <c r="AD53" s="63">
        <f>IF(OR($W53="",$AA53=""),"",$AA53-$W53)</f>
        <v>-3.7999999999999972</v>
      </c>
      <c r="AE53" s="85"/>
      <c r="AF53" s="61">
        <v>69.900000000000006</v>
      </c>
      <c r="AG53" s="62">
        <v>59.7</v>
      </c>
      <c r="AH53" s="63">
        <v>63.3</v>
      </c>
      <c r="AI53" s="63">
        <v>65.3</v>
      </c>
      <c r="AJ53" s="63">
        <f>IFERROR(ROUND(INDEX(DataEyfs!$AH:$AH,MATCH("Local Authority",DataEyfs!$D:$D,0))*100,1),"")</f>
        <v>65.8</v>
      </c>
      <c r="AK53" s="63">
        <f>IF(OR($AI53="",$AJ53=""),"",$AJ53-$AI53)</f>
        <v>0.5</v>
      </c>
      <c r="AL53" s="63">
        <f>IF(OR($AH53="",$AJ53=""),"",$AJ53-$AH53)</f>
        <v>2.5</v>
      </c>
      <c r="AM53" s="63">
        <f>IF(OR($AF53="",$AJ53=""),"",$AJ53-$AF53)</f>
        <v>-4.1000000000000085</v>
      </c>
      <c r="AN53" s="85"/>
    </row>
    <row r="54" spans="1:40" ht="15" customHeight="1">
      <c r="A54" s="86" t="s">
        <v>4</v>
      </c>
      <c r="B54" s="87"/>
      <c r="C54" s="88"/>
      <c r="D54" s="88" t="str">
        <f>IFERROR(INDEX(DataEyfs!$G:$G,MATCH("DfE Region - London",DataEyfs!$D:$D,0)),"")</f>
        <v>88,160</v>
      </c>
      <c r="E54" s="67">
        <v>74</v>
      </c>
      <c r="F54" s="68">
        <v>67.8</v>
      </c>
      <c r="G54" s="69">
        <v>69.099999999999994</v>
      </c>
      <c r="H54" s="69">
        <v>70</v>
      </c>
      <c r="I54" s="69">
        <f>IFERROR(ROUND(INDEX(DataEyfs!$J:$J,MATCH("DfE Region - London",DataEyfs!$D:$D,0))*100,1),"")</f>
        <v>70.7</v>
      </c>
      <c r="J54" s="69">
        <f>IF(OR($H54="",$I54=""),"",$I54-$H54)</f>
        <v>0.70000000000000284</v>
      </c>
      <c r="K54" s="69">
        <f>IF(OR($G54="",$I54=""),"",$I54-$G54)</f>
        <v>1.6000000000000085</v>
      </c>
      <c r="L54" s="69">
        <f>IF(OR($E54="",$I54=""),"",$I54-$E54)</f>
        <v>-3.2999999999999972</v>
      </c>
      <c r="M54" s="89"/>
      <c r="N54" s="67">
        <v>80.099999999999994</v>
      </c>
      <c r="O54" s="68">
        <v>74.8</v>
      </c>
      <c r="P54" s="69">
        <v>75.400000000000006</v>
      </c>
      <c r="Q54" s="69">
        <v>75.7</v>
      </c>
      <c r="R54" s="69">
        <f>IFERROR(ROUND(INDEX(DataEyfs!$W:$W,MATCH("DfE Region - London",DataEyfs!$D:$D,0))*100,1),"")</f>
        <v>76.099999999999994</v>
      </c>
      <c r="S54" s="69">
        <f>IF(OR($Q54="",$R54=""),"",$R54-$Q54)</f>
        <v>0.39999999999999147</v>
      </c>
      <c r="T54" s="69">
        <f>IF(OR($P54="",$R54=""),"",$R54-$P54)</f>
        <v>0.69999999999998863</v>
      </c>
      <c r="U54" s="69">
        <f>IF(OR($N54="",$R54=""),"",$R54-$N54)</f>
        <v>-4</v>
      </c>
      <c r="V54" s="89"/>
      <c r="W54" s="67">
        <v>73.7</v>
      </c>
      <c r="X54" s="68">
        <v>67.099999999999994</v>
      </c>
      <c r="Y54" s="69">
        <v>68.7</v>
      </c>
      <c r="Z54" s="69">
        <v>69.900000000000006</v>
      </c>
      <c r="AA54" s="69">
        <f>IFERROR(ROUND(INDEX(DataEyfs!$AD:$AD,MATCH("DfE Region - London",DataEyfs!$D:$D,0))*100,1),"")</f>
        <v>70.599999999999994</v>
      </c>
      <c r="AB54" s="69">
        <f>IF(OR($Z54="",$AA54=""),"",$AA54-$Z54)</f>
        <v>0.69999999999998863</v>
      </c>
      <c r="AC54" s="69">
        <f>IF(OR($Y54="",$AA54=""),"",$AA54-$Y54)</f>
        <v>1.8999999999999915</v>
      </c>
      <c r="AD54" s="69">
        <f>IF(OR($W54="",$AA54=""),"",$AA54-$W54)</f>
        <v>-3.1000000000000085</v>
      </c>
      <c r="AE54" s="89"/>
      <c r="AF54" s="67">
        <v>73</v>
      </c>
      <c r="AG54" s="68">
        <v>65.7</v>
      </c>
      <c r="AH54" s="69">
        <v>67.5</v>
      </c>
      <c r="AI54" s="69">
        <v>68.7</v>
      </c>
      <c r="AJ54" s="69">
        <f>IFERROR(ROUND(INDEX(DataEyfs!$AH:$AH,MATCH("DfE Region - London",DataEyfs!$D:$D,0))*100,1),"")</f>
        <v>69.400000000000006</v>
      </c>
      <c r="AK54" s="69">
        <f>IF(OR($AI54="",$AJ54=""),"",$AJ54-$AI54)</f>
        <v>0.70000000000000284</v>
      </c>
      <c r="AL54" s="69">
        <f>IF(OR($AH54="",$AJ54=""),"",$AJ54-$AH54)</f>
        <v>1.9000000000000057</v>
      </c>
      <c r="AM54" s="69">
        <f>IF(OR($AF54="",$AJ54=""),"",$AJ54-$AF54)</f>
        <v>-3.5999999999999943</v>
      </c>
      <c r="AN54" s="89"/>
    </row>
    <row r="55" spans="1:40" ht="15" customHeight="1" thickBot="1">
      <c r="A55" s="75" t="s">
        <v>80</v>
      </c>
      <c r="B55" s="76"/>
      <c r="C55" s="77"/>
      <c r="D55" s="77" t="str">
        <f>IFERROR(INDEX(DataEyfs!$G:$G,MATCH("NCER National",DataEyfs!$D:$D,0)),"")</f>
        <v>576,230</v>
      </c>
      <c r="E55" s="78">
        <v>71.8</v>
      </c>
      <c r="F55" s="79">
        <v>65.2</v>
      </c>
      <c r="G55" s="80">
        <v>67.3</v>
      </c>
      <c r="H55" s="80">
        <v>67.7</v>
      </c>
      <c r="I55" s="80">
        <f>IFERROR(ROUND(INDEX(DataEyfs!$J:$J,MATCH("NCER National",DataEyfs!$D:$D,0))*100,1),"")</f>
        <v>68.3</v>
      </c>
      <c r="J55" s="80">
        <f>IF(OR($H55="",$I55=""),"",$I55-$H55)</f>
        <v>0.59999999999999432</v>
      </c>
      <c r="K55" s="80">
        <f>IF(OR($G55="",$I55=""),"",$I55-$G55)</f>
        <v>1</v>
      </c>
      <c r="L55" s="80">
        <f>IF(OR($E55="",$I55=""),"",$I55-$E55)</f>
        <v>-3.5</v>
      </c>
      <c r="M55" s="90"/>
      <c r="N55" s="78">
        <v>79.2</v>
      </c>
      <c r="O55" s="79">
        <v>74.2</v>
      </c>
      <c r="P55" s="80">
        <v>75</v>
      </c>
      <c r="Q55" s="80">
        <v>74.900000000000006</v>
      </c>
      <c r="R55" s="80">
        <f>IFERROR(ROUND(INDEX(DataEyfs!$W:$W,MATCH("NCER National",DataEyfs!$D:$D,0))*100,1),"")</f>
        <v>75.2</v>
      </c>
      <c r="S55" s="80">
        <f>IF(OR($Q55="",$R55=""),"",$R55-$Q55)</f>
        <v>0.29999999999999716</v>
      </c>
      <c r="T55" s="80">
        <f>IF(OR($P55="",$R55=""),"",$R55-$P55)</f>
        <v>0.20000000000000284</v>
      </c>
      <c r="U55" s="80">
        <f>IF(OR($N55="",$R55=""),"",$R55-$N55)</f>
        <v>-4</v>
      </c>
      <c r="V55" s="90"/>
      <c r="W55" s="78">
        <v>71.400000000000006</v>
      </c>
      <c r="X55" s="79">
        <v>64.900000000000006</v>
      </c>
      <c r="Y55" s="80">
        <v>67</v>
      </c>
      <c r="Z55" s="80">
        <v>67.5</v>
      </c>
      <c r="AA55" s="80">
        <f>IFERROR(ROUND(INDEX(DataEyfs!$AD:$AD,MATCH("NCER National",DataEyfs!$D:$D,0))*100,1),"")</f>
        <v>68.099999999999994</v>
      </c>
      <c r="AB55" s="80">
        <f>IF(OR($Z55="",$AA55=""),"",$AA55-$Z55)</f>
        <v>0.59999999999999432</v>
      </c>
      <c r="AC55" s="80">
        <f>IF(OR($Y55="",$AA55=""),"",$AA55-$Y55)</f>
        <v>1.0999999999999943</v>
      </c>
      <c r="AD55" s="80">
        <f>IF(OR($W55="",$AA55=""),"",$AA55-$W55)</f>
        <v>-3.3000000000000114</v>
      </c>
      <c r="AE55" s="90"/>
      <c r="AF55" s="78">
        <v>70.7</v>
      </c>
      <c r="AG55" s="79">
        <v>63.4</v>
      </c>
      <c r="AH55" s="80">
        <v>65.7</v>
      </c>
      <c r="AI55" s="80">
        <v>66.3</v>
      </c>
      <c r="AJ55" s="80">
        <f>IFERROR(ROUND(INDEX(DataEyfs!$AH:$AH,MATCH("NCER National",DataEyfs!$D:$D,0))*100,1),"")</f>
        <v>66.900000000000006</v>
      </c>
      <c r="AK55" s="80">
        <f>IF(OR($AI55="",$AJ55=""),"",$AJ55-$AI55)</f>
        <v>0.60000000000000853</v>
      </c>
      <c r="AL55" s="80">
        <f>IF(OR($AH55="",$AJ55=""),"",$AJ55-$AH55)</f>
        <v>1.2000000000000028</v>
      </c>
      <c r="AM55" s="80">
        <f>IF(OR($AF55="",$AJ55=""),"",$AJ55-$AF55)</f>
        <v>-3.7999999999999972</v>
      </c>
      <c r="AN55" s="90"/>
    </row>
    <row r="56" spans="1:40" ht="13" thickBot="1"/>
    <row r="57" spans="1:40" ht="13">
      <c r="A57" s="91" t="s">
        <v>81</v>
      </c>
      <c r="B57" s="92"/>
      <c r="C57" s="92"/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92"/>
      <c r="AJ57" s="92"/>
      <c r="AK57" s="92"/>
      <c r="AL57" s="92"/>
      <c r="AM57" s="92"/>
      <c r="AN57" s="93"/>
    </row>
    <row r="58" spans="1:40">
      <c r="A58" s="94"/>
      <c r="AN58" s="95"/>
    </row>
    <row r="59" spans="1:40">
      <c r="A59" s="96"/>
      <c r="B59" s="60" t="s">
        <v>82</v>
      </c>
      <c r="AN59" s="95"/>
    </row>
    <row r="60" spans="1:40">
      <c r="A60" s="97"/>
      <c r="B60" s="60" t="s">
        <v>83</v>
      </c>
      <c r="AN60" s="95"/>
    </row>
    <row r="61" spans="1:40" ht="13" thickBot="1">
      <c r="A61" s="98"/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 s="99"/>
      <c r="AI61" s="99"/>
      <c r="AJ61" s="99"/>
      <c r="AK61" s="99"/>
      <c r="AL61" s="99"/>
      <c r="AM61" s="99"/>
      <c r="AN61" s="100"/>
    </row>
  </sheetData>
  <autoFilter ref="A5:AN51" xr:uid="{15CCDCED-B321-4143-8774-4DBC7E3C79BA}">
    <sortState xmlns:xlrd2="http://schemas.microsoft.com/office/spreadsheetml/2017/richdata2" ref="A6:AN51">
      <sortCondition ref="C5:C51"/>
    </sortState>
  </autoFilter>
  <mergeCells count="4">
    <mergeCell ref="AF3:AN3"/>
    <mergeCell ref="E3:M3"/>
    <mergeCell ref="N3:V3"/>
    <mergeCell ref="W3:AE3"/>
  </mergeCells>
  <conditionalFormatting sqref="A6:AN51 A53:AN55">
    <cfRule type="cellIs" dxfId="41" priority="1" stopIfTrue="1" operator="equal">
      <formula>""</formula>
    </cfRule>
  </conditionalFormatting>
  <conditionalFormatting sqref="J6:L51 S6:U51 AB6:AD51 AK6:AM51 J53:L55 S53:U55 AB53:AD55 AK53:AM55">
    <cfRule type="cellIs" dxfId="40" priority="2" stopIfTrue="1" operator="greaterThan">
      <formula>0</formula>
    </cfRule>
    <cfRule type="cellIs" dxfId="39" priority="3" stopIfTrue="1" operator="lessThan">
      <formula>0</formula>
    </cfRule>
  </conditionalFormatting>
  <printOptions horizontalCentered="1"/>
  <pageMargins left="0.74803149606299213" right="0.74803149606299213" top="0.98425196850393704" bottom="0.98425196850393704" header="0.51181102362204722" footer="0.51181102362204722"/>
  <pageSetup paperSize="9" scale="39" orientation="landscape" r:id="rId1"/>
  <headerFooter alignWithMargins="0">
    <oddFooter>&amp;L&amp;F&amp;C&amp;P of &amp;N&amp;R&amp;D &amp;T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53CF3-2C04-4550-9C9B-1D352FA7811E}">
  <sheetPr codeName="Sheet20">
    <tabColor theme="3" tint="0.79998168889431442"/>
  </sheetPr>
  <dimension ref="A1:AF49"/>
  <sheetViews>
    <sheetView view="pageBreakPreview" zoomScale="70" zoomScaleNormal="75" zoomScaleSheetLayoutView="70" workbookViewId="0">
      <pane xSplit="2" ySplit="6" topLeftCell="C7" activePane="bottomRight" state="frozen"/>
      <selection activeCell="H27" sqref="H27"/>
      <selection pane="topRight" activeCell="H27" sqref="H27"/>
      <selection pane="bottomLeft" activeCell="H27" sqref="H27"/>
      <selection pane="bottomRight" activeCell="H27" sqref="H27"/>
    </sheetView>
  </sheetViews>
  <sheetFormatPr defaultColWidth="9.1796875" defaultRowHeight="12.5"/>
  <cols>
    <col min="1" max="1" width="24.453125" style="2" customWidth="1"/>
    <col min="2" max="2" width="39.54296875" style="2" bestFit="1" customWidth="1"/>
    <col min="3" max="28" width="9.7265625" style="2" customWidth="1"/>
    <col min="29" max="31" width="7.1796875" style="2" customWidth="1"/>
    <col min="32" max="16384" width="9.1796875" style="2"/>
  </cols>
  <sheetData>
    <row r="1" spans="1:32" ht="15.5">
      <c r="A1" s="1" t="s">
        <v>244</v>
      </c>
      <c r="AB1" s="239">
        <v>202324</v>
      </c>
    </row>
    <row r="2" spans="1:32" ht="15.5">
      <c r="A2" s="240" t="s">
        <v>117</v>
      </c>
      <c r="AB2" s="239"/>
    </row>
    <row r="3" spans="1:32" ht="13" thickBot="1"/>
    <row r="4" spans="1:32" ht="13.5" thickBot="1">
      <c r="A4" s="242" t="s">
        <v>232</v>
      </c>
      <c r="B4" s="260" t="s">
        <v>119</v>
      </c>
      <c r="C4" s="261" t="s">
        <v>29</v>
      </c>
      <c r="D4" s="617" t="s">
        <v>233</v>
      </c>
      <c r="E4" s="618"/>
      <c r="F4" s="619"/>
      <c r="G4" s="617" t="s">
        <v>234</v>
      </c>
      <c r="H4" s="618"/>
      <c r="I4" s="619"/>
      <c r="J4" s="615" t="s">
        <v>235</v>
      </c>
      <c r="K4" s="620"/>
      <c r="L4" s="616"/>
      <c r="M4" s="615" t="s">
        <v>236</v>
      </c>
      <c r="N4" s="620"/>
      <c r="O4" s="616"/>
      <c r="P4" s="621" t="s">
        <v>237</v>
      </c>
      <c r="Q4" s="618"/>
      <c r="R4" s="619"/>
      <c r="S4" s="615" t="s">
        <v>233</v>
      </c>
      <c r="T4" s="616"/>
      <c r="U4" s="615" t="s">
        <v>234</v>
      </c>
      <c r="V4" s="616"/>
      <c r="W4" s="615" t="s">
        <v>235</v>
      </c>
      <c r="X4" s="616"/>
      <c r="Y4" s="615" t="s">
        <v>236</v>
      </c>
      <c r="Z4" s="616"/>
      <c r="AA4" s="620" t="s">
        <v>237</v>
      </c>
      <c r="AB4" s="616"/>
    </row>
    <row r="5" spans="1:32" ht="5.15" customHeight="1" thickBot="1"/>
    <row r="6" spans="1:32" s="248" customFormat="1" ht="99" thickBot="1">
      <c r="A6" s="245" t="s">
        <v>118</v>
      </c>
      <c r="B6" s="244" t="s">
        <v>119</v>
      </c>
      <c r="C6" s="262" t="s">
        <v>3</v>
      </c>
      <c r="D6" s="247" t="s">
        <v>3</v>
      </c>
      <c r="E6" s="243" t="s">
        <v>4</v>
      </c>
      <c r="F6" s="246" t="s">
        <v>125</v>
      </c>
      <c r="G6" s="245" t="s">
        <v>3</v>
      </c>
      <c r="H6" s="243" t="s">
        <v>4</v>
      </c>
      <c r="I6" s="246" t="s">
        <v>125</v>
      </c>
      <c r="J6" s="263" t="s">
        <v>3</v>
      </c>
      <c r="K6" s="264" t="s">
        <v>4</v>
      </c>
      <c r="L6" s="265" t="s">
        <v>125</v>
      </c>
      <c r="M6" s="263" t="s">
        <v>3</v>
      </c>
      <c r="N6" s="264" t="s">
        <v>4</v>
      </c>
      <c r="O6" s="265" t="s">
        <v>125</v>
      </c>
      <c r="P6" s="247" t="s">
        <v>3</v>
      </c>
      <c r="Q6" s="243" t="s">
        <v>4</v>
      </c>
      <c r="R6" s="246" t="s">
        <v>125</v>
      </c>
      <c r="S6" s="245" t="s">
        <v>126</v>
      </c>
      <c r="T6" s="246" t="s">
        <v>127</v>
      </c>
      <c r="U6" s="245" t="s">
        <v>126</v>
      </c>
      <c r="V6" s="246" t="s">
        <v>127</v>
      </c>
      <c r="W6" s="245" t="s">
        <v>126</v>
      </c>
      <c r="X6" s="244" t="s">
        <v>127</v>
      </c>
      <c r="Y6" s="263" t="s">
        <v>126</v>
      </c>
      <c r="Z6" s="265" t="s">
        <v>127</v>
      </c>
      <c r="AA6" s="247" t="s">
        <v>126</v>
      </c>
      <c r="AB6" s="246" t="s">
        <v>127</v>
      </c>
    </row>
    <row r="7" spans="1:32">
      <c r="A7" s="21" t="s">
        <v>238</v>
      </c>
      <c r="B7" s="15" t="s">
        <v>113</v>
      </c>
      <c r="C7" s="266">
        <v>3568</v>
      </c>
      <c r="D7" s="226">
        <v>62.8</v>
      </c>
      <c r="E7" s="17">
        <v>68.599999999999994</v>
      </c>
      <c r="F7" s="19">
        <v>61.1</v>
      </c>
      <c r="G7" s="16">
        <v>74.599999999999994</v>
      </c>
      <c r="H7" s="17">
        <v>79.599999999999994</v>
      </c>
      <c r="I7" s="19">
        <v>75</v>
      </c>
      <c r="J7" s="16">
        <v>71.900000000000006</v>
      </c>
      <c r="K7" s="17">
        <v>77.400000000000006</v>
      </c>
      <c r="L7" s="19">
        <v>72.2</v>
      </c>
      <c r="M7" s="16">
        <v>75.400000000000006</v>
      </c>
      <c r="N7" s="17">
        <v>80</v>
      </c>
      <c r="O7" s="19">
        <v>73.599999999999994</v>
      </c>
      <c r="P7" s="226">
        <v>76.400000000000006</v>
      </c>
      <c r="Q7" s="17">
        <v>79.5</v>
      </c>
      <c r="R7" s="19">
        <v>72.8</v>
      </c>
      <c r="S7" s="16">
        <f t="shared" ref="S7:S49" si="0">IF(OR($D7="",$E7=""),"",$D7-$E7)</f>
        <v>-5.7999999999999972</v>
      </c>
      <c r="T7" s="19">
        <f t="shared" ref="T7:T49" si="1">IF(OR($D7="",$F7=""),"",$D7-$F7)</f>
        <v>1.6999999999999957</v>
      </c>
      <c r="U7" s="16">
        <f t="shared" ref="U7:U49" si="2">IF(OR($G7="",$H7=""),"",$G7-$H7)</f>
        <v>-5</v>
      </c>
      <c r="V7" s="19">
        <f t="shared" ref="V7:V49" si="3">IF(OR($G7="",$I7=""),"",$G7-$I7)</f>
        <v>-0.40000000000000568</v>
      </c>
      <c r="W7" s="16">
        <f>IF(OR($J7="",$K7=""),"",$J7-$K7)</f>
        <v>-5.5</v>
      </c>
      <c r="X7" s="19">
        <f>IF(OR($J7="",$L7=""),"",$J7-$L7)</f>
        <v>-0.29999999999999716</v>
      </c>
      <c r="Y7" s="16">
        <f>IF(OR($M7="",$N7=""),"",$M7-$N7)</f>
        <v>-4.5999999999999943</v>
      </c>
      <c r="Z7" s="19">
        <f>IF(OR($M7="",$O7=""),"",$M7-$O7)</f>
        <v>1.8000000000000114</v>
      </c>
      <c r="AA7" s="226">
        <f>IF(OR($P7="",$Q7=""),"",$P7-$Q7)</f>
        <v>-3.0999999999999943</v>
      </c>
      <c r="AB7" s="19">
        <f>IF(OR($P7="",$R7=""),"",$P7-$R7)</f>
        <v>3.6000000000000085</v>
      </c>
      <c r="AD7" s="2" t="s">
        <v>239</v>
      </c>
      <c r="AE7" s="2" t="s">
        <v>128</v>
      </c>
      <c r="AF7" s="2" t="s">
        <v>128</v>
      </c>
    </row>
    <row r="8" spans="1:32">
      <c r="A8" s="30" t="s">
        <v>238</v>
      </c>
      <c r="B8" s="24" t="s">
        <v>129</v>
      </c>
      <c r="C8" s="267">
        <v>1699</v>
      </c>
      <c r="D8" s="227">
        <v>67.3</v>
      </c>
      <c r="E8" s="26">
        <v>72.599999999999994</v>
      </c>
      <c r="F8" s="28">
        <v>64.8</v>
      </c>
      <c r="G8" s="25">
        <v>78.099999999999994</v>
      </c>
      <c r="H8" s="26">
        <v>82.9</v>
      </c>
      <c r="I8" s="28">
        <v>78.5</v>
      </c>
      <c r="J8" s="25">
        <v>78.5</v>
      </c>
      <c r="K8" s="26">
        <v>83.2</v>
      </c>
      <c r="L8" s="28">
        <v>78.8</v>
      </c>
      <c r="M8" s="25">
        <v>76.599999999999994</v>
      </c>
      <c r="N8" s="26">
        <v>80.5</v>
      </c>
      <c r="O8" s="28">
        <v>73</v>
      </c>
      <c r="P8" s="227">
        <v>80.400000000000006</v>
      </c>
      <c r="Q8" s="26">
        <v>83</v>
      </c>
      <c r="R8" s="28">
        <v>76.599999999999994</v>
      </c>
      <c r="S8" s="25">
        <f t="shared" si="0"/>
        <v>-5.2999999999999972</v>
      </c>
      <c r="T8" s="28">
        <f t="shared" si="1"/>
        <v>2.5</v>
      </c>
      <c r="U8" s="25">
        <f t="shared" si="2"/>
        <v>-4.8000000000000114</v>
      </c>
      <c r="V8" s="28">
        <f t="shared" si="3"/>
        <v>-0.40000000000000568</v>
      </c>
      <c r="W8" s="25">
        <f t="shared" ref="W8:W49" si="4">IF(OR($J8="",$K8=""),"",$J8-$K8)</f>
        <v>-4.7000000000000028</v>
      </c>
      <c r="X8" s="28">
        <f t="shared" ref="X8:X49" si="5">IF(OR($J8="",$L8=""),"",$J8-$L8)</f>
        <v>-0.29999999999999716</v>
      </c>
      <c r="Y8" s="25">
        <f t="shared" ref="Y8:Y49" si="6">IF(OR($M8="",$N8=""),"",$M8-$N8)</f>
        <v>-3.9000000000000057</v>
      </c>
      <c r="Z8" s="28">
        <f t="shared" ref="Z8:Z49" si="7">IF(OR($M8="",$O8=""),"",$M8-$O8)</f>
        <v>3.5999999999999943</v>
      </c>
      <c r="AA8" s="227">
        <f t="shared" ref="AA8:AA49" si="8">IF(OR($P8="",$Q8=""),"",$P8-$Q8)</f>
        <v>-2.5999999999999943</v>
      </c>
      <c r="AB8" s="28">
        <f t="shared" ref="AB8:AB49" si="9">IF(OR($P8="",$R8=""),"",$P8-$R8)</f>
        <v>3.8000000000000114</v>
      </c>
      <c r="AD8" s="2" t="s">
        <v>239</v>
      </c>
      <c r="AE8" s="2" t="s">
        <v>128</v>
      </c>
      <c r="AF8" s="2" t="s">
        <v>209</v>
      </c>
    </row>
    <row r="9" spans="1:32" ht="13" thickBot="1">
      <c r="A9" s="249" t="s">
        <v>238</v>
      </c>
      <c r="B9" s="44" t="s">
        <v>130</v>
      </c>
      <c r="C9" s="268">
        <v>1869</v>
      </c>
      <c r="D9" s="250">
        <v>58.7</v>
      </c>
      <c r="E9" s="46">
        <v>64.8</v>
      </c>
      <c r="F9" s="47">
        <v>57.6</v>
      </c>
      <c r="G9" s="45">
        <v>71.5</v>
      </c>
      <c r="H9" s="46">
        <v>76.400000000000006</v>
      </c>
      <c r="I9" s="47">
        <v>71.7</v>
      </c>
      <c r="J9" s="45">
        <v>65.900000000000006</v>
      </c>
      <c r="K9" s="46">
        <v>71.8</v>
      </c>
      <c r="L9" s="47">
        <v>65.900000000000006</v>
      </c>
      <c r="M9" s="45">
        <v>74.3</v>
      </c>
      <c r="N9" s="46">
        <v>79.5</v>
      </c>
      <c r="O9" s="47">
        <v>74.2</v>
      </c>
      <c r="P9" s="250">
        <v>72.8</v>
      </c>
      <c r="Q9" s="46">
        <v>76.2</v>
      </c>
      <c r="R9" s="47">
        <v>69.2</v>
      </c>
      <c r="S9" s="45">
        <f t="shared" si="0"/>
        <v>-6.0999999999999943</v>
      </c>
      <c r="T9" s="47">
        <f t="shared" si="1"/>
        <v>1.1000000000000014</v>
      </c>
      <c r="U9" s="45">
        <f t="shared" si="2"/>
        <v>-4.9000000000000057</v>
      </c>
      <c r="V9" s="47">
        <f t="shared" si="3"/>
        <v>-0.20000000000000284</v>
      </c>
      <c r="W9" s="45">
        <f t="shared" si="4"/>
        <v>-5.8999999999999915</v>
      </c>
      <c r="X9" s="47">
        <f t="shared" si="5"/>
        <v>0</v>
      </c>
      <c r="Y9" s="45">
        <f t="shared" si="6"/>
        <v>-5.2000000000000028</v>
      </c>
      <c r="Z9" s="47">
        <f t="shared" si="7"/>
        <v>9.9999999999994316E-2</v>
      </c>
      <c r="AA9" s="250">
        <f t="shared" si="8"/>
        <v>-3.4000000000000057</v>
      </c>
      <c r="AB9" s="47">
        <f t="shared" si="9"/>
        <v>3.5999999999999943</v>
      </c>
      <c r="AD9" s="2" t="s">
        <v>239</v>
      </c>
      <c r="AE9" s="2" t="s">
        <v>128</v>
      </c>
      <c r="AF9" s="2" t="s">
        <v>210</v>
      </c>
    </row>
    <row r="10" spans="1:32">
      <c r="A10" s="21" t="s">
        <v>131</v>
      </c>
      <c r="B10" s="15" t="s">
        <v>132</v>
      </c>
      <c r="C10" s="266">
        <v>1164</v>
      </c>
      <c r="D10" s="226">
        <v>50.3</v>
      </c>
      <c r="E10" s="17">
        <v>56.5</v>
      </c>
      <c r="F10" s="19">
        <v>45.7</v>
      </c>
      <c r="G10" s="16">
        <v>66.2</v>
      </c>
      <c r="H10" s="17">
        <v>71.099999999999994</v>
      </c>
      <c r="I10" s="19">
        <v>62.8</v>
      </c>
      <c r="J10" s="16">
        <v>60.5</v>
      </c>
      <c r="K10" s="17">
        <v>67.5</v>
      </c>
      <c r="L10" s="19">
        <v>58.8</v>
      </c>
      <c r="M10" s="16">
        <v>64.5</v>
      </c>
      <c r="N10" s="17">
        <v>69.400000000000006</v>
      </c>
      <c r="O10" s="19">
        <v>59.4</v>
      </c>
      <c r="P10" s="16">
        <v>66</v>
      </c>
      <c r="Q10" s="17">
        <v>69.8</v>
      </c>
      <c r="R10" s="19">
        <v>59.3</v>
      </c>
      <c r="S10" s="16">
        <f t="shared" si="0"/>
        <v>-6.2000000000000028</v>
      </c>
      <c r="T10" s="19">
        <f t="shared" si="1"/>
        <v>4.5999999999999943</v>
      </c>
      <c r="U10" s="16">
        <f t="shared" si="2"/>
        <v>-4.8999999999999915</v>
      </c>
      <c r="V10" s="19">
        <f t="shared" si="3"/>
        <v>3.4000000000000057</v>
      </c>
      <c r="W10" s="16">
        <f t="shared" si="4"/>
        <v>-7</v>
      </c>
      <c r="X10" s="19">
        <f t="shared" si="5"/>
        <v>1.7000000000000028</v>
      </c>
      <c r="Y10" s="16">
        <f t="shared" si="6"/>
        <v>-4.9000000000000057</v>
      </c>
      <c r="Z10" s="19">
        <f t="shared" si="7"/>
        <v>5.1000000000000014</v>
      </c>
      <c r="AA10" s="16">
        <f t="shared" si="8"/>
        <v>-3.7999999999999972</v>
      </c>
      <c r="AB10" s="19">
        <f t="shared" si="9"/>
        <v>6.7000000000000028</v>
      </c>
      <c r="AD10" s="2" t="s">
        <v>211</v>
      </c>
      <c r="AE10" s="2" t="s">
        <v>212</v>
      </c>
      <c r="AF10" s="2" t="s">
        <v>128</v>
      </c>
    </row>
    <row r="11" spans="1:32">
      <c r="A11" s="30" t="s">
        <v>131</v>
      </c>
      <c r="B11" s="24" t="s">
        <v>134</v>
      </c>
      <c r="C11" s="267">
        <v>2404</v>
      </c>
      <c r="D11" s="227">
        <v>68.8</v>
      </c>
      <c r="E11" s="26">
        <v>74.2</v>
      </c>
      <c r="F11" s="28">
        <v>67.400000000000006</v>
      </c>
      <c r="G11" s="25">
        <v>78.7</v>
      </c>
      <c r="H11" s="26">
        <v>83.5</v>
      </c>
      <c r="I11" s="28">
        <v>80</v>
      </c>
      <c r="J11" s="25">
        <v>77.400000000000006</v>
      </c>
      <c r="K11" s="26">
        <v>81.900000000000006</v>
      </c>
      <c r="L11" s="28">
        <v>77.7</v>
      </c>
      <c r="M11" s="25">
        <v>80.7</v>
      </c>
      <c r="N11" s="26">
        <v>84.9</v>
      </c>
      <c r="O11" s="28">
        <v>79.400000000000006</v>
      </c>
      <c r="P11" s="25">
        <v>81.400000000000006</v>
      </c>
      <c r="Q11" s="26">
        <v>84</v>
      </c>
      <c r="R11" s="28">
        <v>78.400000000000006</v>
      </c>
      <c r="S11" s="25">
        <f t="shared" si="0"/>
        <v>-5.4000000000000057</v>
      </c>
      <c r="T11" s="28">
        <f t="shared" si="1"/>
        <v>1.3999999999999915</v>
      </c>
      <c r="U11" s="25">
        <f t="shared" si="2"/>
        <v>-4.7999999999999972</v>
      </c>
      <c r="V11" s="28">
        <f t="shared" si="3"/>
        <v>-1.2999999999999972</v>
      </c>
      <c r="W11" s="25">
        <f t="shared" si="4"/>
        <v>-4.5</v>
      </c>
      <c r="X11" s="28">
        <f t="shared" si="5"/>
        <v>-0.29999999999999716</v>
      </c>
      <c r="Y11" s="25">
        <f t="shared" si="6"/>
        <v>-4.2000000000000028</v>
      </c>
      <c r="Z11" s="28">
        <f t="shared" si="7"/>
        <v>1.2999999999999972</v>
      </c>
      <c r="AA11" s="25">
        <f t="shared" si="8"/>
        <v>-2.5999999999999943</v>
      </c>
      <c r="AB11" s="28">
        <f t="shared" si="9"/>
        <v>3</v>
      </c>
      <c r="AD11" s="2" t="s">
        <v>211</v>
      </c>
      <c r="AE11" s="2" t="s">
        <v>213</v>
      </c>
      <c r="AF11" s="2" t="s">
        <v>128</v>
      </c>
    </row>
    <row r="12" spans="1:32" ht="13" thickBot="1">
      <c r="A12" s="249" t="s">
        <v>131</v>
      </c>
      <c r="B12" s="44" t="s">
        <v>135</v>
      </c>
      <c r="C12" s="268" t="s">
        <v>105</v>
      </c>
      <c r="D12" s="250" t="s">
        <v>105</v>
      </c>
      <c r="E12" s="46" t="s">
        <v>105</v>
      </c>
      <c r="F12" s="47" t="s">
        <v>105</v>
      </c>
      <c r="G12" s="45" t="s">
        <v>105</v>
      </c>
      <c r="H12" s="46" t="s">
        <v>105</v>
      </c>
      <c r="I12" s="47" t="s">
        <v>105</v>
      </c>
      <c r="J12" s="45" t="s">
        <v>105</v>
      </c>
      <c r="K12" s="46" t="s">
        <v>105</v>
      </c>
      <c r="L12" s="47" t="s">
        <v>105</v>
      </c>
      <c r="M12" s="45" t="s">
        <v>105</v>
      </c>
      <c r="N12" s="46" t="s">
        <v>105</v>
      </c>
      <c r="O12" s="47" t="s">
        <v>105</v>
      </c>
      <c r="P12" s="45" t="s">
        <v>105</v>
      </c>
      <c r="Q12" s="46" t="s">
        <v>105</v>
      </c>
      <c r="R12" s="47" t="s">
        <v>105</v>
      </c>
      <c r="S12" s="45" t="str">
        <f t="shared" si="0"/>
        <v/>
      </c>
      <c r="T12" s="47" t="str">
        <f t="shared" si="1"/>
        <v/>
      </c>
      <c r="U12" s="45" t="str">
        <f t="shared" si="2"/>
        <v/>
      </c>
      <c r="V12" s="47" t="str">
        <f t="shared" si="3"/>
        <v/>
      </c>
      <c r="W12" s="45" t="str">
        <f t="shared" si="4"/>
        <v/>
      </c>
      <c r="X12" s="47" t="str">
        <f t="shared" si="5"/>
        <v/>
      </c>
      <c r="Y12" s="45" t="str">
        <f t="shared" si="6"/>
        <v/>
      </c>
      <c r="Z12" s="47" t="str">
        <f t="shared" si="7"/>
        <v/>
      </c>
      <c r="AA12" s="45" t="str">
        <f t="shared" si="8"/>
        <v/>
      </c>
      <c r="AB12" s="47" t="str">
        <f t="shared" si="9"/>
        <v/>
      </c>
      <c r="AD12" s="2" t="s">
        <v>211</v>
      </c>
      <c r="AF12" s="2" t="s">
        <v>128</v>
      </c>
    </row>
    <row r="13" spans="1:32">
      <c r="A13" s="21" t="s">
        <v>136</v>
      </c>
      <c r="B13" s="15" t="s">
        <v>137</v>
      </c>
      <c r="C13" s="266">
        <v>1560</v>
      </c>
      <c r="D13" s="226">
        <v>58.9</v>
      </c>
      <c r="E13" s="17">
        <v>67.8</v>
      </c>
      <c r="F13" s="19">
        <v>60.4</v>
      </c>
      <c r="G13" s="16">
        <v>73.099999999999994</v>
      </c>
      <c r="H13" s="17">
        <v>80.5</v>
      </c>
      <c r="I13" s="19">
        <v>75.400000000000006</v>
      </c>
      <c r="J13" s="16">
        <v>68.2</v>
      </c>
      <c r="K13" s="17">
        <v>76.8</v>
      </c>
      <c r="L13" s="19">
        <v>71.900000000000006</v>
      </c>
      <c r="M13" s="16">
        <v>71.3</v>
      </c>
      <c r="N13" s="17">
        <v>77.5</v>
      </c>
      <c r="O13" s="19">
        <v>72.3</v>
      </c>
      <c r="P13" s="16">
        <v>71.599999999999994</v>
      </c>
      <c r="Q13" s="17">
        <v>77.5</v>
      </c>
      <c r="R13" s="19">
        <v>71.599999999999994</v>
      </c>
      <c r="S13" s="16">
        <f t="shared" si="0"/>
        <v>-8.8999999999999986</v>
      </c>
      <c r="T13" s="19">
        <f t="shared" si="1"/>
        <v>-1.5</v>
      </c>
      <c r="U13" s="16">
        <f t="shared" si="2"/>
        <v>-7.4000000000000057</v>
      </c>
      <c r="V13" s="19">
        <f t="shared" si="3"/>
        <v>-2.3000000000000114</v>
      </c>
      <c r="W13" s="16">
        <f t="shared" si="4"/>
        <v>-8.5999999999999943</v>
      </c>
      <c r="X13" s="19">
        <f t="shared" si="5"/>
        <v>-3.7000000000000028</v>
      </c>
      <c r="Y13" s="16">
        <f t="shared" si="6"/>
        <v>-6.2000000000000028</v>
      </c>
      <c r="Z13" s="19">
        <f t="shared" si="7"/>
        <v>-1</v>
      </c>
      <c r="AA13" s="16">
        <f t="shared" si="8"/>
        <v>-5.9000000000000057</v>
      </c>
      <c r="AB13" s="19">
        <f t="shared" si="9"/>
        <v>0</v>
      </c>
      <c r="AD13" s="2" t="s">
        <v>138</v>
      </c>
      <c r="AE13" s="2" t="s">
        <v>137</v>
      </c>
      <c r="AF13" s="2" t="s">
        <v>128</v>
      </c>
    </row>
    <row r="14" spans="1:32">
      <c r="A14" s="30" t="s">
        <v>136</v>
      </c>
      <c r="B14" s="24" t="s">
        <v>140</v>
      </c>
      <c r="C14" s="267">
        <v>1969</v>
      </c>
      <c r="D14" s="227">
        <v>66.5</v>
      </c>
      <c r="E14" s="26">
        <v>69.900000000000006</v>
      </c>
      <c r="F14" s="28">
        <v>64.3</v>
      </c>
      <c r="G14" s="25">
        <v>76.2</v>
      </c>
      <c r="H14" s="26">
        <v>79.099999999999994</v>
      </c>
      <c r="I14" s="28">
        <v>74.400000000000006</v>
      </c>
      <c r="J14" s="25">
        <v>75.5</v>
      </c>
      <c r="K14" s="26">
        <v>78.400000000000006</v>
      </c>
      <c r="L14" s="28">
        <v>74.2</v>
      </c>
      <c r="M14" s="25">
        <v>79.2</v>
      </c>
      <c r="N14" s="26">
        <v>83</v>
      </c>
      <c r="O14" s="28">
        <v>79</v>
      </c>
      <c r="P14" s="25">
        <v>80.599999999999994</v>
      </c>
      <c r="Q14" s="26">
        <v>81.900000000000006</v>
      </c>
      <c r="R14" s="28">
        <v>77.599999999999994</v>
      </c>
      <c r="S14" s="25">
        <f t="shared" si="0"/>
        <v>-3.4000000000000057</v>
      </c>
      <c r="T14" s="28">
        <f t="shared" si="1"/>
        <v>2.2000000000000028</v>
      </c>
      <c r="U14" s="25">
        <f t="shared" si="2"/>
        <v>-2.8999999999999915</v>
      </c>
      <c r="V14" s="28">
        <f t="shared" si="3"/>
        <v>1.7999999999999972</v>
      </c>
      <c r="W14" s="25">
        <f t="shared" si="4"/>
        <v>-2.9000000000000057</v>
      </c>
      <c r="X14" s="28">
        <f t="shared" si="5"/>
        <v>1.2999999999999972</v>
      </c>
      <c r="Y14" s="25">
        <f t="shared" si="6"/>
        <v>-3.7999999999999972</v>
      </c>
      <c r="Z14" s="28">
        <f t="shared" si="7"/>
        <v>0.20000000000000284</v>
      </c>
      <c r="AA14" s="25">
        <f t="shared" si="8"/>
        <v>-1.3000000000000114</v>
      </c>
      <c r="AB14" s="28">
        <f t="shared" si="9"/>
        <v>3</v>
      </c>
      <c r="AD14" s="2" t="s">
        <v>138</v>
      </c>
      <c r="AE14" s="2" t="s">
        <v>140</v>
      </c>
      <c r="AF14" s="2" t="s">
        <v>128</v>
      </c>
    </row>
    <row r="15" spans="1:32" ht="13" thickBot="1">
      <c r="A15" s="249" t="s">
        <v>136</v>
      </c>
      <c r="B15" s="44" t="s">
        <v>135</v>
      </c>
      <c r="C15" s="268">
        <v>39</v>
      </c>
      <c r="D15" s="250">
        <v>30.8</v>
      </c>
      <c r="E15" s="46">
        <v>36.9</v>
      </c>
      <c r="F15" s="47">
        <v>31.9</v>
      </c>
      <c r="G15" s="45">
        <v>53.8</v>
      </c>
      <c r="H15" s="46">
        <v>51.6</v>
      </c>
      <c r="I15" s="47">
        <v>48.4</v>
      </c>
      <c r="J15" s="45">
        <v>38.5</v>
      </c>
      <c r="K15" s="46">
        <v>47.7</v>
      </c>
      <c r="L15" s="47">
        <v>43.5</v>
      </c>
      <c r="M15" s="45">
        <v>51.3</v>
      </c>
      <c r="N15" s="46">
        <v>51.1</v>
      </c>
      <c r="O15" s="47">
        <v>47</v>
      </c>
      <c r="P15" s="45">
        <v>56.4</v>
      </c>
      <c r="Q15" s="46">
        <v>54.4</v>
      </c>
      <c r="R15" s="47">
        <v>50.3</v>
      </c>
      <c r="S15" s="45">
        <f t="shared" si="0"/>
        <v>-6.0999999999999979</v>
      </c>
      <c r="T15" s="47">
        <f t="shared" si="1"/>
        <v>-1.0999999999999979</v>
      </c>
      <c r="U15" s="45">
        <f t="shared" si="2"/>
        <v>2.1999999999999957</v>
      </c>
      <c r="V15" s="47">
        <f t="shared" si="3"/>
        <v>5.3999999999999986</v>
      </c>
      <c r="W15" s="45">
        <f t="shared" si="4"/>
        <v>-9.2000000000000028</v>
      </c>
      <c r="X15" s="47">
        <f t="shared" si="5"/>
        <v>-5</v>
      </c>
      <c r="Y15" s="45">
        <f t="shared" si="6"/>
        <v>0.19999999999999574</v>
      </c>
      <c r="Z15" s="47">
        <f t="shared" si="7"/>
        <v>4.2999999999999972</v>
      </c>
      <c r="AA15" s="45">
        <f t="shared" si="8"/>
        <v>2</v>
      </c>
      <c r="AB15" s="47">
        <f t="shared" si="9"/>
        <v>6.1000000000000014</v>
      </c>
      <c r="AD15" s="2" t="s">
        <v>138</v>
      </c>
      <c r="AE15" s="2" t="s">
        <v>240</v>
      </c>
      <c r="AF15" s="2" t="s">
        <v>128</v>
      </c>
    </row>
    <row r="16" spans="1:32">
      <c r="A16" s="21" t="s">
        <v>143</v>
      </c>
      <c r="B16" s="15" t="s">
        <v>144</v>
      </c>
      <c r="C16" s="266">
        <v>681</v>
      </c>
      <c r="D16" s="226">
        <v>22.8</v>
      </c>
      <c r="E16" s="17">
        <v>30.4</v>
      </c>
      <c r="F16" s="19">
        <v>21.5</v>
      </c>
      <c r="G16" s="16">
        <v>36.700000000000003</v>
      </c>
      <c r="H16" s="17">
        <v>48.5</v>
      </c>
      <c r="I16" s="19">
        <v>41</v>
      </c>
      <c r="J16" s="16">
        <v>29.8</v>
      </c>
      <c r="K16" s="17">
        <v>39.700000000000003</v>
      </c>
      <c r="L16" s="19">
        <v>30.3</v>
      </c>
      <c r="M16" s="16">
        <v>35.9</v>
      </c>
      <c r="N16" s="17">
        <v>47.3</v>
      </c>
      <c r="O16" s="19">
        <v>37.6</v>
      </c>
      <c r="P16" s="16">
        <v>37.1</v>
      </c>
      <c r="Q16" s="17">
        <v>45.1</v>
      </c>
      <c r="R16" s="19">
        <v>34</v>
      </c>
      <c r="S16" s="16">
        <f t="shared" si="0"/>
        <v>-7.5999999999999979</v>
      </c>
      <c r="T16" s="19">
        <f t="shared" si="1"/>
        <v>1.3000000000000007</v>
      </c>
      <c r="U16" s="16">
        <f t="shared" si="2"/>
        <v>-11.799999999999997</v>
      </c>
      <c r="V16" s="19">
        <f t="shared" si="3"/>
        <v>-4.2999999999999972</v>
      </c>
      <c r="W16" s="16">
        <f t="shared" si="4"/>
        <v>-9.9000000000000021</v>
      </c>
      <c r="X16" s="19">
        <f t="shared" si="5"/>
        <v>-0.5</v>
      </c>
      <c r="Y16" s="16">
        <f t="shared" si="6"/>
        <v>-11.399999999999999</v>
      </c>
      <c r="Z16" s="19">
        <f t="shared" si="7"/>
        <v>-1.7000000000000028</v>
      </c>
      <c r="AA16" s="16">
        <f t="shared" si="8"/>
        <v>-8</v>
      </c>
      <c r="AB16" s="19">
        <f t="shared" si="9"/>
        <v>3.1000000000000014</v>
      </c>
      <c r="AD16" s="2" t="s">
        <v>215</v>
      </c>
      <c r="AE16" s="2" t="s">
        <v>216</v>
      </c>
      <c r="AF16" s="2" t="s">
        <v>128</v>
      </c>
    </row>
    <row r="17" spans="1:32">
      <c r="A17" s="30" t="s">
        <v>143</v>
      </c>
      <c r="B17" s="24" t="s">
        <v>145</v>
      </c>
      <c r="C17" s="267">
        <v>173</v>
      </c>
      <c r="D17" s="227">
        <v>5.2</v>
      </c>
      <c r="E17" s="26">
        <v>12.7</v>
      </c>
      <c r="F17" s="28">
        <v>8.6999999999999993</v>
      </c>
      <c r="G17" s="25">
        <v>10.3</v>
      </c>
      <c r="H17" s="26">
        <v>23.1</v>
      </c>
      <c r="I17" s="28">
        <v>19.3</v>
      </c>
      <c r="J17" s="25">
        <v>5.8</v>
      </c>
      <c r="K17" s="26">
        <v>17.2</v>
      </c>
      <c r="L17" s="28">
        <v>12.2</v>
      </c>
      <c r="M17" s="25">
        <v>13.8</v>
      </c>
      <c r="N17" s="26">
        <v>23.5</v>
      </c>
      <c r="O17" s="28">
        <v>17.3</v>
      </c>
      <c r="P17" s="25">
        <v>12.6</v>
      </c>
      <c r="Q17" s="26">
        <v>23.6</v>
      </c>
      <c r="R17" s="28">
        <v>16.899999999999999</v>
      </c>
      <c r="S17" s="25">
        <f t="shared" si="0"/>
        <v>-7.4999999999999991</v>
      </c>
      <c r="T17" s="28">
        <f t="shared" si="1"/>
        <v>-3.4999999999999991</v>
      </c>
      <c r="U17" s="25">
        <f t="shared" si="2"/>
        <v>-12.8</v>
      </c>
      <c r="V17" s="28">
        <f t="shared" si="3"/>
        <v>-9</v>
      </c>
      <c r="W17" s="25">
        <f t="shared" si="4"/>
        <v>-11.399999999999999</v>
      </c>
      <c r="X17" s="28">
        <f t="shared" si="5"/>
        <v>-6.3999999999999995</v>
      </c>
      <c r="Y17" s="25">
        <f t="shared" si="6"/>
        <v>-9.6999999999999993</v>
      </c>
      <c r="Z17" s="28">
        <f t="shared" si="7"/>
        <v>-3.5</v>
      </c>
      <c r="AA17" s="25">
        <f t="shared" si="8"/>
        <v>-11.000000000000002</v>
      </c>
      <c r="AB17" s="28">
        <f t="shared" si="9"/>
        <v>-4.2999999999999989</v>
      </c>
      <c r="AD17" s="2" t="s">
        <v>215</v>
      </c>
      <c r="AE17" s="2" t="s">
        <v>145</v>
      </c>
      <c r="AF17" s="2" t="s">
        <v>128</v>
      </c>
    </row>
    <row r="18" spans="1:32">
      <c r="A18" s="30" t="s">
        <v>143</v>
      </c>
      <c r="B18" s="24" t="s">
        <v>146</v>
      </c>
      <c r="C18" s="267">
        <v>508</v>
      </c>
      <c r="D18" s="227">
        <v>28.7</v>
      </c>
      <c r="E18" s="26">
        <v>37.4</v>
      </c>
      <c r="F18" s="28">
        <v>25.7</v>
      </c>
      <c r="G18" s="25">
        <v>45.7</v>
      </c>
      <c r="H18" s="26">
        <v>58.6</v>
      </c>
      <c r="I18" s="28">
        <v>48.1</v>
      </c>
      <c r="J18" s="25">
        <v>38</v>
      </c>
      <c r="K18" s="26">
        <v>48.6</v>
      </c>
      <c r="L18" s="28">
        <v>36.200000000000003</v>
      </c>
      <c r="M18" s="25">
        <v>43.5</v>
      </c>
      <c r="N18" s="26">
        <v>56.6</v>
      </c>
      <c r="O18" s="28">
        <v>44.2</v>
      </c>
      <c r="P18" s="25">
        <v>45.5</v>
      </c>
      <c r="Q18" s="26">
        <v>53.6</v>
      </c>
      <c r="R18" s="28">
        <v>39.6</v>
      </c>
      <c r="S18" s="25">
        <f t="shared" si="0"/>
        <v>-8.6999999999999993</v>
      </c>
      <c r="T18" s="28">
        <f t="shared" si="1"/>
        <v>3</v>
      </c>
      <c r="U18" s="25">
        <f t="shared" si="2"/>
        <v>-12.899999999999999</v>
      </c>
      <c r="V18" s="28">
        <f t="shared" si="3"/>
        <v>-2.3999999999999986</v>
      </c>
      <c r="W18" s="25">
        <f t="shared" si="4"/>
        <v>-10.600000000000001</v>
      </c>
      <c r="X18" s="28">
        <f t="shared" si="5"/>
        <v>1.7999999999999972</v>
      </c>
      <c r="Y18" s="25">
        <f t="shared" si="6"/>
        <v>-13.100000000000001</v>
      </c>
      <c r="Z18" s="28">
        <f t="shared" si="7"/>
        <v>-0.70000000000000284</v>
      </c>
      <c r="AA18" s="25">
        <f t="shared" si="8"/>
        <v>-8.1000000000000014</v>
      </c>
      <c r="AB18" s="28">
        <f t="shared" si="9"/>
        <v>5.8999999999999986</v>
      </c>
      <c r="AD18" s="2" t="s">
        <v>215</v>
      </c>
      <c r="AE18" s="2" t="s">
        <v>146</v>
      </c>
      <c r="AF18" s="2" t="s">
        <v>128</v>
      </c>
    </row>
    <row r="19" spans="1:32">
      <c r="A19" s="30" t="s">
        <v>143</v>
      </c>
      <c r="B19" s="24" t="s">
        <v>147</v>
      </c>
      <c r="C19" s="267">
        <v>2857</v>
      </c>
      <c r="D19" s="227">
        <v>72.8</v>
      </c>
      <c r="E19" s="26">
        <v>78.8</v>
      </c>
      <c r="F19" s="28">
        <v>72.099999999999994</v>
      </c>
      <c r="G19" s="25">
        <v>84</v>
      </c>
      <c r="H19" s="26">
        <v>87.9</v>
      </c>
      <c r="I19" s="28">
        <v>84.5</v>
      </c>
      <c r="J19" s="25">
        <v>82.4</v>
      </c>
      <c r="K19" s="26">
        <v>87.4</v>
      </c>
      <c r="L19" s="28">
        <v>83.9</v>
      </c>
      <c r="M19" s="25">
        <v>85.2</v>
      </c>
      <c r="N19" s="26">
        <v>88.7</v>
      </c>
      <c r="O19" s="28">
        <v>83.7</v>
      </c>
      <c r="P19" s="25">
        <v>86.1</v>
      </c>
      <c r="Q19" s="26">
        <v>88.7</v>
      </c>
      <c r="R19" s="28">
        <v>83.6</v>
      </c>
      <c r="S19" s="25">
        <f t="shared" si="0"/>
        <v>-6</v>
      </c>
      <c r="T19" s="28">
        <f t="shared" si="1"/>
        <v>0.70000000000000284</v>
      </c>
      <c r="U19" s="25">
        <f t="shared" si="2"/>
        <v>-3.9000000000000057</v>
      </c>
      <c r="V19" s="28">
        <f t="shared" si="3"/>
        <v>-0.5</v>
      </c>
      <c r="W19" s="25">
        <f t="shared" si="4"/>
        <v>-5</v>
      </c>
      <c r="X19" s="28">
        <f t="shared" si="5"/>
        <v>-1.5</v>
      </c>
      <c r="Y19" s="25">
        <f t="shared" si="6"/>
        <v>-3.5</v>
      </c>
      <c r="Z19" s="28">
        <f t="shared" si="7"/>
        <v>1.5</v>
      </c>
      <c r="AA19" s="25">
        <f t="shared" si="8"/>
        <v>-2.6000000000000085</v>
      </c>
      <c r="AB19" s="28">
        <f t="shared" si="9"/>
        <v>2.5</v>
      </c>
      <c r="AD19" s="2" t="s">
        <v>215</v>
      </c>
      <c r="AE19" s="2" t="s">
        <v>148</v>
      </c>
      <c r="AF19" s="2" t="s">
        <v>128</v>
      </c>
    </row>
    <row r="20" spans="1:32" ht="13" thickBot="1">
      <c r="A20" s="39" t="s">
        <v>143</v>
      </c>
      <c r="B20" s="33" t="s">
        <v>135</v>
      </c>
      <c r="C20" s="269">
        <v>30</v>
      </c>
      <c r="D20" s="225">
        <v>23.3</v>
      </c>
      <c r="E20" s="35">
        <v>29.6</v>
      </c>
      <c r="F20" s="37">
        <v>24.8</v>
      </c>
      <c r="G20" s="34">
        <v>43.3</v>
      </c>
      <c r="H20" s="35">
        <v>45.1</v>
      </c>
      <c r="I20" s="37">
        <v>42</v>
      </c>
      <c r="J20" s="34">
        <v>30</v>
      </c>
      <c r="K20" s="35">
        <v>40.1</v>
      </c>
      <c r="L20" s="37">
        <v>36.6</v>
      </c>
      <c r="M20" s="34">
        <v>40</v>
      </c>
      <c r="N20" s="35">
        <v>43.3</v>
      </c>
      <c r="O20" s="37">
        <v>40.200000000000003</v>
      </c>
      <c r="P20" s="34">
        <v>46.7</v>
      </c>
      <c r="Q20" s="35">
        <v>47.3</v>
      </c>
      <c r="R20" s="37">
        <v>44.2</v>
      </c>
      <c r="S20" s="34">
        <f t="shared" si="0"/>
        <v>-6.3000000000000007</v>
      </c>
      <c r="T20" s="37">
        <f t="shared" si="1"/>
        <v>-1.5</v>
      </c>
      <c r="U20" s="34">
        <f t="shared" si="2"/>
        <v>-1.8000000000000043</v>
      </c>
      <c r="V20" s="37">
        <f t="shared" si="3"/>
        <v>1.2999999999999972</v>
      </c>
      <c r="W20" s="34">
        <f t="shared" si="4"/>
        <v>-10.100000000000001</v>
      </c>
      <c r="X20" s="37">
        <f t="shared" si="5"/>
        <v>-6.6000000000000014</v>
      </c>
      <c r="Y20" s="34">
        <f t="shared" si="6"/>
        <v>-3.2999999999999972</v>
      </c>
      <c r="Z20" s="37">
        <f t="shared" si="7"/>
        <v>-0.20000000000000284</v>
      </c>
      <c r="AA20" s="34">
        <f t="shared" si="8"/>
        <v>-0.59999999999999432</v>
      </c>
      <c r="AB20" s="37">
        <f t="shared" si="9"/>
        <v>2.5</v>
      </c>
      <c r="AD20" s="2" t="s">
        <v>215</v>
      </c>
      <c r="AE20" s="2" t="s">
        <v>217</v>
      </c>
      <c r="AF20" s="2" t="s">
        <v>128</v>
      </c>
    </row>
    <row r="21" spans="1:32">
      <c r="A21" s="251" t="s">
        <v>149</v>
      </c>
      <c r="B21" s="252" t="s">
        <v>150</v>
      </c>
      <c r="C21" s="270" t="s">
        <v>105</v>
      </c>
      <c r="D21" s="255"/>
      <c r="E21" s="254"/>
      <c r="F21" s="42"/>
      <c r="G21" s="253"/>
      <c r="H21" s="254"/>
      <c r="I21" s="42"/>
      <c r="J21" s="253"/>
      <c r="K21" s="254"/>
      <c r="L21" s="42"/>
      <c r="M21" s="253"/>
      <c r="N21" s="254"/>
      <c r="O21" s="42"/>
      <c r="P21" s="255"/>
      <c r="Q21" s="254"/>
      <c r="R21" s="42"/>
      <c r="S21" s="253" t="str">
        <f t="shared" si="0"/>
        <v/>
      </c>
      <c r="T21" s="42" t="str">
        <f t="shared" si="1"/>
        <v/>
      </c>
      <c r="U21" s="253" t="str">
        <f t="shared" si="2"/>
        <v/>
      </c>
      <c r="V21" s="42" t="str">
        <f t="shared" si="3"/>
        <v/>
      </c>
      <c r="W21" s="253" t="str">
        <f t="shared" si="4"/>
        <v/>
      </c>
      <c r="X21" s="42" t="str">
        <f t="shared" si="5"/>
        <v/>
      </c>
      <c r="Y21" s="253" t="str">
        <f t="shared" si="6"/>
        <v/>
      </c>
      <c r="Z21" s="42" t="str">
        <f t="shared" si="7"/>
        <v/>
      </c>
      <c r="AA21" s="255" t="str">
        <f t="shared" si="8"/>
        <v/>
      </c>
      <c r="AB21" s="42" t="str">
        <f t="shared" si="9"/>
        <v/>
      </c>
    </row>
    <row r="22" spans="1:32">
      <c r="A22" s="30" t="s">
        <v>149</v>
      </c>
      <c r="B22" s="24" t="s">
        <v>153</v>
      </c>
      <c r="C22" s="267" t="s">
        <v>105</v>
      </c>
      <c r="D22" s="227"/>
      <c r="E22" s="26"/>
      <c r="F22" s="28"/>
      <c r="G22" s="25"/>
      <c r="H22" s="26"/>
      <c r="I22" s="28"/>
      <c r="J22" s="25"/>
      <c r="K22" s="26"/>
      <c r="L22" s="28"/>
      <c r="M22" s="25"/>
      <c r="N22" s="26"/>
      <c r="O22" s="28"/>
      <c r="P22" s="227"/>
      <c r="Q22" s="26"/>
      <c r="R22" s="28"/>
      <c r="S22" s="25" t="str">
        <f t="shared" si="0"/>
        <v/>
      </c>
      <c r="T22" s="28" t="str">
        <f t="shared" si="1"/>
        <v/>
      </c>
      <c r="U22" s="25" t="str">
        <f t="shared" si="2"/>
        <v/>
      </c>
      <c r="V22" s="28" t="str">
        <f t="shared" si="3"/>
        <v/>
      </c>
      <c r="W22" s="25" t="str">
        <f t="shared" si="4"/>
        <v/>
      </c>
      <c r="X22" s="28" t="str">
        <f t="shared" si="5"/>
        <v/>
      </c>
      <c r="Y22" s="25" t="str">
        <f t="shared" si="6"/>
        <v/>
      </c>
      <c r="Z22" s="28" t="str">
        <f t="shared" si="7"/>
        <v/>
      </c>
      <c r="AA22" s="227" t="str">
        <f t="shared" si="8"/>
        <v/>
      </c>
      <c r="AB22" s="28" t="str">
        <f t="shared" si="9"/>
        <v/>
      </c>
    </row>
    <row r="23" spans="1:32" ht="13" thickBot="1">
      <c r="A23" s="39" t="s">
        <v>149</v>
      </c>
      <c r="B23" s="33" t="s">
        <v>155</v>
      </c>
      <c r="C23" s="269" t="s">
        <v>105</v>
      </c>
      <c r="D23" s="225"/>
      <c r="E23" s="35"/>
      <c r="F23" s="37"/>
      <c r="G23" s="34"/>
      <c r="H23" s="35"/>
      <c r="I23" s="37"/>
      <c r="J23" s="34"/>
      <c r="K23" s="35"/>
      <c r="L23" s="37"/>
      <c r="M23" s="34"/>
      <c r="N23" s="35"/>
      <c r="O23" s="37"/>
      <c r="P23" s="225"/>
      <c r="Q23" s="35"/>
      <c r="R23" s="37"/>
      <c r="S23" s="34" t="str">
        <f t="shared" si="0"/>
        <v/>
      </c>
      <c r="T23" s="37" t="str">
        <f t="shared" si="1"/>
        <v/>
      </c>
      <c r="U23" s="34" t="str">
        <f t="shared" si="2"/>
        <v/>
      </c>
      <c r="V23" s="37" t="str">
        <f t="shared" si="3"/>
        <v/>
      </c>
      <c r="W23" s="34" t="str">
        <f t="shared" si="4"/>
        <v/>
      </c>
      <c r="X23" s="37" t="str">
        <f t="shared" si="5"/>
        <v/>
      </c>
      <c r="Y23" s="34" t="str">
        <f t="shared" si="6"/>
        <v/>
      </c>
      <c r="Z23" s="37" t="str">
        <f t="shared" si="7"/>
        <v/>
      </c>
      <c r="AA23" s="225" t="str">
        <f t="shared" si="8"/>
        <v/>
      </c>
      <c r="AB23" s="37" t="str">
        <f t="shared" si="9"/>
        <v/>
      </c>
    </row>
    <row r="24" spans="1:32">
      <c r="A24" s="21" t="s">
        <v>157</v>
      </c>
      <c r="B24" s="15" t="s">
        <v>158</v>
      </c>
      <c r="C24" s="266">
        <v>1072</v>
      </c>
      <c r="D24" s="226">
        <v>71.599999999999994</v>
      </c>
      <c r="E24" s="17">
        <v>76</v>
      </c>
      <c r="F24" s="19">
        <v>69.400000000000006</v>
      </c>
      <c r="G24" s="16">
        <v>79.8</v>
      </c>
      <c r="H24" s="17">
        <v>83</v>
      </c>
      <c r="I24" s="19">
        <v>78</v>
      </c>
      <c r="J24" s="16">
        <v>81</v>
      </c>
      <c r="K24" s="17">
        <v>83.4</v>
      </c>
      <c r="L24" s="19">
        <v>78.3</v>
      </c>
      <c r="M24" s="16">
        <v>84</v>
      </c>
      <c r="N24" s="17">
        <v>87.7</v>
      </c>
      <c r="O24" s="19">
        <v>83.2</v>
      </c>
      <c r="P24" s="226">
        <v>87.3</v>
      </c>
      <c r="Q24" s="17">
        <v>87.1</v>
      </c>
      <c r="R24" s="19">
        <v>82.6</v>
      </c>
      <c r="S24" s="16">
        <f t="shared" si="0"/>
        <v>-4.4000000000000057</v>
      </c>
      <c r="T24" s="19">
        <f t="shared" si="1"/>
        <v>2.1999999999999886</v>
      </c>
      <c r="U24" s="16">
        <f t="shared" si="2"/>
        <v>-3.2000000000000028</v>
      </c>
      <c r="V24" s="19">
        <f t="shared" si="3"/>
        <v>1.7999999999999972</v>
      </c>
      <c r="W24" s="16">
        <f t="shared" si="4"/>
        <v>-2.4000000000000057</v>
      </c>
      <c r="X24" s="19">
        <f t="shared" si="5"/>
        <v>2.7000000000000028</v>
      </c>
      <c r="Y24" s="16">
        <f t="shared" si="6"/>
        <v>-3.7000000000000028</v>
      </c>
      <c r="Z24" s="19">
        <f t="shared" si="7"/>
        <v>0.79999999999999716</v>
      </c>
      <c r="AA24" s="226">
        <f t="shared" si="8"/>
        <v>0.20000000000000284</v>
      </c>
      <c r="AB24" s="19">
        <f t="shared" si="9"/>
        <v>4.7000000000000028</v>
      </c>
      <c r="AD24" s="2" t="s">
        <v>241</v>
      </c>
      <c r="AE24" s="2" t="s">
        <v>158</v>
      </c>
      <c r="AF24" s="2" t="s">
        <v>128</v>
      </c>
    </row>
    <row r="25" spans="1:32">
      <c r="A25" s="30" t="s">
        <v>157</v>
      </c>
      <c r="B25" s="24" t="s">
        <v>161</v>
      </c>
      <c r="C25" s="267">
        <v>912</v>
      </c>
      <c r="D25" s="227">
        <v>64.400000000000006</v>
      </c>
      <c r="E25" s="26">
        <v>64.400000000000006</v>
      </c>
      <c r="F25" s="28">
        <v>62</v>
      </c>
      <c r="G25" s="25">
        <v>76.099999999999994</v>
      </c>
      <c r="H25" s="26">
        <v>77.3</v>
      </c>
      <c r="I25" s="28">
        <v>75.2</v>
      </c>
      <c r="J25" s="25">
        <v>72.599999999999994</v>
      </c>
      <c r="K25" s="26">
        <v>74.7</v>
      </c>
      <c r="L25" s="28">
        <v>72.8</v>
      </c>
      <c r="M25" s="25">
        <v>76</v>
      </c>
      <c r="N25" s="26">
        <v>75.599999999999994</v>
      </c>
      <c r="O25" s="28">
        <v>73.900000000000006</v>
      </c>
      <c r="P25" s="227">
        <v>78.099999999999994</v>
      </c>
      <c r="Q25" s="26">
        <v>78.3</v>
      </c>
      <c r="R25" s="28">
        <v>77.5</v>
      </c>
      <c r="S25" s="25">
        <f t="shared" si="0"/>
        <v>0</v>
      </c>
      <c r="T25" s="28">
        <f t="shared" si="1"/>
        <v>2.4000000000000057</v>
      </c>
      <c r="U25" s="25">
        <f t="shared" si="2"/>
        <v>-1.2000000000000028</v>
      </c>
      <c r="V25" s="28">
        <f t="shared" si="3"/>
        <v>0.89999999999999147</v>
      </c>
      <c r="W25" s="25">
        <f t="shared" si="4"/>
        <v>-2.1000000000000085</v>
      </c>
      <c r="X25" s="28">
        <f t="shared" si="5"/>
        <v>-0.20000000000000284</v>
      </c>
      <c r="Y25" s="25">
        <f t="shared" si="6"/>
        <v>0.40000000000000568</v>
      </c>
      <c r="Z25" s="28">
        <f t="shared" si="7"/>
        <v>2.0999999999999943</v>
      </c>
      <c r="AA25" s="227">
        <f t="shared" si="8"/>
        <v>-0.20000000000000284</v>
      </c>
      <c r="AB25" s="28">
        <f t="shared" si="9"/>
        <v>0.59999999999999432</v>
      </c>
      <c r="AD25" s="2" t="s">
        <v>241</v>
      </c>
      <c r="AE25" s="2" t="s">
        <v>161</v>
      </c>
      <c r="AF25" s="2" t="s">
        <v>128</v>
      </c>
    </row>
    <row r="26" spans="1:32">
      <c r="A26" s="30" t="s">
        <v>157</v>
      </c>
      <c r="B26" s="24" t="s">
        <v>163</v>
      </c>
      <c r="C26" s="267">
        <v>296</v>
      </c>
      <c r="D26" s="227">
        <v>59.1</v>
      </c>
      <c r="E26" s="26">
        <v>68.900000000000006</v>
      </c>
      <c r="F26" s="28">
        <v>63.8</v>
      </c>
      <c r="G26" s="25">
        <v>73.599999999999994</v>
      </c>
      <c r="H26" s="26">
        <v>81.400000000000006</v>
      </c>
      <c r="I26" s="28">
        <v>77.8</v>
      </c>
      <c r="J26" s="25">
        <v>69.599999999999994</v>
      </c>
      <c r="K26" s="26">
        <v>77.8</v>
      </c>
      <c r="L26" s="28">
        <v>74.599999999999994</v>
      </c>
      <c r="M26" s="25">
        <v>71.599999999999994</v>
      </c>
      <c r="N26" s="26">
        <v>78</v>
      </c>
      <c r="O26" s="28">
        <v>74.3</v>
      </c>
      <c r="P26" s="227">
        <v>75</v>
      </c>
      <c r="Q26" s="26">
        <v>79.3</v>
      </c>
      <c r="R26" s="28">
        <v>75.900000000000006</v>
      </c>
      <c r="S26" s="25">
        <f t="shared" si="0"/>
        <v>-9.8000000000000043</v>
      </c>
      <c r="T26" s="28">
        <f t="shared" si="1"/>
        <v>-4.6999999999999957</v>
      </c>
      <c r="U26" s="25">
        <f t="shared" si="2"/>
        <v>-7.8000000000000114</v>
      </c>
      <c r="V26" s="28">
        <f t="shared" si="3"/>
        <v>-4.2000000000000028</v>
      </c>
      <c r="W26" s="25">
        <f t="shared" si="4"/>
        <v>-8.2000000000000028</v>
      </c>
      <c r="X26" s="28">
        <f t="shared" si="5"/>
        <v>-5</v>
      </c>
      <c r="Y26" s="25">
        <f t="shared" si="6"/>
        <v>-6.4000000000000057</v>
      </c>
      <c r="Z26" s="28">
        <f t="shared" si="7"/>
        <v>-2.7000000000000028</v>
      </c>
      <c r="AA26" s="227">
        <f t="shared" si="8"/>
        <v>-4.2999999999999972</v>
      </c>
      <c r="AB26" s="28">
        <f t="shared" si="9"/>
        <v>-0.90000000000000568</v>
      </c>
      <c r="AD26" s="2" t="s">
        <v>241</v>
      </c>
      <c r="AE26" s="2" t="s">
        <v>163</v>
      </c>
      <c r="AF26" s="2" t="s">
        <v>128</v>
      </c>
    </row>
    <row r="27" spans="1:32">
      <c r="A27" s="30" t="s">
        <v>157</v>
      </c>
      <c r="B27" s="24" t="s">
        <v>165</v>
      </c>
      <c r="C27" s="267">
        <v>1163</v>
      </c>
      <c r="D27" s="227">
        <v>55.5</v>
      </c>
      <c r="E27" s="26">
        <v>67.2</v>
      </c>
      <c r="F27" s="28">
        <v>59.6</v>
      </c>
      <c r="G27" s="25">
        <v>70.2</v>
      </c>
      <c r="H27" s="26">
        <v>79.400000000000006</v>
      </c>
      <c r="I27" s="28">
        <v>74.599999999999994</v>
      </c>
      <c r="J27" s="25">
        <v>65.2</v>
      </c>
      <c r="K27" s="26">
        <v>76</v>
      </c>
      <c r="L27" s="28">
        <v>71.2</v>
      </c>
      <c r="M27" s="25">
        <v>69.2</v>
      </c>
      <c r="N27" s="26">
        <v>78.5</v>
      </c>
      <c r="O27" s="28">
        <v>72</v>
      </c>
      <c r="P27" s="227">
        <v>66.8</v>
      </c>
      <c r="Q27" s="26">
        <v>76.3</v>
      </c>
      <c r="R27" s="28">
        <v>70.5</v>
      </c>
      <c r="S27" s="25">
        <f t="shared" si="0"/>
        <v>-11.700000000000003</v>
      </c>
      <c r="T27" s="28">
        <f t="shared" si="1"/>
        <v>-4.1000000000000014</v>
      </c>
      <c r="U27" s="25">
        <f t="shared" si="2"/>
        <v>-9.2000000000000028</v>
      </c>
      <c r="V27" s="28">
        <f t="shared" si="3"/>
        <v>-4.3999999999999915</v>
      </c>
      <c r="W27" s="25">
        <f t="shared" si="4"/>
        <v>-10.799999999999997</v>
      </c>
      <c r="X27" s="28">
        <f t="shared" si="5"/>
        <v>-6</v>
      </c>
      <c r="Y27" s="25">
        <f t="shared" si="6"/>
        <v>-9.2999999999999972</v>
      </c>
      <c r="Z27" s="28">
        <f t="shared" si="7"/>
        <v>-2.7999999999999972</v>
      </c>
      <c r="AA27" s="227">
        <f t="shared" si="8"/>
        <v>-9.5</v>
      </c>
      <c r="AB27" s="28">
        <f t="shared" si="9"/>
        <v>-3.7000000000000028</v>
      </c>
      <c r="AD27" s="2" t="s">
        <v>241</v>
      </c>
      <c r="AE27" s="2" t="s">
        <v>165</v>
      </c>
      <c r="AF27" s="2" t="s">
        <v>128</v>
      </c>
    </row>
    <row r="28" spans="1:32">
      <c r="A28" s="30" t="s">
        <v>157</v>
      </c>
      <c r="B28" s="24" t="s">
        <v>166</v>
      </c>
      <c r="C28" s="267">
        <v>69</v>
      </c>
      <c r="D28" s="227">
        <v>63.8</v>
      </c>
      <c r="E28" s="26">
        <v>64.3</v>
      </c>
      <c r="F28" s="28">
        <v>59.7</v>
      </c>
      <c r="G28" s="25">
        <v>71</v>
      </c>
      <c r="H28" s="26">
        <v>74.5</v>
      </c>
      <c r="I28" s="28">
        <v>70.2</v>
      </c>
      <c r="J28" s="25">
        <v>66.7</v>
      </c>
      <c r="K28" s="26">
        <v>73</v>
      </c>
      <c r="L28" s="28">
        <v>69.2</v>
      </c>
      <c r="M28" s="25">
        <v>73.900000000000006</v>
      </c>
      <c r="N28" s="26">
        <v>79.3</v>
      </c>
      <c r="O28" s="28">
        <v>75.5</v>
      </c>
      <c r="P28" s="227">
        <v>68.099999999999994</v>
      </c>
      <c r="Q28" s="26">
        <v>77.400000000000006</v>
      </c>
      <c r="R28" s="28">
        <v>73</v>
      </c>
      <c r="S28" s="25">
        <f t="shared" si="0"/>
        <v>-0.5</v>
      </c>
      <c r="T28" s="28">
        <f t="shared" si="1"/>
        <v>4.0999999999999943</v>
      </c>
      <c r="U28" s="25">
        <f t="shared" si="2"/>
        <v>-3.5</v>
      </c>
      <c r="V28" s="28">
        <f t="shared" si="3"/>
        <v>0.79999999999999716</v>
      </c>
      <c r="W28" s="25">
        <f t="shared" si="4"/>
        <v>-6.2999999999999972</v>
      </c>
      <c r="X28" s="28">
        <f t="shared" si="5"/>
        <v>-2.5</v>
      </c>
      <c r="Y28" s="25">
        <f t="shared" si="6"/>
        <v>-5.3999999999999915</v>
      </c>
      <c r="Z28" s="28">
        <f t="shared" si="7"/>
        <v>-1.5999999999999943</v>
      </c>
      <c r="AA28" s="227">
        <f t="shared" si="8"/>
        <v>-9.3000000000000114</v>
      </c>
      <c r="AB28" s="28">
        <f t="shared" si="9"/>
        <v>-4.9000000000000057</v>
      </c>
      <c r="AD28" s="2" t="s">
        <v>241</v>
      </c>
      <c r="AE28" s="2" t="s">
        <v>204</v>
      </c>
      <c r="AF28" s="2" t="s">
        <v>128</v>
      </c>
    </row>
    <row r="29" spans="1:32" ht="13" thickBot="1">
      <c r="A29" s="39" t="s">
        <v>157</v>
      </c>
      <c r="B29" s="33" t="s">
        <v>135</v>
      </c>
      <c r="C29" s="269">
        <v>56</v>
      </c>
      <c r="D29" s="225">
        <v>39.299999999999997</v>
      </c>
      <c r="E29" s="35">
        <v>56.3</v>
      </c>
      <c r="F29" s="37">
        <v>48.3</v>
      </c>
      <c r="G29" s="34">
        <v>51.8</v>
      </c>
      <c r="H29" s="35">
        <v>69.900000000000006</v>
      </c>
      <c r="I29" s="37">
        <v>63.7</v>
      </c>
      <c r="J29" s="34">
        <v>44.6</v>
      </c>
      <c r="K29" s="35">
        <v>66.400000000000006</v>
      </c>
      <c r="L29" s="37">
        <v>59.2</v>
      </c>
      <c r="M29" s="34">
        <v>53.6</v>
      </c>
      <c r="N29" s="35">
        <v>68.5</v>
      </c>
      <c r="O29" s="37">
        <v>62.1</v>
      </c>
      <c r="P29" s="225">
        <v>55.4</v>
      </c>
      <c r="Q29" s="35">
        <v>69.599999999999994</v>
      </c>
      <c r="R29" s="37">
        <v>62.6</v>
      </c>
      <c r="S29" s="34">
        <f t="shared" si="0"/>
        <v>-17</v>
      </c>
      <c r="T29" s="37">
        <f t="shared" si="1"/>
        <v>-9</v>
      </c>
      <c r="U29" s="34">
        <f t="shared" si="2"/>
        <v>-18.100000000000009</v>
      </c>
      <c r="V29" s="37">
        <f t="shared" si="3"/>
        <v>-11.900000000000006</v>
      </c>
      <c r="W29" s="34">
        <f t="shared" si="4"/>
        <v>-21.800000000000004</v>
      </c>
      <c r="X29" s="37">
        <f t="shared" si="5"/>
        <v>-14.600000000000001</v>
      </c>
      <c r="Y29" s="34">
        <f t="shared" si="6"/>
        <v>-14.899999999999999</v>
      </c>
      <c r="Z29" s="37">
        <f t="shared" si="7"/>
        <v>-8.5</v>
      </c>
      <c r="AA29" s="225">
        <f t="shared" si="8"/>
        <v>-14.199999999999996</v>
      </c>
      <c r="AB29" s="37">
        <f t="shared" si="9"/>
        <v>-7.2000000000000028</v>
      </c>
      <c r="AD29" s="2" t="s">
        <v>241</v>
      </c>
      <c r="AE29" s="2" t="s">
        <v>219</v>
      </c>
      <c r="AF29" s="2" t="s">
        <v>128</v>
      </c>
    </row>
    <row r="30" spans="1:32">
      <c r="A30" s="251" t="s">
        <v>168</v>
      </c>
      <c r="B30" s="252" t="s">
        <v>169</v>
      </c>
      <c r="C30" s="270">
        <v>437</v>
      </c>
      <c r="D30" s="255">
        <v>73.5</v>
      </c>
      <c r="E30" s="254">
        <v>76.099999999999994</v>
      </c>
      <c r="F30" s="42">
        <v>71.5</v>
      </c>
      <c r="G30" s="253">
        <v>80.3</v>
      </c>
      <c r="H30" s="254">
        <v>83.1</v>
      </c>
      <c r="I30" s="42">
        <v>79.8</v>
      </c>
      <c r="J30" s="253">
        <v>84</v>
      </c>
      <c r="K30" s="254">
        <v>83.4</v>
      </c>
      <c r="L30" s="42">
        <v>80.400000000000006</v>
      </c>
      <c r="M30" s="253">
        <v>84.2</v>
      </c>
      <c r="N30" s="254">
        <v>86.3</v>
      </c>
      <c r="O30" s="42">
        <v>83</v>
      </c>
      <c r="P30" s="255">
        <v>89.7</v>
      </c>
      <c r="Q30" s="254">
        <v>86.4</v>
      </c>
      <c r="R30" s="42">
        <v>84.5</v>
      </c>
      <c r="S30" s="253">
        <f t="shared" si="0"/>
        <v>-2.5999999999999943</v>
      </c>
      <c r="T30" s="42">
        <f t="shared" si="1"/>
        <v>2</v>
      </c>
      <c r="U30" s="253">
        <f t="shared" si="2"/>
        <v>-2.7999999999999972</v>
      </c>
      <c r="V30" s="42">
        <f t="shared" si="3"/>
        <v>0.5</v>
      </c>
      <c r="W30" s="253">
        <f t="shared" si="4"/>
        <v>0.59999999999999432</v>
      </c>
      <c r="X30" s="42">
        <f t="shared" si="5"/>
        <v>3.5999999999999943</v>
      </c>
      <c r="Y30" s="253">
        <f t="shared" si="6"/>
        <v>-2.0999999999999943</v>
      </c>
      <c r="Z30" s="42">
        <f t="shared" si="7"/>
        <v>1.2000000000000028</v>
      </c>
      <c r="AA30" s="255">
        <f t="shared" si="8"/>
        <v>3.2999999999999972</v>
      </c>
      <c r="AB30" s="42">
        <f t="shared" si="9"/>
        <v>5.2000000000000028</v>
      </c>
      <c r="AD30" s="2" t="s">
        <v>220</v>
      </c>
      <c r="AE30" s="2" t="s">
        <v>169</v>
      </c>
      <c r="AF30" s="2" t="s">
        <v>128</v>
      </c>
    </row>
    <row r="31" spans="1:32">
      <c r="A31" s="30" t="s">
        <v>168</v>
      </c>
      <c r="B31" s="24" t="s">
        <v>172</v>
      </c>
      <c r="C31" s="267">
        <v>170</v>
      </c>
      <c r="D31" s="227">
        <v>68.8</v>
      </c>
      <c r="E31" s="26">
        <v>78.400000000000006</v>
      </c>
      <c r="F31" s="28">
        <v>75.599999999999994</v>
      </c>
      <c r="G31" s="25">
        <v>77.099999999999994</v>
      </c>
      <c r="H31" s="26">
        <v>84.7</v>
      </c>
      <c r="I31" s="28">
        <v>82.5</v>
      </c>
      <c r="J31" s="25">
        <v>78.2</v>
      </c>
      <c r="K31" s="26">
        <v>85.3</v>
      </c>
      <c r="L31" s="28">
        <v>83</v>
      </c>
      <c r="M31" s="25">
        <v>87.6</v>
      </c>
      <c r="N31" s="26">
        <v>90.3</v>
      </c>
      <c r="O31" s="28">
        <v>88.5</v>
      </c>
      <c r="P31" s="227">
        <v>87.1</v>
      </c>
      <c r="Q31" s="26">
        <v>89.5</v>
      </c>
      <c r="R31" s="28">
        <v>87.6</v>
      </c>
      <c r="S31" s="25">
        <f t="shared" si="0"/>
        <v>-9.6000000000000085</v>
      </c>
      <c r="T31" s="28">
        <f t="shared" si="1"/>
        <v>-6.7999999999999972</v>
      </c>
      <c r="U31" s="25">
        <f t="shared" si="2"/>
        <v>-7.6000000000000085</v>
      </c>
      <c r="V31" s="28">
        <f t="shared" si="3"/>
        <v>-5.4000000000000057</v>
      </c>
      <c r="W31" s="25">
        <f t="shared" si="4"/>
        <v>-7.0999999999999943</v>
      </c>
      <c r="X31" s="28">
        <f t="shared" si="5"/>
        <v>-4.7999999999999972</v>
      </c>
      <c r="Y31" s="25">
        <f t="shared" si="6"/>
        <v>-2.7000000000000028</v>
      </c>
      <c r="Z31" s="28">
        <f t="shared" si="7"/>
        <v>-0.90000000000000568</v>
      </c>
      <c r="AA31" s="227">
        <f t="shared" si="8"/>
        <v>-2.4000000000000057</v>
      </c>
      <c r="AB31" s="28">
        <f t="shared" si="9"/>
        <v>-0.5</v>
      </c>
      <c r="AD31" s="2" t="s">
        <v>220</v>
      </c>
      <c r="AE31" s="2" t="s">
        <v>172</v>
      </c>
      <c r="AF31" s="2" t="s">
        <v>128</v>
      </c>
    </row>
    <row r="32" spans="1:32">
      <c r="A32" s="30" t="s">
        <v>168</v>
      </c>
      <c r="B32" s="24" t="s">
        <v>174</v>
      </c>
      <c r="C32" s="267">
        <v>315</v>
      </c>
      <c r="D32" s="227">
        <v>67.900000000000006</v>
      </c>
      <c r="E32" s="26">
        <v>70.2</v>
      </c>
      <c r="F32" s="28">
        <v>62</v>
      </c>
      <c r="G32" s="25">
        <v>77.5</v>
      </c>
      <c r="H32" s="26">
        <v>79.400000000000006</v>
      </c>
      <c r="I32" s="28">
        <v>72.599999999999994</v>
      </c>
      <c r="J32" s="25">
        <v>76.5</v>
      </c>
      <c r="K32" s="26">
        <v>79.900000000000006</v>
      </c>
      <c r="L32" s="28">
        <v>73.099999999999994</v>
      </c>
      <c r="M32" s="25">
        <v>81</v>
      </c>
      <c r="N32" s="26">
        <v>83.3</v>
      </c>
      <c r="O32" s="28">
        <v>76.599999999999994</v>
      </c>
      <c r="P32" s="227">
        <v>84.1</v>
      </c>
      <c r="Q32" s="26">
        <v>84.2</v>
      </c>
      <c r="R32" s="28">
        <v>77.3</v>
      </c>
      <c r="S32" s="25">
        <f t="shared" si="0"/>
        <v>-2.2999999999999972</v>
      </c>
      <c r="T32" s="28">
        <f t="shared" si="1"/>
        <v>5.9000000000000057</v>
      </c>
      <c r="U32" s="25">
        <f t="shared" si="2"/>
        <v>-1.9000000000000057</v>
      </c>
      <c r="V32" s="28">
        <f t="shared" si="3"/>
        <v>4.9000000000000057</v>
      </c>
      <c r="W32" s="25">
        <f t="shared" si="4"/>
        <v>-3.4000000000000057</v>
      </c>
      <c r="X32" s="28">
        <f t="shared" si="5"/>
        <v>3.4000000000000057</v>
      </c>
      <c r="Y32" s="25">
        <f t="shared" si="6"/>
        <v>-2.2999999999999972</v>
      </c>
      <c r="Z32" s="28">
        <f t="shared" si="7"/>
        <v>4.4000000000000057</v>
      </c>
      <c r="AA32" s="227">
        <f t="shared" si="8"/>
        <v>-0.10000000000000853</v>
      </c>
      <c r="AB32" s="28">
        <f t="shared" si="9"/>
        <v>6.7999999999999972</v>
      </c>
      <c r="AD32" s="2" t="s">
        <v>220</v>
      </c>
      <c r="AE32" s="2" t="s">
        <v>174</v>
      </c>
      <c r="AF32" s="2" t="s">
        <v>128</v>
      </c>
    </row>
    <row r="33" spans="1:32">
      <c r="A33" s="30" t="s">
        <v>168</v>
      </c>
      <c r="B33" s="24" t="s">
        <v>176</v>
      </c>
      <c r="C33" s="267">
        <v>14</v>
      </c>
      <c r="D33" s="227">
        <v>92.9</v>
      </c>
      <c r="E33" s="26">
        <v>85.7</v>
      </c>
      <c r="F33" s="28">
        <v>76.900000000000006</v>
      </c>
      <c r="G33" s="25">
        <v>100</v>
      </c>
      <c r="H33" s="26">
        <v>89.6</v>
      </c>
      <c r="I33" s="28">
        <v>83.3</v>
      </c>
      <c r="J33" s="25">
        <v>92.9</v>
      </c>
      <c r="K33" s="26">
        <v>89.3</v>
      </c>
      <c r="L33" s="28">
        <v>81.8</v>
      </c>
      <c r="M33" s="25">
        <v>92.9</v>
      </c>
      <c r="N33" s="26">
        <v>96.1</v>
      </c>
      <c r="O33" s="28">
        <v>95.1</v>
      </c>
      <c r="P33" s="227">
        <v>92.9</v>
      </c>
      <c r="Q33" s="26">
        <v>92.4</v>
      </c>
      <c r="R33" s="28">
        <v>86.5</v>
      </c>
      <c r="S33" s="25">
        <f t="shared" si="0"/>
        <v>7.2000000000000028</v>
      </c>
      <c r="T33" s="28">
        <f t="shared" si="1"/>
        <v>16</v>
      </c>
      <c r="U33" s="25">
        <f t="shared" si="2"/>
        <v>10.400000000000006</v>
      </c>
      <c r="V33" s="28">
        <f t="shared" si="3"/>
        <v>16.700000000000003</v>
      </c>
      <c r="W33" s="25">
        <f t="shared" si="4"/>
        <v>3.6000000000000085</v>
      </c>
      <c r="X33" s="28">
        <f t="shared" si="5"/>
        <v>11.100000000000009</v>
      </c>
      <c r="Y33" s="25">
        <f t="shared" si="6"/>
        <v>-3.1999999999999886</v>
      </c>
      <c r="Z33" s="28">
        <f t="shared" si="7"/>
        <v>-2.1999999999999886</v>
      </c>
      <c r="AA33" s="227">
        <f t="shared" si="8"/>
        <v>0.5</v>
      </c>
      <c r="AB33" s="28">
        <f t="shared" si="9"/>
        <v>6.4000000000000057</v>
      </c>
      <c r="AD33" s="2" t="s">
        <v>220</v>
      </c>
      <c r="AE33" s="2" t="s">
        <v>176</v>
      </c>
      <c r="AF33" s="2" t="s">
        <v>128</v>
      </c>
    </row>
    <row r="34" spans="1:32">
      <c r="A34" s="30" t="s">
        <v>168</v>
      </c>
      <c r="B34" s="24" t="s">
        <v>178</v>
      </c>
      <c r="C34" s="267">
        <v>136</v>
      </c>
      <c r="D34" s="227">
        <v>75.7</v>
      </c>
      <c r="E34" s="26">
        <v>74.599999999999994</v>
      </c>
      <c r="F34" s="28">
        <v>69.3</v>
      </c>
      <c r="G34" s="25">
        <v>84.6</v>
      </c>
      <c r="H34" s="26">
        <v>81.5</v>
      </c>
      <c r="I34" s="28">
        <v>77.599999999999994</v>
      </c>
      <c r="J34" s="25">
        <v>83.8</v>
      </c>
      <c r="K34" s="26">
        <v>82</v>
      </c>
      <c r="L34" s="28">
        <v>77.8</v>
      </c>
      <c r="M34" s="25">
        <v>84.6</v>
      </c>
      <c r="N34" s="26">
        <v>87.2</v>
      </c>
      <c r="O34" s="28">
        <v>83.3</v>
      </c>
      <c r="P34" s="227">
        <v>86.8</v>
      </c>
      <c r="Q34" s="26">
        <v>85.8</v>
      </c>
      <c r="R34" s="28">
        <v>82</v>
      </c>
      <c r="S34" s="25">
        <f t="shared" si="0"/>
        <v>1.1000000000000085</v>
      </c>
      <c r="T34" s="28">
        <f t="shared" si="1"/>
        <v>6.4000000000000057</v>
      </c>
      <c r="U34" s="25">
        <f t="shared" si="2"/>
        <v>3.0999999999999943</v>
      </c>
      <c r="V34" s="28">
        <f t="shared" si="3"/>
        <v>7</v>
      </c>
      <c r="W34" s="25">
        <f t="shared" si="4"/>
        <v>1.7999999999999972</v>
      </c>
      <c r="X34" s="28">
        <f t="shared" si="5"/>
        <v>6</v>
      </c>
      <c r="Y34" s="25">
        <f t="shared" si="6"/>
        <v>-2.6000000000000085</v>
      </c>
      <c r="Z34" s="28">
        <f t="shared" si="7"/>
        <v>1.2999999999999972</v>
      </c>
      <c r="AA34" s="227">
        <f t="shared" si="8"/>
        <v>1</v>
      </c>
      <c r="AB34" s="28">
        <f t="shared" si="9"/>
        <v>4.7999999999999972</v>
      </c>
      <c r="AD34" s="2" t="s">
        <v>220</v>
      </c>
      <c r="AE34" s="2" t="s">
        <v>221</v>
      </c>
      <c r="AF34" s="2" t="s">
        <v>128</v>
      </c>
    </row>
    <row r="35" spans="1:32">
      <c r="A35" s="30" t="s">
        <v>168</v>
      </c>
      <c r="B35" s="24" t="s">
        <v>180</v>
      </c>
      <c r="C35" s="267">
        <v>737</v>
      </c>
      <c r="D35" s="227">
        <v>64.7</v>
      </c>
      <c r="E35" s="26">
        <v>67.5</v>
      </c>
      <c r="F35" s="28">
        <v>64</v>
      </c>
      <c r="G35" s="25">
        <v>76.3</v>
      </c>
      <c r="H35" s="26">
        <v>78.7</v>
      </c>
      <c r="I35" s="28">
        <v>76.2</v>
      </c>
      <c r="J35" s="25">
        <v>72.2</v>
      </c>
      <c r="K35" s="26">
        <v>77.099999999999994</v>
      </c>
      <c r="L35" s="28">
        <v>74.2</v>
      </c>
      <c r="M35" s="25">
        <v>76.8</v>
      </c>
      <c r="N35" s="26">
        <v>78.8</v>
      </c>
      <c r="O35" s="28">
        <v>76.2</v>
      </c>
      <c r="P35" s="227">
        <v>78.8</v>
      </c>
      <c r="Q35" s="26">
        <v>81.400000000000006</v>
      </c>
      <c r="R35" s="28">
        <v>79.400000000000006</v>
      </c>
      <c r="S35" s="25">
        <f t="shared" si="0"/>
        <v>-2.7999999999999972</v>
      </c>
      <c r="T35" s="28">
        <f t="shared" si="1"/>
        <v>0.70000000000000284</v>
      </c>
      <c r="U35" s="25">
        <f t="shared" si="2"/>
        <v>-2.4000000000000057</v>
      </c>
      <c r="V35" s="28">
        <f t="shared" si="3"/>
        <v>9.9999999999994316E-2</v>
      </c>
      <c r="W35" s="25">
        <f t="shared" si="4"/>
        <v>-4.8999999999999915</v>
      </c>
      <c r="X35" s="28">
        <f t="shared" si="5"/>
        <v>-2</v>
      </c>
      <c r="Y35" s="25">
        <f t="shared" si="6"/>
        <v>-2</v>
      </c>
      <c r="Z35" s="28">
        <f t="shared" si="7"/>
        <v>0.59999999999999432</v>
      </c>
      <c r="AA35" s="227">
        <f t="shared" si="8"/>
        <v>-2.6000000000000085</v>
      </c>
      <c r="AB35" s="28">
        <f t="shared" si="9"/>
        <v>-0.60000000000000853</v>
      </c>
      <c r="AD35" s="2" t="s">
        <v>220</v>
      </c>
      <c r="AE35" s="2" t="s">
        <v>222</v>
      </c>
      <c r="AF35" s="2" t="s">
        <v>128</v>
      </c>
    </row>
    <row r="36" spans="1:32">
      <c r="A36" s="30" t="s">
        <v>168</v>
      </c>
      <c r="B36" s="24" t="s">
        <v>182</v>
      </c>
      <c r="C36" s="267">
        <v>62</v>
      </c>
      <c r="D36" s="227">
        <v>58.1</v>
      </c>
      <c r="E36" s="26">
        <v>54.4</v>
      </c>
      <c r="F36" s="28">
        <v>52.9</v>
      </c>
      <c r="G36" s="25">
        <v>72.599999999999994</v>
      </c>
      <c r="H36" s="26">
        <v>72.400000000000006</v>
      </c>
      <c r="I36" s="28">
        <v>71.5</v>
      </c>
      <c r="J36" s="25">
        <v>71</v>
      </c>
      <c r="K36" s="26">
        <v>67.099999999999994</v>
      </c>
      <c r="L36" s="28">
        <v>66.400000000000006</v>
      </c>
      <c r="M36" s="25">
        <v>72.599999999999994</v>
      </c>
      <c r="N36" s="26">
        <v>66.5</v>
      </c>
      <c r="O36" s="28">
        <v>64.3</v>
      </c>
      <c r="P36" s="227">
        <v>71</v>
      </c>
      <c r="Q36" s="26">
        <v>69.099999999999994</v>
      </c>
      <c r="R36" s="28">
        <v>68.900000000000006</v>
      </c>
      <c r="S36" s="25">
        <f t="shared" si="0"/>
        <v>3.7000000000000028</v>
      </c>
      <c r="T36" s="28">
        <f t="shared" si="1"/>
        <v>5.2000000000000028</v>
      </c>
      <c r="U36" s="25">
        <f t="shared" si="2"/>
        <v>0.19999999999998863</v>
      </c>
      <c r="V36" s="28">
        <f t="shared" si="3"/>
        <v>1.0999999999999943</v>
      </c>
      <c r="W36" s="25">
        <f t="shared" si="4"/>
        <v>3.9000000000000057</v>
      </c>
      <c r="X36" s="28">
        <f t="shared" si="5"/>
        <v>4.5999999999999943</v>
      </c>
      <c r="Y36" s="25">
        <f t="shared" si="6"/>
        <v>6.0999999999999943</v>
      </c>
      <c r="Z36" s="28">
        <f t="shared" si="7"/>
        <v>8.2999999999999972</v>
      </c>
      <c r="AA36" s="227">
        <f t="shared" si="8"/>
        <v>1.9000000000000057</v>
      </c>
      <c r="AB36" s="28">
        <f t="shared" si="9"/>
        <v>2.0999999999999943</v>
      </c>
      <c r="AD36" s="2" t="s">
        <v>220</v>
      </c>
      <c r="AE36" s="2" t="s">
        <v>223</v>
      </c>
      <c r="AF36" s="2" t="s">
        <v>128</v>
      </c>
    </row>
    <row r="37" spans="1:32">
      <c r="A37" s="30" t="s">
        <v>168</v>
      </c>
      <c r="B37" s="24" t="s">
        <v>184</v>
      </c>
      <c r="C37" s="267">
        <v>113</v>
      </c>
      <c r="D37" s="227">
        <v>65.5</v>
      </c>
      <c r="E37" s="26">
        <v>63.6</v>
      </c>
      <c r="F37" s="28">
        <v>60.4</v>
      </c>
      <c r="G37" s="25">
        <v>77</v>
      </c>
      <c r="H37" s="26">
        <v>77.3</v>
      </c>
      <c r="I37" s="28">
        <v>73.900000000000006</v>
      </c>
      <c r="J37" s="25">
        <v>76.099999999999994</v>
      </c>
      <c r="K37" s="26">
        <v>74.5</v>
      </c>
      <c r="L37" s="28">
        <v>72.2</v>
      </c>
      <c r="M37" s="25">
        <v>72.599999999999994</v>
      </c>
      <c r="N37" s="26">
        <v>73.400000000000006</v>
      </c>
      <c r="O37" s="28">
        <v>71.400000000000006</v>
      </c>
      <c r="P37" s="227">
        <v>77.900000000000006</v>
      </c>
      <c r="Q37" s="26">
        <v>76.5</v>
      </c>
      <c r="R37" s="28">
        <v>75.900000000000006</v>
      </c>
      <c r="S37" s="25">
        <f t="shared" si="0"/>
        <v>1.8999999999999986</v>
      </c>
      <c r="T37" s="28">
        <f t="shared" si="1"/>
        <v>5.1000000000000014</v>
      </c>
      <c r="U37" s="25">
        <f t="shared" si="2"/>
        <v>-0.29999999999999716</v>
      </c>
      <c r="V37" s="28">
        <f t="shared" si="3"/>
        <v>3.0999999999999943</v>
      </c>
      <c r="W37" s="25">
        <f t="shared" si="4"/>
        <v>1.5999999999999943</v>
      </c>
      <c r="X37" s="28">
        <f t="shared" si="5"/>
        <v>3.8999999999999915</v>
      </c>
      <c r="Y37" s="25">
        <f t="shared" si="6"/>
        <v>-0.80000000000001137</v>
      </c>
      <c r="Z37" s="28">
        <f t="shared" si="7"/>
        <v>1.1999999999999886</v>
      </c>
      <c r="AA37" s="227">
        <f t="shared" si="8"/>
        <v>1.4000000000000057</v>
      </c>
      <c r="AB37" s="28">
        <f t="shared" si="9"/>
        <v>2</v>
      </c>
      <c r="AD37" s="2" t="s">
        <v>220</v>
      </c>
      <c r="AE37" s="2" t="s">
        <v>224</v>
      </c>
      <c r="AF37" s="2" t="s">
        <v>128</v>
      </c>
    </row>
    <row r="38" spans="1:32">
      <c r="A38" s="30" t="s">
        <v>168</v>
      </c>
      <c r="B38" s="24" t="s">
        <v>186</v>
      </c>
      <c r="C38" s="267">
        <v>54</v>
      </c>
      <c r="D38" s="227">
        <v>79.599999999999994</v>
      </c>
      <c r="E38" s="26">
        <v>79.900000000000006</v>
      </c>
      <c r="F38" s="28">
        <v>71.7</v>
      </c>
      <c r="G38" s="25">
        <v>90.7</v>
      </c>
      <c r="H38" s="26">
        <v>87.6</v>
      </c>
      <c r="I38" s="28">
        <v>82.1</v>
      </c>
      <c r="J38" s="25">
        <v>85.2</v>
      </c>
      <c r="K38" s="26">
        <v>86.2</v>
      </c>
      <c r="L38" s="28">
        <v>80.3</v>
      </c>
      <c r="M38" s="25">
        <v>85.2</v>
      </c>
      <c r="N38" s="26">
        <v>87.4</v>
      </c>
      <c r="O38" s="28">
        <v>81.3</v>
      </c>
      <c r="P38" s="227">
        <v>87</v>
      </c>
      <c r="Q38" s="26">
        <v>88.2</v>
      </c>
      <c r="R38" s="28">
        <v>81.400000000000006</v>
      </c>
      <c r="S38" s="25">
        <f t="shared" si="0"/>
        <v>-0.30000000000001137</v>
      </c>
      <c r="T38" s="28">
        <f t="shared" si="1"/>
        <v>7.8999999999999915</v>
      </c>
      <c r="U38" s="25">
        <f t="shared" si="2"/>
        <v>3.1000000000000085</v>
      </c>
      <c r="V38" s="28">
        <f t="shared" si="3"/>
        <v>8.6000000000000085</v>
      </c>
      <c r="W38" s="25">
        <f t="shared" si="4"/>
        <v>-1</v>
      </c>
      <c r="X38" s="28">
        <f t="shared" si="5"/>
        <v>4.9000000000000057</v>
      </c>
      <c r="Y38" s="25">
        <f t="shared" si="6"/>
        <v>-2.2000000000000028</v>
      </c>
      <c r="Z38" s="28">
        <f t="shared" si="7"/>
        <v>3.9000000000000057</v>
      </c>
      <c r="AA38" s="227">
        <f t="shared" si="8"/>
        <v>-1.2000000000000028</v>
      </c>
      <c r="AB38" s="28">
        <f t="shared" si="9"/>
        <v>5.5999999999999943</v>
      </c>
      <c r="AD38" s="2" t="s">
        <v>220</v>
      </c>
      <c r="AE38" s="2" t="s">
        <v>225</v>
      </c>
      <c r="AF38" s="2" t="s">
        <v>128</v>
      </c>
    </row>
    <row r="39" spans="1:32">
      <c r="A39" s="30" t="s">
        <v>168</v>
      </c>
      <c r="B39" s="24" t="s">
        <v>188</v>
      </c>
      <c r="C39" s="267">
        <v>82</v>
      </c>
      <c r="D39" s="227">
        <v>56.1</v>
      </c>
      <c r="E39" s="26">
        <v>68.599999999999994</v>
      </c>
      <c r="F39" s="28">
        <v>62.5</v>
      </c>
      <c r="G39" s="25">
        <v>72</v>
      </c>
      <c r="H39" s="26">
        <v>80.400000000000006</v>
      </c>
      <c r="I39" s="28">
        <v>77.2</v>
      </c>
      <c r="J39" s="25">
        <v>68.3</v>
      </c>
      <c r="K39" s="26">
        <v>77.599999999999994</v>
      </c>
      <c r="L39" s="28">
        <v>73.8</v>
      </c>
      <c r="M39" s="25">
        <v>72</v>
      </c>
      <c r="N39" s="26">
        <v>78.400000000000006</v>
      </c>
      <c r="O39" s="28">
        <v>73.400000000000006</v>
      </c>
      <c r="P39" s="227">
        <v>73.2</v>
      </c>
      <c r="Q39" s="26">
        <v>78.7</v>
      </c>
      <c r="R39" s="28">
        <v>76.3</v>
      </c>
      <c r="S39" s="25">
        <f t="shared" si="0"/>
        <v>-12.499999999999993</v>
      </c>
      <c r="T39" s="28">
        <f t="shared" si="1"/>
        <v>-6.3999999999999986</v>
      </c>
      <c r="U39" s="25">
        <f t="shared" si="2"/>
        <v>-8.4000000000000057</v>
      </c>
      <c r="V39" s="28">
        <f t="shared" si="3"/>
        <v>-5.2000000000000028</v>
      </c>
      <c r="W39" s="25">
        <f t="shared" si="4"/>
        <v>-9.2999999999999972</v>
      </c>
      <c r="X39" s="28">
        <f t="shared" si="5"/>
        <v>-5.5</v>
      </c>
      <c r="Y39" s="25">
        <f t="shared" si="6"/>
        <v>-6.4000000000000057</v>
      </c>
      <c r="Z39" s="28">
        <f t="shared" si="7"/>
        <v>-1.4000000000000057</v>
      </c>
      <c r="AA39" s="227">
        <f t="shared" si="8"/>
        <v>-5.5</v>
      </c>
      <c r="AB39" s="28">
        <f t="shared" si="9"/>
        <v>-3.0999999999999943</v>
      </c>
      <c r="AD39" s="2" t="s">
        <v>220</v>
      </c>
      <c r="AE39" s="2" t="s">
        <v>226</v>
      </c>
      <c r="AF39" s="2" t="s">
        <v>128</v>
      </c>
    </row>
    <row r="40" spans="1:32">
      <c r="A40" s="30" t="s">
        <v>168</v>
      </c>
      <c r="B40" s="24" t="s">
        <v>190</v>
      </c>
      <c r="C40" s="267">
        <v>59</v>
      </c>
      <c r="D40" s="227">
        <v>39</v>
      </c>
      <c r="E40" s="26">
        <v>55.5</v>
      </c>
      <c r="F40" s="28">
        <v>52.4</v>
      </c>
      <c r="G40" s="25">
        <v>57.6</v>
      </c>
      <c r="H40" s="26">
        <v>74.5</v>
      </c>
      <c r="I40" s="28">
        <v>71.7</v>
      </c>
      <c r="J40" s="25">
        <v>54.2</v>
      </c>
      <c r="K40" s="26">
        <v>68.2</v>
      </c>
      <c r="L40" s="28">
        <v>66.099999999999994</v>
      </c>
      <c r="M40" s="25">
        <v>52.5</v>
      </c>
      <c r="N40" s="26">
        <v>65.8</v>
      </c>
      <c r="O40" s="28">
        <v>63.5</v>
      </c>
      <c r="P40" s="227">
        <v>62.7</v>
      </c>
      <c r="Q40" s="26">
        <v>68.3</v>
      </c>
      <c r="R40" s="28">
        <v>66.400000000000006</v>
      </c>
      <c r="S40" s="25">
        <f t="shared" si="0"/>
        <v>-16.5</v>
      </c>
      <c r="T40" s="28">
        <f t="shared" si="1"/>
        <v>-13.399999999999999</v>
      </c>
      <c r="U40" s="25">
        <f t="shared" si="2"/>
        <v>-16.899999999999999</v>
      </c>
      <c r="V40" s="28">
        <f t="shared" si="3"/>
        <v>-14.100000000000001</v>
      </c>
      <c r="W40" s="25">
        <f t="shared" si="4"/>
        <v>-14</v>
      </c>
      <c r="X40" s="28">
        <f t="shared" si="5"/>
        <v>-11.899999999999991</v>
      </c>
      <c r="Y40" s="25">
        <f t="shared" si="6"/>
        <v>-13.299999999999997</v>
      </c>
      <c r="Z40" s="28">
        <f t="shared" si="7"/>
        <v>-11</v>
      </c>
      <c r="AA40" s="227">
        <f t="shared" si="8"/>
        <v>-5.5999999999999943</v>
      </c>
      <c r="AB40" s="28">
        <f t="shared" si="9"/>
        <v>-3.7000000000000028</v>
      </c>
      <c r="AD40" s="2" t="s">
        <v>220</v>
      </c>
      <c r="AE40" s="2" t="s">
        <v>227</v>
      </c>
      <c r="AF40" s="2" t="s">
        <v>128</v>
      </c>
    </row>
    <row r="41" spans="1:32">
      <c r="A41" s="30" t="s">
        <v>168</v>
      </c>
      <c r="B41" s="24" t="s">
        <v>192</v>
      </c>
      <c r="C41" s="267">
        <v>101</v>
      </c>
      <c r="D41" s="227">
        <v>62.4</v>
      </c>
      <c r="E41" s="26">
        <v>70.8</v>
      </c>
      <c r="F41" s="28">
        <v>66.400000000000006</v>
      </c>
      <c r="G41" s="25">
        <v>75.2</v>
      </c>
      <c r="H41" s="26">
        <v>82.3</v>
      </c>
      <c r="I41" s="28">
        <v>79</v>
      </c>
      <c r="J41" s="25">
        <v>71.3</v>
      </c>
      <c r="K41" s="26">
        <v>78.8</v>
      </c>
      <c r="L41" s="28">
        <v>76.400000000000006</v>
      </c>
      <c r="M41" s="25">
        <v>75.2</v>
      </c>
      <c r="N41" s="26">
        <v>79.8</v>
      </c>
      <c r="O41" s="28">
        <v>76.900000000000006</v>
      </c>
      <c r="P41" s="227">
        <v>77.2</v>
      </c>
      <c r="Q41" s="26">
        <v>81</v>
      </c>
      <c r="R41" s="28">
        <v>78.099999999999994</v>
      </c>
      <c r="S41" s="25">
        <f t="shared" si="0"/>
        <v>-8.3999999999999986</v>
      </c>
      <c r="T41" s="28">
        <f t="shared" si="1"/>
        <v>-4.0000000000000071</v>
      </c>
      <c r="U41" s="25">
        <f t="shared" si="2"/>
        <v>-7.0999999999999943</v>
      </c>
      <c r="V41" s="28">
        <f t="shared" si="3"/>
        <v>-3.7999999999999972</v>
      </c>
      <c r="W41" s="25">
        <f t="shared" si="4"/>
        <v>-7.5</v>
      </c>
      <c r="X41" s="28">
        <f t="shared" si="5"/>
        <v>-5.1000000000000085</v>
      </c>
      <c r="Y41" s="25">
        <f t="shared" si="6"/>
        <v>-4.5999999999999943</v>
      </c>
      <c r="Z41" s="28">
        <f t="shared" si="7"/>
        <v>-1.7000000000000028</v>
      </c>
      <c r="AA41" s="227">
        <f t="shared" si="8"/>
        <v>-3.7999999999999972</v>
      </c>
      <c r="AB41" s="28">
        <f t="shared" si="9"/>
        <v>-0.89999999999999147</v>
      </c>
      <c r="AD41" s="2" t="s">
        <v>220</v>
      </c>
      <c r="AE41" s="2" t="s">
        <v>228</v>
      </c>
      <c r="AF41" s="2" t="s">
        <v>128</v>
      </c>
    </row>
    <row r="42" spans="1:32">
      <c r="A42" s="30" t="s">
        <v>168</v>
      </c>
      <c r="B42" s="24" t="s">
        <v>194</v>
      </c>
      <c r="C42" s="267">
        <v>611</v>
      </c>
      <c r="D42" s="227">
        <v>47.5</v>
      </c>
      <c r="E42" s="26">
        <v>66.900000000000006</v>
      </c>
      <c r="F42" s="28">
        <v>59.3</v>
      </c>
      <c r="G42" s="25">
        <v>64.5</v>
      </c>
      <c r="H42" s="26">
        <v>80.2</v>
      </c>
      <c r="I42" s="28">
        <v>74.8</v>
      </c>
      <c r="J42" s="25">
        <v>56.6</v>
      </c>
      <c r="K42" s="26">
        <v>75.5</v>
      </c>
      <c r="L42" s="28">
        <v>71.099999999999994</v>
      </c>
      <c r="M42" s="25">
        <v>62.4</v>
      </c>
      <c r="N42" s="26">
        <v>77</v>
      </c>
      <c r="O42" s="28">
        <v>71.5</v>
      </c>
      <c r="P42" s="227">
        <v>57.3</v>
      </c>
      <c r="Q42" s="26">
        <v>74.900000000000006</v>
      </c>
      <c r="R42" s="28">
        <v>70.2</v>
      </c>
      <c r="S42" s="25">
        <f t="shared" si="0"/>
        <v>-19.400000000000006</v>
      </c>
      <c r="T42" s="28">
        <f t="shared" si="1"/>
        <v>-11.799999999999997</v>
      </c>
      <c r="U42" s="25">
        <f t="shared" si="2"/>
        <v>-15.700000000000003</v>
      </c>
      <c r="V42" s="28">
        <f t="shared" si="3"/>
        <v>-10.299999999999997</v>
      </c>
      <c r="W42" s="25">
        <f t="shared" si="4"/>
        <v>-18.899999999999999</v>
      </c>
      <c r="X42" s="28">
        <f t="shared" si="5"/>
        <v>-14.499999999999993</v>
      </c>
      <c r="Y42" s="25">
        <f t="shared" si="6"/>
        <v>-14.600000000000001</v>
      </c>
      <c r="Z42" s="28">
        <f t="shared" si="7"/>
        <v>-9.1000000000000014</v>
      </c>
      <c r="AA42" s="227">
        <f t="shared" si="8"/>
        <v>-17.600000000000009</v>
      </c>
      <c r="AB42" s="28">
        <f t="shared" si="9"/>
        <v>-12.900000000000006</v>
      </c>
      <c r="AD42" s="2" t="s">
        <v>220</v>
      </c>
      <c r="AE42" s="2" t="s">
        <v>229</v>
      </c>
      <c r="AF42" s="2" t="s">
        <v>128</v>
      </c>
    </row>
    <row r="43" spans="1:32">
      <c r="A43" s="30" t="s">
        <v>168</v>
      </c>
      <c r="B43" s="24" t="s">
        <v>196</v>
      </c>
      <c r="C43" s="267">
        <v>3</v>
      </c>
      <c r="D43" s="227">
        <v>66.7</v>
      </c>
      <c r="E43" s="26">
        <v>70.099999999999994</v>
      </c>
      <c r="F43" s="28">
        <v>65.5</v>
      </c>
      <c r="G43" s="25">
        <v>100</v>
      </c>
      <c r="H43" s="26">
        <v>81.3</v>
      </c>
      <c r="I43" s="28">
        <v>79.099999999999994</v>
      </c>
      <c r="J43" s="25">
        <v>66.7</v>
      </c>
      <c r="K43" s="26">
        <v>77</v>
      </c>
      <c r="L43" s="28">
        <v>73.7</v>
      </c>
      <c r="M43" s="25">
        <v>66.7</v>
      </c>
      <c r="N43" s="26">
        <v>77.599999999999994</v>
      </c>
      <c r="O43" s="28">
        <v>74.7</v>
      </c>
      <c r="P43" s="227">
        <v>100</v>
      </c>
      <c r="Q43" s="26">
        <v>75.5</v>
      </c>
      <c r="R43" s="28">
        <v>74</v>
      </c>
      <c r="S43" s="25">
        <f t="shared" si="0"/>
        <v>-3.3999999999999915</v>
      </c>
      <c r="T43" s="28">
        <f t="shared" si="1"/>
        <v>1.2000000000000028</v>
      </c>
      <c r="U43" s="25">
        <f t="shared" si="2"/>
        <v>18.700000000000003</v>
      </c>
      <c r="V43" s="28">
        <f t="shared" si="3"/>
        <v>20.900000000000006</v>
      </c>
      <c r="W43" s="25">
        <f t="shared" si="4"/>
        <v>-10.299999999999997</v>
      </c>
      <c r="X43" s="28">
        <f t="shared" si="5"/>
        <v>-7</v>
      </c>
      <c r="Y43" s="25">
        <f t="shared" si="6"/>
        <v>-10.899999999999991</v>
      </c>
      <c r="Z43" s="28">
        <f t="shared" si="7"/>
        <v>-8</v>
      </c>
      <c r="AA43" s="227">
        <f t="shared" si="8"/>
        <v>24.5</v>
      </c>
      <c r="AB43" s="28">
        <f t="shared" si="9"/>
        <v>26</v>
      </c>
      <c r="AD43" s="2" t="s">
        <v>220</v>
      </c>
      <c r="AE43" s="2" t="s">
        <v>196</v>
      </c>
      <c r="AF43" s="2" t="s">
        <v>128</v>
      </c>
    </row>
    <row r="44" spans="1:32">
      <c r="A44" s="30" t="s">
        <v>168</v>
      </c>
      <c r="B44" s="24" t="s">
        <v>198</v>
      </c>
      <c r="C44" s="267">
        <v>2</v>
      </c>
      <c r="D44" s="227">
        <v>0</v>
      </c>
      <c r="E44" s="26">
        <v>23.9</v>
      </c>
      <c r="F44" s="28">
        <v>19.5</v>
      </c>
      <c r="G44" s="25">
        <v>100</v>
      </c>
      <c r="H44" s="26">
        <v>41.7</v>
      </c>
      <c r="I44" s="28">
        <v>35.5</v>
      </c>
      <c r="J44" s="25">
        <v>0</v>
      </c>
      <c r="K44" s="26">
        <v>31.5</v>
      </c>
      <c r="L44" s="28">
        <v>31.1</v>
      </c>
      <c r="M44" s="25">
        <v>50</v>
      </c>
      <c r="N44" s="26">
        <v>38.5</v>
      </c>
      <c r="O44" s="28">
        <v>28.4</v>
      </c>
      <c r="P44" s="227">
        <v>0</v>
      </c>
      <c r="Q44" s="26">
        <v>27.1</v>
      </c>
      <c r="R44" s="28">
        <v>29.1</v>
      </c>
      <c r="S44" s="25">
        <f t="shared" si="0"/>
        <v>-23.9</v>
      </c>
      <c r="T44" s="28">
        <f t="shared" si="1"/>
        <v>-19.5</v>
      </c>
      <c r="U44" s="25">
        <f t="shared" si="2"/>
        <v>58.3</v>
      </c>
      <c r="V44" s="28">
        <f t="shared" si="3"/>
        <v>64.5</v>
      </c>
      <c r="W44" s="25">
        <f t="shared" si="4"/>
        <v>-31.5</v>
      </c>
      <c r="X44" s="28">
        <f t="shared" si="5"/>
        <v>-31.1</v>
      </c>
      <c r="Y44" s="25">
        <f t="shared" si="6"/>
        <v>11.5</v>
      </c>
      <c r="Z44" s="28">
        <f t="shared" si="7"/>
        <v>21.6</v>
      </c>
      <c r="AA44" s="227">
        <f t="shared" si="8"/>
        <v>-27.1</v>
      </c>
      <c r="AB44" s="28">
        <f t="shared" si="9"/>
        <v>-29.1</v>
      </c>
      <c r="AD44" s="2" t="s">
        <v>220</v>
      </c>
      <c r="AE44" s="2" t="s">
        <v>230</v>
      </c>
      <c r="AF44" s="2" t="s">
        <v>128</v>
      </c>
    </row>
    <row r="45" spans="1:32">
      <c r="A45" s="30" t="s">
        <v>168</v>
      </c>
      <c r="B45" s="24" t="s">
        <v>200</v>
      </c>
      <c r="C45" s="267">
        <v>16</v>
      </c>
      <c r="D45" s="227">
        <v>37.5</v>
      </c>
      <c r="E45" s="26">
        <v>33.5</v>
      </c>
      <c r="F45" s="28">
        <v>18.899999999999999</v>
      </c>
      <c r="G45" s="25">
        <v>43.8</v>
      </c>
      <c r="H45" s="26">
        <v>48.2</v>
      </c>
      <c r="I45" s="28">
        <v>34.6</v>
      </c>
      <c r="J45" s="25">
        <v>37.5</v>
      </c>
      <c r="K45" s="26">
        <v>41.3</v>
      </c>
      <c r="L45" s="28">
        <v>30.4</v>
      </c>
      <c r="M45" s="25">
        <v>43.8</v>
      </c>
      <c r="N45" s="26">
        <v>46.4</v>
      </c>
      <c r="O45" s="28">
        <v>30.7</v>
      </c>
      <c r="P45" s="227">
        <v>37.5</v>
      </c>
      <c r="Q45" s="26">
        <v>41.1</v>
      </c>
      <c r="R45" s="28">
        <v>27.7</v>
      </c>
      <c r="S45" s="25">
        <f t="shared" si="0"/>
        <v>4</v>
      </c>
      <c r="T45" s="28">
        <f t="shared" si="1"/>
        <v>18.600000000000001</v>
      </c>
      <c r="U45" s="25">
        <f t="shared" si="2"/>
        <v>-4.4000000000000057</v>
      </c>
      <c r="V45" s="28">
        <f t="shared" si="3"/>
        <v>9.1999999999999957</v>
      </c>
      <c r="W45" s="25">
        <f t="shared" si="4"/>
        <v>-3.7999999999999972</v>
      </c>
      <c r="X45" s="28">
        <f t="shared" si="5"/>
        <v>7.1000000000000014</v>
      </c>
      <c r="Y45" s="25">
        <f t="shared" si="6"/>
        <v>-2.6000000000000014</v>
      </c>
      <c r="Z45" s="28">
        <f t="shared" si="7"/>
        <v>13.099999999999998</v>
      </c>
      <c r="AA45" s="227">
        <f t="shared" si="8"/>
        <v>-3.6000000000000014</v>
      </c>
      <c r="AB45" s="28">
        <f t="shared" si="9"/>
        <v>9.8000000000000007</v>
      </c>
      <c r="AD45" s="2" t="s">
        <v>220</v>
      </c>
      <c r="AE45" s="2" t="s">
        <v>200</v>
      </c>
      <c r="AF45" s="2" t="s">
        <v>128</v>
      </c>
    </row>
    <row r="46" spans="1:32">
      <c r="A46" s="30" t="s">
        <v>168</v>
      </c>
      <c r="B46" s="24" t="s">
        <v>202</v>
      </c>
      <c r="C46" s="267">
        <v>531</v>
      </c>
      <c r="D46" s="227">
        <v>65.3</v>
      </c>
      <c r="E46" s="26">
        <v>68.5</v>
      </c>
      <c r="F46" s="28">
        <v>64.099999999999994</v>
      </c>
      <c r="G46" s="25">
        <v>77.400000000000006</v>
      </c>
      <c r="H46" s="26">
        <v>78.7</v>
      </c>
      <c r="I46" s="28">
        <v>75.599999999999994</v>
      </c>
      <c r="J46" s="25">
        <v>76.099999999999994</v>
      </c>
      <c r="K46" s="26">
        <v>77.5</v>
      </c>
      <c r="L46" s="28">
        <v>74.400000000000006</v>
      </c>
      <c r="M46" s="25">
        <v>78</v>
      </c>
      <c r="N46" s="26">
        <v>81.599999999999994</v>
      </c>
      <c r="O46" s="28">
        <v>78.3</v>
      </c>
      <c r="P46" s="227">
        <v>78.7</v>
      </c>
      <c r="Q46" s="26">
        <v>79.2</v>
      </c>
      <c r="R46" s="28">
        <v>75.7</v>
      </c>
      <c r="S46" s="25">
        <f t="shared" si="0"/>
        <v>-3.2000000000000028</v>
      </c>
      <c r="T46" s="28">
        <f t="shared" si="1"/>
        <v>1.2000000000000028</v>
      </c>
      <c r="U46" s="25">
        <f t="shared" si="2"/>
        <v>-1.2999999999999972</v>
      </c>
      <c r="V46" s="28">
        <f t="shared" si="3"/>
        <v>1.8000000000000114</v>
      </c>
      <c r="W46" s="25">
        <f t="shared" si="4"/>
        <v>-1.4000000000000057</v>
      </c>
      <c r="X46" s="28">
        <f t="shared" si="5"/>
        <v>1.6999999999999886</v>
      </c>
      <c r="Y46" s="25">
        <f t="shared" si="6"/>
        <v>-3.5999999999999943</v>
      </c>
      <c r="Z46" s="28">
        <f t="shared" si="7"/>
        <v>-0.29999999999999716</v>
      </c>
      <c r="AA46" s="227">
        <f t="shared" si="8"/>
        <v>-0.5</v>
      </c>
      <c r="AB46" s="28">
        <f t="shared" si="9"/>
        <v>3</v>
      </c>
      <c r="AD46" s="2" t="s">
        <v>220</v>
      </c>
      <c r="AE46" s="2" t="s">
        <v>231</v>
      </c>
      <c r="AF46" s="2" t="s">
        <v>128</v>
      </c>
    </row>
    <row r="47" spans="1:32">
      <c r="A47" s="30" t="s">
        <v>168</v>
      </c>
      <c r="B47" s="24" t="s">
        <v>166</v>
      </c>
      <c r="C47" s="267">
        <v>69</v>
      </c>
      <c r="D47" s="227">
        <v>63.8</v>
      </c>
      <c r="E47" s="26">
        <v>64.3</v>
      </c>
      <c r="F47" s="28">
        <v>59.7</v>
      </c>
      <c r="G47" s="25">
        <v>71</v>
      </c>
      <c r="H47" s="26">
        <v>74.5</v>
      </c>
      <c r="I47" s="28">
        <v>70.2</v>
      </c>
      <c r="J47" s="25">
        <v>66.7</v>
      </c>
      <c r="K47" s="26">
        <v>73</v>
      </c>
      <c r="L47" s="28">
        <v>69.2</v>
      </c>
      <c r="M47" s="25">
        <v>73.900000000000006</v>
      </c>
      <c r="N47" s="26">
        <v>79.3</v>
      </c>
      <c r="O47" s="28">
        <v>75.5</v>
      </c>
      <c r="P47" s="227">
        <v>68.099999999999994</v>
      </c>
      <c r="Q47" s="26">
        <v>77.400000000000006</v>
      </c>
      <c r="R47" s="28">
        <v>73</v>
      </c>
      <c r="S47" s="25">
        <f t="shared" si="0"/>
        <v>-0.5</v>
      </c>
      <c r="T47" s="28">
        <f t="shared" si="1"/>
        <v>4.0999999999999943</v>
      </c>
      <c r="U47" s="25">
        <f t="shared" si="2"/>
        <v>-3.5</v>
      </c>
      <c r="V47" s="28">
        <f t="shared" si="3"/>
        <v>0.79999999999999716</v>
      </c>
      <c r="W47" s="25">
        <f t="shared" si="4"/>
        <v>-6.2999999999999972</v>
      </c>
      <c r="X47" s="28">
        <f t="shared" si="5"/>
        <v>-2.5</v>
      </c>
      <c r="Y47" s="25">
        <f t="shared" si="6"/>
        <v>-5.3999999999999915</v>
      </c>
      <c r="Z47" s="28">
        <f t="shared" si="7"/>
        <v>-1.5999999999999943</v>
      </c>
      <c r="AA47" s="227">
        <f t="shared" si="8"/>
        <v>-9.3000000000000114</v>
      </c>
      <c r="AB47" s="28">
        <f t="shared" si="9"/>
        <v>-4.9000000000000057</v>
      </c>
      <c r="AD47" s="2" t="s">
        <v>220</v>
      </c>
      <c r="AE47" s="2" t="s">
        <v>204</v>
      </c>
      <c r="AF47" s="2" t="s">
        <v>128</v>
      </c>
    </row>
    <row r="48" spans="1:32">
      <c r="A48" s="30" t="s">
        <v>168</v>
      </c>
      <c r="B48" s="24" t="s">
        <v>205</v>
      </c>
      <c r="C48" s="267">
        <v>56</v>
      </c>
      <c r="D48" s="227">
        <v>39.299999999999997</v>
      </c>
      <c r="E48" s="26">
        <v>56.3</v>
      </c>
      <c r="F48" s="28">
        <v>48.3</v>
      </c>
      <c r="G48" s="25">
        <v>51.8</v>
      </c>
      <c r="H48" s="26">
        <v>69.900000000000006</v>
      </c>
      <c r="I48" s="28">
        <v>63.7</v>
      </c>
      <c r="J48" s="25">
        <v>44.6</v>
      </c>
      <c r="K48" s="26">
        <v>66.400000000000006</v>
      </c>
      <c r="L48" s="28">
        <v>59.2</v>
      </c>
      <c r="M48" s="25">
        <v>53.6</v>
      </c>
      <c r="N48" s="26">
        <v>68.5</v>
      </c>
      <c r="O48" s="28">
        <v>62.1</v>
      </c>
      <c r="P48" s="227">
        <v>55.4</v>
      </c>
      <c r="Q48" s="26">
        <v>69.599999999999994</v>
      </c>
      <c r="R48" s="28">
        <v>62.6</v>
      </c>
      <c r="S48" s="25">
        <f t="shared" si="0"/>
        <v>-17</v>
      </c>
      <c r="T48" s="28">
        <f t="shared" si="1"/>
        <v>-9</v>
      </c>
      <c r="U48" s="25">
        <f t="shared" si="2"/>
        <v>-18.100000000000009</v>
      </c>
      <c r="V48" s="28">
        <f t="shared" si="3"/>
        <v>-11.900000000000006</v>
      </c>
      <c r="W48" s="25">
        <f t="shared" si="4"/>
        <v>-21.800000000000004</v>
      </c>
      <c r="X48" s="28">
        <f t="shared" si="5"/>
        <v>-14.600000000000001</v>
      </c>
      <c r="Y48" s="25">
        <f t="shared" si="6"/>
        <v>-14.899999999999999</v>
      </c>
      <c r="Z48" s="28">
        <f t="shared" si="7"/>
        <v>-8.5</v>
      </c>
      <c r="AA48" s="227">
        <f t="shared" si="8"/>
        <v>-14.199999999999996</v>
      </c>
      <c r="AB48" s="28">
        <f t="shared" si="9"/>
        <v>-7.2000000000000028</v>
      </c>
      <c r="AD48" s="2" t="s">
        <v>220</v>
      </c>
      <c r="AE48" s="2" t="s">
        <v>219</v>
      </c>
      <c r="AF48" s="2" t="s">
        <v>128</v>
      </c>
    </row>
    <row r="49" spans="1:32" ht="13" thickBot="1">
      <c r="A49" s="39" t="s">
        <v>168</v>
      </c>
      <c r="B49" s="33" t="s">
        <v>206</v>
      </c>
      <c r="C49" s="269" t="s">
        <v>105</v>
      </c>
      <c r="D49" s="225" t="s">
        <v>105</v>
      </c>
      <c r="E49" s="35" t="s">
        <v>105</v>
      </c>
      <c r="F49" s="37" t="s">
        <v>105</v>
      </c>
      <c r="G49" s="34" t="s">
        <v>105</v>
      </c>
      <c r="H49" s="35" t="s">
        <v>105</v>
      </c>
      <c r="I49" s="37" t="s">
        <v>105</v>
      </c>
      <c r="J49" s="34" t="s">
        <v>105</v>
      </c>
      <c r="K49" s="35" t="s">
        <v>105</v>
      </c>
      <c r="L49" s="37" t="s">
        <v>105</v>
      </c>
      <c r="M49" s="34" t="s">
        <v>105</v>
      </c>
      <c r="N49" s="35" t="s">
        <v>105</v>
      </c>
      <c r="O49" s="37" t="s">
        <v>105</v>
      </c>
      <c r="P49" s="225" t="s">
        <v>105</v>
      </c>
      <c r="Q49" s="35" t="s">
        <v>105</v>
      </c>
      <c r="R49" s="37" t="s">
        <v>105</v>
      </c>
      <c r="S49" s="34" t="str">
        <f t="shared" si="0"/>
        <v/>
      </c>
      <c r="T49" s="37" t="str">
        <f t="shared" si="1"/>
        <v/>
      </c>
      <c r="U49" s="34" t="str">
        <f t="shared" si="2"/>
        <v/>
      </c>
      <c r="V49" s="37" t="str">
        <f t="shared" si="3"/>
        <v/>
      </c>
      <c r="W49" s="34" t="str">
        <f t="shared" si="4"/>
        <v/>
      </c>
      <c r="X49" s="37" t="str">
        <f t="shared" si="5"/>
        <v/>
      </c>
      <c r="Y49" s="34" t="str">
        <f t="shared" si="6"/>
        <v/>
      </c>
      <c r="Z49" s="37" t="str">
        <f t="shared" si="7"/>
        <v/>
      </c>
      <c r="AA49" s="225" t="str">
        <f t="shared" si="8"/>
        <v/>
      </c>
      <c r="AB49" s="37" t="str">
        <f t="shared" si="9"/>
        <v/>
      </c>
      <c r="AD49" s="2" t="s">
        <v>220</v>
      </c>
      <c r="AF49" s="2" t="s">
        <v>128</v>
      </c>
    </row>
  </sheetData>
  <mergeCells count="10">
    <mergeCell ref="U4:V4"/>
    <mergeCell ref="W4:X4"/>
    <mergeCell ref="Y4:Z4"/>
    <mergeCell ref="AA4:AB4"/>
    <mergeCell ref="D4:F4"/>
    <mergeCell ref="G4:I4"/>
    <mergeCell ref="J4:L4"/>
    <mergeCell ref="M4:O4"/>
    <mergeCell ref="P4:R4"/>
    <mergeCell ref="S4:T4"/>
  </mergeCells>
  <conditionalFormatting sqref="A7:AB49">
    <cfRule type="cellIs" dxfId="2" priority="1" stopIfTrue="1" operator="equal">
      <formula>""</formula>
    </cfRule>
  </conditionalFormatting>
  <conditionalFormatting sqref="S7:AB49">
    <cfRule type="cellIs" dxfId="1" priority="2" stopIfTrue="1" operator="greaterThan">
      <formula>0</formula>
    </cfRule>
    <cfRule type="cellIs" dxfId="0" priority="3" stopIfTrue="1" operator="lessThan">
      <formula>0</formula>
    </cfRule>
  </conditionalFormatting>
  <pageMargins left="0.7" right="0.7" top="0.75" bottom="0.75" header="0.3" footer="0.3"/>
  <pageSetup scale="3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C3C48-4E51-4D20-AFDD-FF106642F94F}">
  <sheetPr codeName="Sheet21"/>
  <dimension ref="A1:C13"/>
  <sheetViews>
    <sheetView workbookViewId="0">
      <selection activeCell="C4" sqref="C4"/>
    </sheetView>
  </sheetViews>
  <sheetFormatPr defaultRowHeight="12.5"/>
  <cols>
    <col min="1" max="1" width="10.26953125" bestFit="1" customWidth="1"/>
    <col min="2" max="2" width="10.26953125" customWidth="1"/>
    <col min="3" max="3" width="11.7265625" bestFit="1" customWidth="1"/>
  </cols>
  <sheetData>
    <row r="1" spans="1:3" ht="13">
      <c r="A1" s="421" t="s">
        <v>1049</v>
      </c>
      <c r="B1" s="421" t="s">
        <v>1047</v>
      </c>
      <c r="C1" s="421" t="s">
        <v>1048</v>
      </c>
    </row>
    <row r="2" spans="1:3">
      <c r="A2" s="112" t="s">
        <v>1044</v>
      </c>
      <c r="B2" s="112" t="s">
        <v>1046</v>
      </c>
      <c r="C2" s="422" t="s">
        <v>1050</v>
      </c>
    </row>
    <row r="3" spans="1:3">
      <c r="A3" s="112" t="s">
        <v>1045</v>
      </c>
      <c r="B3" s="112" t="s">
        <v>1046</v>
      </c>
      <c r="C3" s="422" t="s">
        <v>1050</v>
      </c>
    </row>
    <row r="4" spans="1:3">
      <c r="A4" s="112" t="s">
        <v>11</v>
      </c>
      <c r="B4" s="112" t="s">
        <v>1046</v>
      </c>
      <c r="C4" s="422" t="s">
        <v>1050</v>
      </c>
    </row>
    <row r="8" spans="1:3" ht="13">
      <c r="A8" s="272" t="s">
        <v>246</v>
      </c>
      <c r="B8" s="303"/>
    </row>
    <row r="9" spans="1:3">
      <c r="A9" s="112">
        <v>2019</v>
      </c>
    </row>
    <row r="10" spans="1:3">
      <c r="A10" s="112">
        <v>2022</v>
      </c>
    </row>
    <row r="11" spans="1:3">
      <c r="A11" s="112">
        <v>2023</v>
      </c>
    </row>
    <row r="12" spans="1:3">
      <c r="A12" s="112">
        <v>2024</v>
      </c>
    </row>
    <row r="13" spans="1:3">
      <c r="A13" s="112">
        <v>2025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DD6CD-6D0E-44C6-96AD-E02DC8AE6CA6}">
  <sheetPr codeName="Sheet3">
    <tabColor theme="3" tint="0.39997558519241921"/>
    <pageSetUpPr fitToPage="1"/>
  </sheetPr>
  <dimension ref="A1:Y166"/>
  <sheetViews>
    <sheetView view="pageBreakPreview" zoomScale="70" zoomScaleNormal="66" zoomScaleSheetLayoutView="70"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ColWidth="10" defaultRowHeight="12.5"/>
  <cols>
    <col min="1" max="1" width="30.54296875" style="103" customWidth="1"/>
    <col min="2" max="2" width="12.7265625" style="103" customWidth="1"/>
    <col min="3" max="3" width="12.7265625" style="103" hidden="1" customWidth="1"/>
    <col min="4" max="13" width="12.7265625" style="103" customWidth="1"/>
    <col min="14" max="22" width="12.7265625" style="104" customWidth="1"/>
    <col min="23" max="16384" width="10" style="103"/>
  </cols>
  <sheetData>
    <row r="1" spans="1:25" s="101" customFormat="1" ht="15.5">
      <c r="A1" s="1" t="str">
        <f>_xlfn.CONCAT("Y1 Phonics Results Summary 2025 (",Lookups!$B$3," - ",Lookups!$C$3,")")</f>
        <v>Y1 Phonics Results Summary 2025 (Provisional - 11/07/2025)</v>
      </c>
      <c r="N1" s="102"/>
      <c r="O1" s="102"/>
      <c r="P1" s="102"/>
      <c r="Q1" s="102"/>
      <c r="R1" s="102"/>
      <c r="S1" s="102"/>
      <c r="T1" s="102"/>
      <c r="U1" s="102"/>
      <c r="V1" s="102"/>
    </row>
    <row r="2" spans="1:25" ht="13" thickBot="1"/>
    <row r="3" spans="1:25" ht="16.5" customHeight="1" thickBot="1">
      <c r="A3" s="310" t="s">
        <v>27</v>
      </c>
      <c r="B3" s="311" t="s">
        <v>28</v>
      </c>
      <c r="C3" s="312" t="s">
        <v>744</v>
      </c>
      <c r="D3" s="313" t="s">
        <v>29</v>
      </c>
      <c r="E3" s="481" t="s">
        <v>84</v>
      </c>
      <c r="F3" s="482"/>
      <c r="G3" s="482"/>
      <c r="H3" s="482"/>
      <c r="I3" s="482"/>
      <c r="J3" s="482"/>
      <c r="K3" s="482"/>
      <c r="L3" s="482"/>
      <c r="M3" s="483"/>
      <c r="N3" s="481" t="s">
        <v>85</v>
      </c>
      <c r="O3" s="482"/>
      <c r="P3" s="482"/>
      <c r="Q3" s="482"/>
      <c r="R3" s="482"/>
      <c r="S3" s="482"/>
      <c r="T3" s="482"/>
      <c r="U3" s="482"/>
      <c r="V3" s="483"/>
    </row>
    <row r="4" spans="1:25" ht="5.15" customHeight="1" thickBot="1">
      <c r="A4" s="304"/>
      <c r="B4" s="304"/>
      <c r="C4" s="304"/>
      <c r="D4" s="304"/>
      <c r="E4" s="303"/>
      <c r="F4" s="303"/>
      <c r="G4" s="303"/>
      <c r="H4" s="303"/>
      <c r="I4" s="303"/>
      <c r="J4" s="303"/>
      <c r="K4" s="303"/>
      <c r="L4" s="303"/>
      <c r="M4" s="303"/>
      <c r="N4" s="303"/>
      <c r="O4" s="303"/>
      <c r="P4" s="303"/>
      <c r="Q4" s="303"/>
      <c r="R4" s="303"/>
      <c r="S4" s="303"/>
      <c r="T4" s="303"/>
      <c r="U4" s="303"/>
      <c r="V4" s="303"/>
    </row>
    <row r="5" spans="1:25" s="105" customFormat="1" ht="81" customHeight="1" thickBot="1">
      <c r="A5" s="293" t="s">
        <v>27</v>
      </c>
      <c r="B5" s="295" t="s">
        <v>28</v>
      </c>
      <c r="C5" s="305" t="s">
        <v>744</v>
      </c>
      <c r="D5" s="296" t="s">
        <v>29</v>
      </c>
      <c r="E5" s="306">
        <v>2019</v>
      </c>
      <c r="F5" s="307">
        <v>2022</v>
      </c>
      <c r="G5" s="308">
        <v>2023</v>
      </c>
      <c r="H5" s="308">
        <v>2024</v>
      </c>
      <c r="I5" s="308">
        <v>2025</v>
      </c>
      <c r="J5" s="308" t="str">
        <f>$H$5 &amp; "-" &amp; $I$5</f>
        <v>2024-2025</v>
      </c>
      <c r="K5" s="308" t="str">
        <f>$G$5 &amp; "-" &amp; $I$5</f>
        <v>2023-2025</v>
      </c>
      <c r="L5" s="308" t="str">
        <f>$E$5 &amp; "-" &amp; $I$5</f>
        <v>2019-2025</v>
      </c>
      <c r="M5" s="309" t="str">
        <f>"Rank " &amp; $I$5</f>
        <v>Rank 2025</v>
      </c>
      <c r="N5" s="306">
        <v>2019</v>
      </c>
      <c r="O5" s="307">
        <v>2022</v>
      </c>
      <c r="P5" s="308">
        <v>2023</v>
      </c>
      <c r="Q5" s="308">
        <v>2024</v>
      </c>
      <c r="R5" s="308">
        <v>2025</v>
      </c>
      <c r="S5" s="308" t="str">
        <f>$Q$5 &amp; "-" &amp; $R$5</f>
        <v>2024-2025</v>
      </c>
      <c r="T5" s="308" t="str">
        <f>$P$5 &amp; "-" &amp; $R$5</f>
        <v>2023-2025</v>
      </c>
      <c r="U5" s="308" t="str">
        <f>$N$5 &amp; "-" &amp; $R$5</f>
        <v>2019-2025</v>
      </c>
      <c r="V5" s="309" t="str">
        <f>"Rank " &amp; $R$5</f>
        <v>Rank 2025</v>
      </c>
    </row>
    <row r="6" spans="1:25" ht="16.5" customHeight="1">
      <c r="A6" s="82" t="s">
        <v>34</v>
      </c>
      <c r="B6" s="106">
        <v>2024</v>
      </c>
      <c r="C6" s="106">
        <v>1</v>
      </c>
      <c r="D6" s="64" t="str">
        <f>IFERROR(INDEX(DataY1Phonics!$I:$I,MATCH($A6,DataY1Phonics!$D:$D,0)),"")</f>
        <v>64</v>
      </c>
      <c r="E6" s="278"/>
      <c r="F6" s="278">
        <v>44.4</v>
      </c>
      <c r="G6" s="108">
        <v>26.6</v>
      </c>
      <c r="H6" s="108">
        <v>8.3000000000000007</v>
      </c>
      <c r="I6" s="108">
        <f>IFERROR(ROUND(INDEX(DataY1Phonics!$X:$X,MATCH($A6,DataY1Phonics!$D:$D,0))*100,1),"")</f>
        <v>14.1</v>
      </c>
      <c r="J6" s="108">
        <f>IF(OR($H6="",$I6=""),"",$I6-$H6)</f>
        <v>5.7999999999999989</v>
      </c>
      <c r="K6" s="108">
        <f>IF(OR($G6="",$I6=""),"",$I6-$G6)</f>
        <v>-12.500000000000002</v>
      </c>
      <c r="L6" s="108" t="str">
        <f>IF(OR($E6="",$I6=""),"",$I6-$E6)</f>
        <v/>
      </c>
      <c r="M6" s="109">
        <f>IF($I6="","",IF(ISERROR(RANK($I6,$I$6:$I$48,1)),"",RANK($I6,$I$6:$I$48,1)))</f>
        <v>22</v>
      </c>
      <c r="N6" s="110"/>
      <c r="O6" s="273">
        <v>55.6</v>
      </c>
      <c r="P6" s="108">
        <v>70.900000000000006</v>
      </c>
      <c r="Q6" s="108">
        <v>90.5</v>
      </c>
      <c r="R6" s="108">
        <f>IFERROR(ROUND(INDEX(DataY1Phonics!$AA:$AA,MATCH($A6,DataY1Phonics!$D:$D,0))*100,1),"")</f>
        <v>79.7</v>
      </c>
      <c r="S6" s="108">
        <f>IF(OR($Q6="",$R6=""),"",$R6-$Q6)</f>
        <v>-10.799999999999997</v>
      </c>
      <c r="T6" s="108">
        <f>IF(OR($P6="",$R6=""),"",$R6-$P6)</f>
        <v>8.7999999999999972</v>
      </c>
      <c r="U6" s="108" t="str">
        <f>IF(OR($N6="",$R6=""),"",$R6-$N6)</f>
        <v/>
      </c>
      <c r="V6" s="109">
        <f>IF($R6="","",IF(ISERROR(RANK($R6,$R$6:$R$48)),"",RANK($R6,$R$6:$R$48)))</f>
        <v>27</v>
      </c>
      <c r="X6" s="111"/>
      <c r="Y6" s="111"/>
    </row>
    <row r="7" spans="1:25" ht="16.5" customHeight="1">
      <c r="A7" s="65" t="s">
        <v>35</v>
      </c>
      <c r="B7" s="112">
        <v>2068</v>
      </c>
      <c r="C7" s="112">
        <v>2</v>
      </c>
      <c r="D7" s="70" t="str">
        <f>IFERROR(INDEX(DataY1Phonics!$I:$I,MATCH($A7,DataY1Phonics!$D:$D,0)),"")</f>
        <v>61</v>
      </c>
      <c r="E7" s="279"/>
      <c r="F7" s="279">
        <v>13.1</v>
      </c>
      <c r="G7" s="114">
        <v>26.2</v>
      </c>
      <c r="H7" s="114">
        <v>14.8</v>
      </c>
      <c r="I7" s="114">
        <f>IFERROR(ROUND(INDEX(DataY1Phonics!$X:$X,MATCH($A7,DataY1Phonics!$D:$D,0))*100,1),"")</f>
        <v>13.1</v>
      </c>
      <c r="J7" s="114">
        <f t="shared" ref="J7:J50" si="0">IF(OR($H7="",$I7=""),"",$I7-$H7)</f>
        <v>-1.7000000000000011</v>
      </c>
      <c r="K7" s="114">
        <f t="shared" ref="K7:K50" si="1">IF(OR($G7="",$I7=""),"",$I7-$G7)</f>
        <v>-13.1</v>
      </c>
      <c r="L7" s="114" t="str">
        <f t="shared" ref="L7:L50" si="2">IF(OR($E7="",$I7=""),"",$I7-$E7)</f>
        <v/>
      </c>
      <c r="M7" s="115">
        <f t="shared" ref="M7:M48" si="3">IF($I7="","",IF(ISERROR(RANK($I7,$I$6:$I$48,1)),"",RANK($I7,$I$6:$I$48,1)))</f>
        <v>20</v>
      </c>
      <c r="N7" s="116"/>
      <c r="O7" s="274">
        <v>80.3</v>
      </c>
      <c r="P7" s="114">
        <v>63.1</v>
      </c>
      <c r="Q7" s="114">
        <v>75.400000000000006</v>
      </c>
      <c r="R7" s="114">
        <f>IFERROR(ROUND(INDEX(DataY1Phonics!$AA:$AA,MATCH($A7,DataY1Phonics!$D:$D,0))*100,1),"")</f>
        <v>80.3</v>
      </c>
      <c r="S7" s="114">
        <f t="shared" ref="S7:S50" si="4">IF(OR($Q7="",$R7=""),"",$R7-$Q7)</f>
        <v>4.8999999999999915</v>
      </c>
      <c r="T7" s="114">
        <f t="shared" ref="T7:T50" si="5">IF(OR($P7="",$R7=""),"",$R7-$P7)</f>
        <v>17.199999999999996</v>
      </c>
      <c r="U7" s="114" t="str">
        <f t="shared" ref="U7:U50" si="6">IF(OR($N7="",$R7=""),"",$R7-$N7)</f>
        <v/>
      </c>
      <c r="V7" s="115">
        <f t="shared" ref="V7:V48" si="7">IF($R7="","",IF(ISERROR(RANK($R7,$R$6:$R$48)),"",RANK($R7,$R$6:$R$48)))</f>
        <v>24</v>
      </c>
      <c r="X7" s="111"/>
      <c r="Y7" s="111"/>
    </row>
    <row r="8" spans="1:25" ht="16.5" customHeight="1">
      <c r="A8" s="65" t="s">
        <v>36</v>
      </c>
      <c r="B8" s="112">
        <v>2005</v>
      </c>
      <c r="C8" s="112">
        <v>3</v>
      </c>
      <c r="D8" s="70" t="str">
        <f>IFERROR(INDEX(DataY1Phonics!$I:$I,MATCH($A8,DataY1Phonics!$D:$D,0)),"")</f>
        <v>52</v>
      </c>
      <c r="E8" s="279"/>
      <c r="F8" s="279">
        <v>21.6</v>
      </c>
      <c r="G8" s="114">
        <v>21.1</v>
      </c>
      <c r="H8" s="114">
        <v>15.3</v>
      </c>
      <c r="I8" s="114">
        <f>IFERROR(ROUND(INDEX(DataY1Phonics!$X:$X,MATCH($A8,DataY1Phonics!$D:$D,0))*100,1),"")</f>
        <v>13.5</v>
      </c>
      <c r="J8" s="114">
        <f t="shared" si="0"/>
        <v>-1.8000000000000007</v>
      </c>
      <c r="K8" s="114">
        <f t="shared" si="1"/>
        <v>-7.6000000000000014</v>
      </c>
      <c r="L8" s="114" t="str">
        <f t="shared" si="2"/>
        <v/>
      </c>
      <c r="M8" s="115">
        <f t="shared" si="3"/>
        <v>21</v>
      </c>
      <c r="N8" s="116"/>
      <c r="O8" s="274">
        <v>78.400000000000006</v>
      </c>
      <c r="P8" s="114">
        <v>77.8</v>
      </c>
      <c r="Q8" s="114">
        <v>83.5</v>
      </c>
      <c r="R8" s="114">
        <f>IFERROR(ROUND(INDEX(DataY1Phonics!$AA:$AA,MATCH($A8,DataY1Phonics!$D:$D,0))*100,1),"")</f>
        <v>86.5</v>
      </c>
      <c r="S8" s="114">
        <f t="shared" si="4"/>
        <v>3</v>
      </c>
      <c r="T8" s="114">
        <f t="shared" si="5"/>
        <v>8.7000000000000028</v>
      </c>
      <c r="U8" s="114" t="str">
        <f t="shared" si="6"/>
        <v/>
      </c>
      <c r="V8" s="115">
        <f t="shared" si="7"/>
        <v>9</v>
      </c>
      <c r="X8" s="111"/>
      <c r="Y8" s="111"/>
    </row>
    <row r="9" spans="1:25" ht="16.5" customHeight="1">
      <c r="A9" s="65" t="s">
        <v>37</v>
      </c>
      <c r="B9" s="112">
        <v>4023</v>
      </c>
      <c r="C9" s="112">
        <v>4</v>
      </c>
      <c r="D9" s="70" t="str">
        <f>IFERROR(INDEX(DataY1Phonics!$I:$I,MATCH($A9,DataY1Phonics!$D:$D,0)),"")</f>
        <v>31</v>
      </c>
      <c r="E9" s="279"/>
      <c r="F9" s="279">
        <v>20</v>
      </c>
      <c r="G9" s="114">
        <v>17.600000000000001</v>
      </c>
      <c r="H9" s="114">
        <v>18.899999999999999</v>
      </c>
      <c r="I9" s="114">
        <f>IFERROR(ROUND(INDEX(DataY1Phonics!$X:$X,MATCH($A9,DataY1Phonics!$D:$D,0))*100,1),"")</f>
        <v>32.299999999999997</v>
      </c>
      <c r="J9" s="114">
        <f t="shared" si="0"/>
        <v>13.399999999999999</v>
      </c>
      <c r="K9" s="114">
        <f t="shared" si="1"/>
        <v>14.699999999999996</v>
      </c>
      <c r="L9" s="114" t="str">
        <f t="shared" si="2"/>
        <v/>
      </c>
      <c r="M9" s="115">
        <f t="shared" si="3"/>
        <v>41</v>
      </c>
      <c r="N9" s="116"/>
      <c r="O9" s="274">
        <v>80</v>
      </c>
      <c r="P9" s="114">
        <v>67.599999999999994</v>
      </c>
      <c r="Q9" s="114">
        <v>64.900000000000006</v>
      </c>
      <c r="R9" s="114">
        <f>IFERROR(ROUND(INDEX(DataY1Phonics!$AA:$AA,MATCH($A9,DataY1Phonics!$D:$D,0))*100,1),"")</f>
        <v>61.3</v>
      </c>
      <c r="S9" s="114">
        <f t="shared" si="4"/>
        <v>-3.6000000000000085</v>
      </c>
      <c r="T9" s="114">
        <f t="shared" si="5"/>
        <v>-6.2999999999999972</v>
      </c>
      <c r="U9" s="114" t="str">
        <f t="shared" si="6"/>
        <v/>
      </c>
      <c r="V9" s="115">
        <f t="shared" si="7"/>
        <v>41</v>
      </c>
      <c r="X9" s="111"/>
      <c r="Y9" s="111"/>
    </row>
    <row r="10" spans="1:25" ht="16.5" customHeight="1">
      <c r="A10" s="65" t="s">
        <v>38</v>
      </c>
      <c r="B10" s="112">
        <v>4024</v>
      </c>
      <c r="C10" s="112">
        <v>5</v>
      </c>
      <c r="D10" s="70" t="str">
        <f>IFERROR(INDEX(DataY1Phonics!$I:$I,MATCH($A10,DataY1Phonics!$D:$D,0)),"")</f>
        <v>58</v>
      </c>
      <c r="E10" s="279"/>
      <c r="F10" s="279">
        <v>18.600000000000001</v>
      </c>
      <c r="G10" s="114">
        <v>45</v>
      </c>
      <c r="H10" s="114">
        <v>6.7</v>
      </c>
      <c r="I10" s="114">
        <f>IFERROR(ROUND(INDEX(DataY1Phonics!$X:$X,MATCH($A10,DataY1Phonics!$D:$D,0))*100,1),"")</f>
        <v>1.7</v>
      </c>
      <c r="J10" s="114">
        <f t="shared" si="0"/>
        <v>-5</v>
      </c>
      <c r="K10" s="114">
        <f t="shared" si="1"/>
        <v>-43.3</v>
      </c>
      <c r="L10" s="114" t="str">
        <f t="shared" si="2"/>
        <v/>
      </c>
      <c r="M10" s="115">
        <f t="shared" si="3"/>
        <v>1</v>
      </c>
      <c r="N10" s="116"/>
      <c r="O10" s="274">
        <v>81.400000000000006</v>
      </c>
      <c r="P10" s="114">
        <v>51.7</v>
      </c>
      <c r="Q10" s="114">
        <v>90</v>
      </c>
      <c r="R10" s="114">
        <f>IFERROR(ROUND(INDEX(DataY1Phonics!$AA:$AA,MATCH($A10,DataY1Phonics!$D:$D,0))*100,1),"")</f>
        <v>93.1</v>
      </c>
      <c r="S10" s="114">
        <f t="shared" si="4"/>
        <v>3.0999999999999943</v>
      </c>
      <c r="T10" s="114">
        <f t="shared" si="5"/>
        <v>41.399999999999991</v>
      </c>
      <c r="U10" s="114" t="str">
        <f t="shared" si="6"/>
        <v/>
      </c>
      <c r="V10" s="115">
        <f t="shared" si="7"/>
        <v>4</v>
      </c>
      <c r="X10" s="111"/>
      <c r="Y10" s="111"/>
    </row>
    <row r="11" spans="1:25" ht="16.5" customHeight="1">
      <c r="A11" s="65" t="s">
        <v>39</v>
      </c>
      <c r="B11" s="112">
        <v>2006</v>
      </c>
      <c r="C11" s="112">
        <v>6</v>
      </c>
      <c r="D11" s="70" t="str">
        <f>IFERROR(INDEX(DataY1Phonics!$I:$I,MATCH($A11,DataY1Phonics!$D:$D,0)),"")</f>
        <v>83</v>
      </c>
      <c r="E11" s="279"/>
      <c r="F11" s="279">
        <v>6.8</v>
      </c>
      <c r="G11" s="114">
        <v>10.9</v>
      </c>
      <c r="H11" s="114">
        <v>9.3000000000000007</v>
      </c>
      <c r="I11" s="114">
        <f>IFERROR(ROUND(INDEX(DataY1Phonics!$X:$X,MATCH($A11,DataY1Phonics!$D:$D,0))*100,1),"")</f>
        <v>16.899999999999999</v>
      </c>
      <c r="J11" s="114">
        <f t="shared" si="0"/>
        <v>7.5999999999999979</v>
      </c>
      <c r="K11" s="114">
        <f t="shared" si="1"/>
        <v>5.9999999999999982</v>
      </c>
      <c r="L11" s="114" t="str">
        <f t="shared" si="2"/>
        <v/>
      </c>
      <c r="M11" s="115">
        <f t="shared" si="3"/>
        <v>28</v>
      </c>
      <c r="N11" s="116"/>
      <c r="O11" s="274">
        <v>87.3</v>
      </c>
      <c r="P11" s="114">
        <v>73.599999999999994</v>
      </c>
      <c r="Q11" s="114">
        <v>83.2</v>
      </c>
      <c r="R11" s="114">
        <f>IFERROR(ROUND(INDEX(DataY1Phonics!$AA:$AA,MATCH($A11,DataY1Phonics!$D:$D,0))*100,1),"")</f>
        <v>75.900000000000006</v>
      </c>
      <c r="S11" s="114">
        <f t="shared" si="4"/>
        <v>-7.2999999999999972</v>
      </c>
      <c r="T11" s="114">
        <f t="shared" si="5"/>
        <v>2.3000000000000114</v>
      </c>
      <c r="U11" s="114" t="str">
        <f t="shared" si="6"/>
        <v/>
      </c>
      <c r="V11" s="115">
        <f t="shared" si="7"/>
        <v>36</v>
      </c>
      <c r="X11" s="111"/>
      <c r="Y11" s="111"/>
    </row>
    <row r="12" spans="1:25" ht="16.5" customHeight="1">
      <c r="A12" s="65" t="s">
        <v>40</v>
      </c>
      <c r="B12" s="112">
        <v>2065</v>
      </c>
      <c r="C12" s="112">
        <v>7</v>
      </c>
      <c r="D12" s="70" t="str">
        <f>IFERROR(INDEX(DataY1Phonics!$I:$I,MATCH($A12,DataY1Phonics!$D:$D,0)),"")</f>
        <v>55</v>
      </c>
      <c r="E12" s="279"/>
      <c r="F12" s="279">
        <v>22.6</v>
      </c>
      <c r="G12" s="114">
        <v>27</v>
      </c>
      <c r="H12" s="114">
        <v>26.3</v>
      </c>
      <c r="I12" s="114">
        <f>IFERROR(ROUND(INDEX(DataY1Phonics!$X:$X,MATCH($A12,DataY1Phonics!$D:$D,0))*100,1),"")</f>
        <v>27.3</v>
      </c>
      <c r="J12" s="114">
        <f t="shared" si="0"/>
        <v>1</v>
      </c>
      <c r="K12" s="114">
        <f t="shared" si="1"/>
        <v>0.30000000000000071</v>
      </c>
      <c r="L12" s="114" t="str">
        <f t="shared" si="2"/>
        <v/>
      </c>
      <c r="M12" s="115">
        <f t="shared" si="3"/>
        <v>40</v>
      </c>
      <c r="N12" s="116"/>
      <c r="O12" s="274">
        <v>77.400000000000006</v>
      </c>
      <c r="P12" s="114">
        <v>73</v>
      </c>
      <c r="Q12" s="114">
        <v>73.7</v>
      </c>
      <c r="R12" s="114">
        <f>IFERROR(ROUND(INDEX(DataY1Phonics!$AA:$AA,MATCH($A12,DataY1Phonics!$D:$D,0))*100,1),"")</f>
        <v>72.7</v>
      </c>
      <c r="S12" s="114">
        <f t="shared" si="4"/>
        <v>-1</v>
      </c>
      <c r="T12" s="114">
        <f t="shared" si="5"/>
        <v>-0.29999999999999716</v>
      </c>
      <c r="U12" s="114" t="str">
        <f t="shared" si="6"/>
        <v/>
      </c>
      <c r="V12" s="115">
        <f t="shared" si="7"/>
        <v>38</v>
      </c>
      <c r="X12" s="111"/>
      <c r="Y12" s="111"/>
    </row>
    <row r="13" spans="1:25" ht="16.5" customHeight="1">
      <c r="A13" s="65" t="s">
        <v>41</v>
      </c>
      <c r="B13" s="112">
        <v>2030</v>
      </c>
      <c r="C13" s="112">
        <v>8</v>
      </c>
      <c r="D13" s="70" t="str">
        <f>IFERROR(INDEX(DataY1Phonics!$I:$I,MATCH($A13,DataY1Phonics!$D:$D,0)),"")</f>
        <v>138</v>
      </c>
      <c r="E13" s="279"/>
      <c r="F13" s="279">
        <v>18.600000000000001</v>
      </c>
      <c r="G13" s="114">
        <v>24.4</v>
      </c>
      <c r="H13" s="114">
        <v>20.7</v>
      </c>
      <c r="I13" s="114">
        <f>IFERROR(ROUND(INDEX(DataY1Phonics!$X:$X,MATCH($A13,DataY1Phonics!$D:$D,0))*100,1),"")</f>
        <v>10.1</v>
      </c>
      <c r="J13" s="114">
        <f t="shared" si="0"/>
        <v>-10.6</v>
      </c>
      <c r="K13" s="114">
        <f t="shared" si="1"/>
        <v>-14.299999999999999</v>
      </c>
      <c r="L13" s="114" t="str">
        <f t="shared" si="2"/>
        <v/>
      </c>
      <c r="M13" s="115">
        <f t="shared" si="3"/>
        <v>12</v>
      </c>
      <c r="N13" s="116"/>
      <c r="O13" s="274">
        <v>79.3</v>
      </c>
      <c r="P13" s="114">
        <v>75.599999999999994</v>
      </c>
      <c r="Q13" s="114">
        <v>75</v>
      </c>
      <c r="R13" s="114">
        <f>IFERROR(ROUND(INDEX(DataY1Phonics!$AA:$AA,MATCH($A13,DataY1Phonics!$D:$D,0))*100,1),"")</f>
        <v>85.5</v>
      </c>
      <c r="S13" s="114">
        <f t="shared" si="4"/>
        <v>10.5</v>
      </c>
      <c r="T13" s="114">
        <f t="shared" si="5"/>
        <v>9.9000000000000057</v>
      </c>
      <c r="U13" s="114" t="str">
        <f t="shared" si="6"/>
        <v/>
      </c>
      <c r="V13" s="115">
        <f t="shared" si="7"/>
        <v>10</v>
      </c>
      <c r="X13" s="111"/>
      <c r="Y13" s="111"/>
    </row>
    <row r="14" spans="1:25" ht="16.5" customHeight="1">
      <c r="A14" s="65" t="s">
        <v>42</v>
      </c>
      <c r="B14" s="112">
        <v>2075</v>
      </c>
      <c r="C14" s="112">
        <v>9</v>
      </c>
      <c r="D14" s="70" t="str">
        <f>IFERROR(INDEX(DataY1Phonics!$I:$I,MATCH($A14,DataY1Phonics!$D:$D,0)),"")</f>
        <v>148</v>
      </c>
      <c r="E14" s="279"/>
      <c r="F14" s="279">
        <v>22.1</v>
      </c>
      <c r="G14" s="114">
        <v>12.8</v>
      </c>
      <c r="H14" s="114">
        <v>12.1</v>
      </c>
      <c r="I14" s="114">
        <f>IFERROR(ROUND(INDEX(DataY1Phonics!$X:$X,MATCH($A14,DataY1Phonics!$D:$D,0))*100,1),"")</f>
        <v>7.4</v>
      </c>
      <c r="J14" s="114">
        <f t="shared" si="0"/>
        <v>-4.6999999999999993</v>
      </c>
      <c r="K14" s="114">
        <f t="shared" si="1"/>
        <v>-5.4</v>
      </c>
      <c r="L14" s="114" t="str">
        <f t="shared" si="2"/>
        <v/>
      </c>
      <c r="M14" s="115">
        <f t="shared" si="3"/>
        <v>7</v>
      </c>
      <c r="N14" s="116"/>
      <c r="O14" s="274">
        <v>69.7</v>
      </c>
      <c r="P14" s="114">
        <v>79.7</v>
      </c>
      <c r="Q14" s="114">
        <v>81.900000000000006</v>
      </c>
      <c r="R14" s="114">
        <f>IFERROR(ROUND(INDEX(DataY1Phonics!$AA:$AA,MATCH($A14,DataY1Phonics!$D:$D,0))*100,1),"")</f>
        <v>83.8</v>
      </c>
      <c r="S14" s="114">
        <f t="shared" si="4"/>
        <v>1.8999999999999915</v>
      </c>
      <c r="T14" s="114">
        <f t="shared" si="5"/>
        <v>4.0999999999999943</v>
      </c>
      <c r="U14" s="114" t="str">
        <f t="shared" si="6"/>
        <v/>
      </c>
      <c r="V14" s="115">
        <f t="shared" si="7"/>
        <v>15</v>
      </c>
      <c r="X14" s="111"/>
      <c r="Y14" s="111"/>
    </row>
    <row r="15" spans="1:25" ht="16.5" customHeight="1">
      <c r="A15" s="65" t="s">
        <v>43</v>
      </c>
      <c r="B15" s="112">
        <v>3507</v>
      </c>
      <c r="C15" s="112">
        <v>10</v>
      </c>
      <c r="D15" s="70" t="str">
        <f>IFERROR(INDEX(DataY1Phonics!$I:$I,MATCH($A15,DataY1Phonics!$D:$D,0)),"")</f>
        <v>69</v>
      </c>
      <c r="E15" s="279"/>
      <c r="F15" s="279">
        <v>30.4</v>
      </c>
      <c r="G15" s="114">
        <v>25.3</v>
      </c>
      <c r="H15" s="114">
        <v>12.3</v>
      </c>
      <c r="I15" s="114">
        <f>IFERROR(ROUND(INDEX(DataY1Phonics!$X:$X,MATCH($A15,DataY1Phonics!$D:$D,0))*100,1),"")</f>
        <v>20.3</v>
      </c>
      <c r="J15" s="114">
        <f t="shared" si="0"/>
        <v>8</v>
      </c>
      <c r="K15" s="114">
        <f t="shared" si="1"/>
        <v>-5</v>
      </c>
      <c r="L15" s="114" t="str">
        <f t="shared" si="2"/>
        <v/>
      </c>
      <c r="M15" s="115">
        <f t="shared" si="3"/>
        <v>36</v>
      </c>
      <c r="N15" s="116"/>
      <c r="O15" s="274">
        <v>68.400000000000006</v>
      </c>
      <c r="P15" s="114">
        <v>69.2</v>
      </c>
      <c r="Q15" s="114">
        <v>87.7</v>
      </c>
      <c r="R15" s="114">
        <f>IFERROR(ROUND(INDEX(DataY1Phonics!$AA:$AA,MATCH($A15,DataY1Phonics!$D:$D,0))*100,1),"")</f>
        <v>79.7</v>
      </c>
      <c r="S15" s="114">
        <f t="shared" si="4"/>
        <v>-8</v>
      </c>
      <c r="T15" s="114">
        <f t="shared" si="5"/>
        <v>10.5</v>
      </c>
      <c r="U15" s="114" t="str">
        <f t="shared" si="6"/>
        <v/>
      </c>
      <c r="V15" s="115">
        <f t="shared" si="7"/>
        <v>27</v>
      </c>
      <c r="X15" s="111"/>
      <c r="Y15" s="111"/>
    </row>
    <row r="16" spans="1:25" ht="16.5" customHeight="1">
      <c r="A16" s="65" t="s">
        <v>44</v>
      </c>
      <c r="B16" s="112">
        <v>2072</v>
      </c>
      <c r="C16" s="112">
        <v>11</v>
      </c>
      <c r="D16" s="70" t="str">
        <f>IFERROR(INDEX(DataY1Phonics!$I:$I,MATCH($A16,DataY1Phonics!$D:$D,0)),"")</f>
        <v>52</v>
      </c>
      <c r="E16" s="279"/>
      <c r="F16" s="279">
        <v>20.7</v>
      </c>
      <c r="G16" s="114">
        <v>12.3</v>
      </c>
      <c r="H16" s="114">
        <v>21.8</v>
      </c>
      <c r="I16" s="114">
        <f>IFERROR(ROUND(INDEX(DataY1Phonics!$X:$X,MATCH($A16,DataY1Phonics!$D:$D,0))*100,1),"")</f>
        <v>17.3</v>
      </c>
      <c r="J16" s="114">
        <f t="shared" si="0"/>
        <v>-4.5</v>
      </c>
      <c r="K16" s="114">
        <f t="shared" si="1"/>
        <v>5</v>
      </c>
      <c r="L16" s="114" t="str">
        <f t="shared" si="2"/>
        <v/>
      </c>
      <c r="M16" s="115">
        <f t="shared" si="3"/>
        <v>31</v>
      </c>
      <c r="N16" s="116"/>
      <c r="O16" s="274">
        <v>75.900000000000006</v>
      </c>
      <c r="P16" s="114">
        <v>84.6</v>
      </c>
      <c r="Q16" s="114">
        <v>76.400000000000006</v>
      </c>
      <c r="R16" s="114">
        <f>IFERROR(ROUND(INDEX(DataY1Phonics!$AA:$AA,MATCH($A16,DataY1Phonics!$D:$D,0))*100,1),"")</f>
        <v>80.8</v>
      </c>
      <c r="S16" s="114">
        <f t="shared" si="4"/>
        <v>4.3999999999999915</v>
      </c>
      <c r="T16" s="114">
        <f t="shared" si="5"/>
        <v>-3.7999999999999972</v>
      </c>
      <c r="U16" s="114" t="str">
        <f t="shared" si="6"/>
        <v/>
      </c>
      <c r="V16" s="115">
        <f t="shared" si="7"/>
        <v>21</v>
      </c>
      <c r="X16" s="111"/>
      <c r="Y16" s="111"/>
    </row>
    <row r="17" spans="1:25" ht="16.5" customHeight="1">
      <c r="A17" s="65" t="s">
        <v>45</v>
      </c>
      <c r="B17" s="112">
        <v>4003</v>
      </c>
      <c r="C17" s="112">
        <v>12</v>
      </c>
      <c r="D17" s="70" t="str">
        <f>IFERROR(INDEX(DataY1Phonics!$I:$I,MATCH($A17,DataY1Phonics!$D:$D,0)),"")</f>
        <v>49</v>
      </c>
      <c r="E17" s="279"/>
      <c r="F17" s="279">
        <v>15.2</v>
      </c>
      <c r="G17" s="114">
        <v>11.7</v>
      </c>
      <c r="H17" s="114">
        <v>11.6</v>
      </c>
      <c r="I17" s="114">
        <f>IFERROR(ROUND(INDEX(DataY1Phonics!$X:$X,MATCH($A17,DataY1Phonics!$D:$D,0))*100,1),"")</f>
        <v>10.199999999999999</v>
      </c>
      <c r="J17" s="114">
        <f t="shared" si="0"/>
        <v>-1.4000000000000004</v>
      </c>
      <c r="K17" s="114">
        <f t="shared" si="1"/>
        <v>-1.5</v>
      </c>
      <c r="L17" s="114" t="str">
        <f t="shared" si="2"/>
        <v/>
      </c>
      <c r="M17" s="115">
        <f t="shared" si="3"/>
        <v>13</v>
      </c>
      <c r="N17" s="116"/>
      <c r="O17" s="274">
        <v>84.8</v>
      </c>
      <c r="P17" s="114">
        <v>81.7</v>
      </c>
      <c r="Q17" s="114">
        <v>76.7</v>
      </c>
      <c r="R17" s="114">
        <f>IFERROR(ROUND(INDEX(DataY1Phonics!$AA:$AA,MATCH($A17,DataY1Phonics!$D:$D,0))*100,1),"")</f>
        <v>89.8</v>
      </c>
      <c r="S17" s="114">
        <f t="shared" si="4"/>
        <v>13.099999999999994</v>
      </c>
      <c r="T17" s="114">
        <f t="shared" si="5"/>
        <v>8.0999999999999943</v>
      </c>
      <c r="U17" s="114" t="str">
        <f t="shared" si="6"/>
        <v/>
      </c>
      <c r="V17" s="115">
        <f t="shared" si="7"/>
        <v>5</v>
      </c>
      <c r="X17" s="111"/>
      <c r="Y17" s="111"/>
    </row>
    <row r="18" spans="1:25" ht="16.5" customHeight="1">
      <c r="A18" s="65" t="s">
        <v>46</v>
      </c>
      <c r="B18" s="112">
        <v>2033</v>
      </c>
      <c r="C18" s="112">
        <v>13</v>
      </c>
      <c r="D18" s="70" t="str">
        <f>IFERROR(INDEX(DataY1Phonics!$I:$I,MATCH($A18,DataY1Phonics!$D:$D,0)),"")</f>
        <v>116</v>
      </c>
      <c r="E18" s="279"/>
      <c r="F18" s="279">
        <v>26.8</v>
      </c>
      <c r="G18" s="114">
        <v>7.6</v>
      </c>
      <c r="H18" s="114">
        <v>13.6</v>
      </c>
      <c r="I18" s="114">
        <f>IFERROR(ROUND(INDEX(DataY1Phonics!$X:$X,MATCH($A18,DataY1Phonics!$D:$D,0))*100,1),"")</f>
        <v>19.8</v>
      </c>
      <c r="J18" s="114">
        <f t="shared" si="0"/>
        <v>6.2000000000000011</v>
      </c>
      <c r="K18" s="114">
        <f t="shared" si="1"/>
        <v>12.200000000000001</v>
      </c>
      <c r="L18" s="114" t="str">
        <f t="shared" si="2"/>
        <v/>
      </c>
      <c r="M18" s="115">
        <f t="shared" si="3"/>
        <v>34</v>
      </c>
      <c r="N18" s="116"/>
      <c r="O18" s="274">
        <v>68.3</v>
      </c>
      <c r="P18" s="114">
        <v>88.2</v>
      </c>
      <c r="Q18" s="114">
        <v>83.9</v>
      </c>
      <c r="R18" s="114">
        <f>IFERROR(ROUND(INDEX(DataY1Phonics!$AA:$AA,MATCH($A18,DataY1Phonics!$D:$D,0))*100,1),"")</f>
        <v>74.099999999999994</v>
      </c>
      <c r="S18" s="114">
        <f t="shared" si="4"/>
        <v>-9.8000000000000114</v>
      </c>
      <c r="T18" s="114">
        <f t="shared" si="5"/>
        <v>-14.100000000000009</v>
      </c>
      <c r="U18" s="114" t="str">
        <f t="shared" si="6"/>
        <v/>
      </c>
      <c r="V18" s="115">
        <f t="shared" si="7"/>
        <v>37</v>
      </c>
      <c r="X18" s="111"/>
      <c r="Y18" s="111"/>
    </row>
    <row r="19" spans="1:25" ht="16.5" customHeight="1">
      <c r="A19" s="65" t="s">
        <v>47</v>
      </c>
      <c r="B19" s="112">
        <v>2066</v>
      </c>
      <c r="C19" s="112">
        <v>14</v>
      </c>
      <c r="D19" s="70" t="str">
        <f>IFERROR(INDEX(DataY1Phonics!$I:$I,MATCH($A19,DataY1Phonics!$D:$D,0)),"")</f>
        <v>59</v>
      </c>
      <c r="E19" s="279"/>
      <c r="F19" s="279">
        <v>13.3</v>
      </c>
      <c r="G19" s="114">
        <v>8.3000000000000007</v>
      </c>
      <c r="H19" s="114">
        <v>10.199999999999999</v>
      </c>
      <c r="I19" s="114">
        <f>IFERROR(ROUND(INDEX(DataY1Phonics!$X:$X,MATCH($A19,DataY1Phonics!$D:$D,0))*100,1),"")</f>
        <v>11.9</v>
      </c>
      <c r="J19" s="114">
        <f t="shared" si="0"/>
        <v>1.7000000000000011</v>
      </c>
      <c r="K19" s="114">
        <f t="shared" si="1"/>
        <v>3.5999999999999996</v>
      </c>
      <c r="L19" s="114" t="str">
        <f t="shared" si="2"/>
        <v/>
      </c>
      <c r="M19" s="115">
        <f t="shared" si="3"/>
        <v>16</v>
      </c>
      <c r="N19" s="116"/>
      <c r="O19" s="274">
        <v>83.3</v>
      </c>
      <c r="P19" s="114">
        <v>88.3</v>
      </c>
      <c r="Q19" s="114">
        <v>89.8</v>
      </c>
      <c r="R19" s="114">
        <f>IFERROR(ROUND(INDEX(DataY1Phonics!$AA:$AA,MATCH($A19,DataY1Phonics!$D:$D,0))*100,1),"")</f>
        <v>83.1</v>
      </c>
      <c r="S19" s="114">
        <f t="shared" si="4"/>
        <v>-6.7000000000000028</v>
      </c>
      <c r="T19" s="114">
        <f t="shared" si="5"/>
        <v>-5.2000000000000028</v>
      </c>
      <c r="U19" s="114" t="str">
        <f t="shared" si="6"/>
        <v/>
      </c>
      <c r="V19" s="115">
        <f t="shared" si="7"/>
        <v>17</v>
      </c>
      <c r="X19" s="111"/>
      <c r="Y19" s="111"/>
    </row>
    <row r="20" spans="1:25" ht="16.5" customHeight="1">
      <c r="A20" s="65" t="s">
        <v>48</v>
      </c>
      <c r="B20" s="112">
        <v>2073</v>
      </c>
      <c r="C20" s="112">
        <v>15</v>
      </c>
      <c r="D20" s="70" t="str">
        <f>IFERROR(INDEX(DataY1Phonics!$I:$I,MATCH($A20,DataY1Phonics!$D:$D,0)),"")</f>
        <v>72</v>
      </c>
      <c r="E20" s="279"/>
      <c r="F20" s="279">
        <v>23.9</v>
      </c>
      <c r="G20" s="114">
        <v>13.1</v>
      </c>
      <c r="H20" s="114">
        <v>5.6</v>
      </c>
      <c r="I20" s="114">
        <f>IFERROR(ROUND(INDEX(DataY1Phonics!$X:$X,MATCH($A20,DataY1Phonics!$D:$D,0))*100,1),"")</f>
        <v>9.6999999999999993</v>
      </c>
      <c r="J20" s="114">
        <f t="shared" si="0"/>
        <v>4.0999999999999996</v>
      </c>
      <c r="K20" s="114">
        <f t="shared" si="1"/>
        <v>-3.4000000000000004</v>
      </c>
      <c r="L20" s="114" t="str">
        <f t="shared" si="2"/>
        <v/>
      </c>
      <c r="M20" s="115">
        <f t="shared" si="3"/>
        <v>11</v>
      </c>
      <c r="N20" s="116"/>
      <c r="O20" s="274">
        <v>73.900000000000006</v>
      </c>
      <c r="P20" s="114">
        <v>84.5</v>
      </c>
      <c r="Q20" s="114">
        <v>94.4</v>
      </c>
      <c r="R20" s="114">
        <f>IFERROR(ROUND(INDEX(DataY1Phonics!$AA:$AA,MATCH($A20,DataY1Phonics!$D:$D,0))*100,1),"")</f>
        <v>83.3</v>
      </c>
      <c r="S20" s="114">
        <f t="shared" si="4"/>
        <v>-11.100000000000009</v>
      </c>
      <c r="T20" s="114">
        <f t="shared" si="5"/>
        <v>-1.2000000000000028</v>
      </c>
      <c r="U20" s="114" t="str">
        <f t="shared" si="6"/>
        <v/>
      </c>
      <c r="V20" s="115">
        <f t="shared" si="7"/>
        <v>16</v>
      </c>
      <c r="X20" s="111"/>
      <c r="Y20" s="111"/>
    </row>
    <row r="21" spans="1:25" ht="16.5" customHeight="1">
      <c r="A21" s="65" t="s">
        <v>49</v>
      </c>
      <c r="B21" s="112">
        <v>2026</v>
      </c>
      <c r="C21" s="112">
        <v>16</v>
      </c>
      <c r="D21" s="70" t="str">
        <f>IFERROR(INDEX(DataY1Phonics!$I:$I,MATCH($A21,DataY1Phonics!$D:$D,0)),"")</f>
        <v>57</v>
      </c>
      <c r="E21" s="279"/>
      <c r="F21" s="279">
        <v>20.8</v>
      </c>
      <c r="G21" s="114">
        <v>17.899999999999999</v>
      </c>
      <c r="H21" s="114">
        <v>5.3</v>
      </c>
      <c r="I21" s="114">
        <f>IFERROR(ROUND(INDEX(DataY1Phonics!$X:$X,MATCH($A21,DataY1Phonics!$D:$D,0))*100,1),"")</f>
        <v>3.5</v>
      </c>
      <c r="J21" s="114">
        <f t="shared" si="0"/>
        <v>-1.7999999999999998</v>
      </c>
      <c r="K21" s="114">
        <f t="shared" si="1"/>
        <v>-14.399999999999999</v>
      </c>
      <c r="L21" s="114" t="str">
        <f t="shared" si="2"/>
        <v/>
      </c>
      <c r="M21" s="115">
        <f t="shared" si="3"/>
        <v>2</v>
      </c>
      <c r="N21" s="116"/>
      <c r="O21" s="274">
        <v>79.2</v>
      </c>
      <c r="P21" s="114">
        <v>82.1</v>
      </c>
      <c r="Q21" s="114">
        <v>94.7</v>
      </c>
      <c r="R21" s="114">
        <f>IFERROR(ROUND(INDEX(DataY1Phonics!$AA:$AA,MATCH($A21,DataY1Phonics!$D:$D,0))*100,1),"")</f>
        <v>96.5</v>
      </c>
      <c r="S21" s="114">
        <f t="shared" si="4"/>
        <v>1.7999999999999972</v>
      </c>
      <c r="T21" s="114">
        <f t="shared" si="5"/>
        <v>14.400000000000006</v>
      </c>
      <c r="U21" s="114" t="str">
        <f t="shared" si="6"/>
        <v/>
      </c>
      <c r="V21" s="115">
        <f t="shared" si="7"/>
        <v>1</v>
      </c>
      <c r="X21" s="111"/>
      <c r="Y21" s="111"/>
    </row>
    <row r="22" spans="1:25" ht="16.5" customHeight="1">
      <c r="A22" s="65" t="s">
        <v>50</v>
      </c>
      <c r="B22" s="112">
        <v>2069</v>
      </c>
      <c r="C22" s="112">
        <v>17</v>
      </c>
      <c r="D22" s="70" t="str">
        <f>IFERROR(INDEX(DataY1Phonics!$I:$I,MATCH($A22,DataY1Phonics!$D:$D,0)),"")</f>
        <v>87</v>
      </c>
      <c r="E22" s="279"/>
      <c r="F22" s="279">
        <v>16.7</v>
      </c>
      <c r="G22" s="114">
        <v>22.3</v>
      </c>
      <c r="H22" s="114">
        <v>28.9</v>
      </c>
      <c r="I22" s="114">
        <f>IFERROR(ROUND(INDEX(DataY1Phonics!$X:$X,MATCH($A22,DataY1Phonics!$D:$D,0))*100,1),"")</f>
        <v>17.2</v>
      </c>
      <c r="J22" s="114">
        <f t="shared" si="0"/>
        <v>-11.7</v>
      </c>
      <c r="K22" s="114">
        <f t="shared" si="1"/>
        <v>-5.1000000000000014</v>
      </c>
      <c r="L22" s="114" t="str">
        <f t="shared" si="2"/>
        <v/>
      </c>
      <c r="M22" s="115">
        <f t="shared" si="3"/>
        <v>29</v>
      </c>
      <c r="N22" s="116"/>
      <c r="O22" s="274">
        <v>76.900000000000006</v>
      </c>
      <c r="P22" s="114">
        <v>70.2</v>
      </c>
      <c r="Q22" s="114">
        <v>70</v>
      </c>
      <c r="R22" s="114">
        <f>IFERROR(ROUND(INDEX(DataY1Phonics!$AA:$AA,MATCH($A22,DataY1Phonics!$D:$D,0))*100,1),"")</f>
        <v>79.3</v>
      </c>
      <c r="S22" s="114">
        <f t="shared" si="4"/>
        <v>9.2999999999999972</v>
      </c>
      <c r="T22" s="114">
        <f t="shared" si="5"/>
        <v>9.0999999999999943</v>
      </c>
      <c r="U22" s="114" t="str">
        <f t="shared" si="6"/>
        <v/>
      </c>
      <c r="V22" s="115">
        <f t="shared" si="7"/>
        <v>29</v>
      </c>
      <c r="X22" s="111"/>
      <c r="Y22" s="111"/>
    </row>
    <row r="23" spans="1:25" ht="16.5" customHeight="1">
      <c r="A23" s="65" t="s">
        <v>51</v>
      </c>
      <c r="B23" s="112">
        <v>2052</v>
      </c>
      <c r="C23" s="112">
        <v>18</v>
      </c>
      <c r="D23" s="70" t="str">
        <f>IFERROR(INDEX(DataY1Phonics!$I:$I,MATCH($A23,DataY1Phonics!$D:$D,0)),"")</f>
        <v>46</v>
      </c>
      <c r="E23" s="279"/>
      <c r="F23" s="279">
        <v>15.5</v>
      </c>
      <c r="G23" s="114">
        <v>15</v>
      </c>
      <c r="H23" s="114">
        <v>12.7</v>
      </c>
      <c r="I23" s="114">
        <f>IFERROR(ROUND(INDEX(DataY1Phonics!$X:$X,MATCH($A23,DataY1Phonics!$D:$D,0))*100,1),"")</f>
        <v>17.399999999999999</v>
      </c>
      <c r="J23" s="114">
        <f t="shared" si="0"/>
        <v>4.6999999999999993</v>
      </c>
      <c r="K23" s="114">
        <f t="shared" si="1"/>
        <v>2.3999999999999986</v>
      </c>
      <c r="L23" s="114" t="str">
        <f t="shared" si="2"/>
        <v/>
      </c>
      <c r="M23" s="115">
        <f t="shared" si="3"/>
        <v>32</v>
      </c>
      <c r="N23" s="116"/>
      <c r="O23" s="274">
        <v>77.599999999999994</v>
      </c>
      <c r="P23" s="114">
        <v>83.3</v>
      </c>
      <c r="Q23" s="114">
        <v>83.6</v>
      </c>
      <c r="R23" s="114">
        <f>IFERROR(ROUND(INDEX(DataY1Phonics!$AA:$AA,MATCH($A23,DataY1Phonics!$D:$D,0))*100,1),"")</f>
        <v>80.400000000000006</v>
      </c>
      <c r="S23" s="114">
        <f t="shared" si="4"/>
        <v>-3.1999999999999886</v>
      </c>
      <c r="T23" s="114">
        <f t="shared" si="5"/>
        <v>-2.8999999999999915</v>
      </c>
      <c r="U23" s="114" t="str">
        <f t="shared" si="6"/>
        <v/>
      </c>
      <c r="V23" s="115">
        <f t="shared" si="7"/>
        <v>23</v>
      </c>
      <c r="X23" s="111"/>
      <c r="Y23" s="111"/>
    </row>
    <row r="24" spans="1:25" ht="16.5" customHeight="1">
      <c r="A24" s="65" t="s">
        <v>52</v>
      </c>
      <c r="B24" s="112">
        <v>2010</v>
      </c>
      <c r="C24" s="112">
        <v>19</v>
      </c>
      <c r="D24" s="70" t="str">
        <f>IFERROR(INDEX(DataY1Phonics!$I:$I,MATCH($A24,DataY1Phonics!$D:$D,0)),"")</f>
        <v>233</v>
      </c>
      <c r="E24" s="279"/>
      <c r="F24" s="279">
        <v>23.7</v>
      </c>
      <c r="G24" s="114">
        <v>21.1</v>
      </c>
      <c r="H24" s="114">
        <v>16.7</v>
      </c>
      <c r="I24" s="114">
        <f>IFERROR(ROUND(INDEX(DataY1Phonics!$X:$X,MATCH($A24,DataY1Phonics!$D:$D,0))*100,1),"")</f>
        <v>20.2</v>
      </c>
      <c r="J24" s="114">
        <f t="shared" si="0"/>
        <v>3.5</v>
      </c>
      <c r="K24" s="114">
        <f t="shared" si="1"/>
        <v>-0.90000000000000213</v>
      </c>
      <c r="L24" s="114" t="str">
        <f t="shared" si="2"/>
        <v/>
      </c>
      <c r="M24" s="115">
        <f t="shared" si="3"/>
        <v>35</v>
      </c>
      <c r="N24" s="116"/>
      <c r="O24" s="274">
        <v>73.400000000000006</v>
      </c>
      <c r="P24" s="114">
        <v>75.400000000000006</v>
      </c>
      <c r="Q24" s="114">
        <v>77.900000000000006</v>
      </c>
      <c r="R24" s="114">
        <f>IFERROR(ROUND(INDEX(DataY1Phonics!$AA:$AA,MATCH($A24,DataY1Phonics!$D:$D,0))*100,1),"")</f>
        <v>76.8</v>
      </c>
      <c r="S24" s="114">
        <f t="shared" si="4"/>
        <v>-1.1000000000000085</v>
      </c>
      <c r="T24" s="114">
        <f t="shared" si="5"/>
        <v>1.3999999999999915</v>
      </c>
      <c r="U24" s="114" t="str">
        <f t="shared" si="6"/>
        <v/>
      </c>
      <c r="V24" s="115">
        <f t="shared" si="7"/>
        <v>35</v>
      </c>
      <c r="X24" s="111"/>
      <c r="Y24" s="111"/>
    </row>
    <row r="25" spans="1:25" ht="16.5" customHeight="1">
      <c r="A25" s="65" t="s">
        <v>53</v>
      </c>
      <c r="B25" s="112">
        <v>2043</v>
      </c>
      <c r="C25" s="112">
        <v>20</v>
      </c>
      <c r="D25" s="70" t="str">
        <f>IFERROR(INDEX(DataY1Phonics!$I:$I,MATCH($A25,DataY1Phonics!$D:$D,0)),"")</f>
        <v>37</v>
      </c>
      <c r="E25" s="279"/>
      <c r="F25" s="279">
        <v>29.2</v>
      </c>
      <c r="G25" s="114">
        <v>26.7</v>
      </c>
      <c r="H25" s="114">
        <v>31.4</v>
      </c>
      <c r="I25" s="114">
        <f>IFERROR(ROUND(INDEX(DataY1Phonics!$X:$X,MATCH($A25,DataY1Phonics!$D:$D,0))*100,1),"")</f>
        <v>40.5</v>
      </c>
      <c r="J25" s="114">
        <f t="shared" si="0"/>
        <v>9.1000000000000014</v>
      </c>
      <c r="K25" s="114">
        <f t="shared" si="1"/>
        <v>13.8</v>
      </c>
      <c r="L25" s="114" t="str">
        <f t="shared" si="2"/>
        <v/>
      </c>
      <c r="M25" s="115">
        <f t="shared" si="3"/>
        <v>42</v>
      </c>
      <c r="N25" s="116"/>
      <c r="O25" s="274">
        <v>70.8</v>
      </c>
      <c r="P25" s="114">
        <v>73.3</v>
      </c>
      <c r="Q25" s="114">
        <v>68.599999999999994</v>
      </c>
      <c r="R25" s="114">
        <f>IFERROR(ROUND(INDEX(DataY1Phonics!$AA:$AA,MATCH($A25,DataY1Phonics!$D:$D,0))*100,1),"")</f>
        <v>54.1</v>
      </c>
      <c r="S25" s="114">
        <f t="shared" si="4"/>
        <v>-14.499999999999993</v>
      </c>
      <c r="T25" s="114">
        <f t="shared" si="5"/>
        <v>-19.199999999999996</v>
      </c>
      <c r="U25" s="114" t="str">
        <f t="shared" si="6"/>
        <v/>
      </c>
      <c r="V25" s="115">
        <f t="shared" si="7"/>
        <v>42</v>
      </c>
      <c r="X25" s="111"/>
      <c r="Y25" s="111"/>
    </row>
    <row r="26" spans="1:25" ht="16.5" customHeight="1">
      <c r="A26" s="65" t="s">
        <v>54</v>
      </c>
      <c r="B26" s="112">
        <v>2071</v>
      </c>
      <c r="C26" s="112">
        <v>21</v>
      </c>
      <c r="D26" s="70" t="str">
        <f>IFERROR(INDEX(DataY1Phonics!$I:$I,MATCH($A26,DataY1Phonics!$D:$D,0)),"")</f>
        <v>86</v>
      </c>
      <c r="E26" s="279"/>
      <c r="F26" s="279">
        <v>11.2</v>
      </c>
      <c r="G26" s="114">
        <v>21.2</v>
      </c>
      <c r="H26" s="114">
        <v>18.600000000000001</v>
      </c>
      <c r="I26" s="114">
        <f>IFERROR(ROUND(INDEX(DataY1Phonics!$X:$X,MATCH($A26,DataY1Phonics!$D:$D,0))*100,1),"")</f>
        <v>11.6</v>
      </c>
      <c r="J26" s="114">
        <f t="shared" si="0"/>
        <v>-7.0000000000000018</v>
      </c>
      <c r="K26" s="114">
        <f t="shared" si="1"/>
        <v>-9.6</v>
      </c>
      <c r="L26" s="114" t="str">
        <f t="shared" si="2"/>
        <v/>
      </c>
      <c r="M26" s="115">
        <f t="shared" si="3"/>
        <v>15</v>
      </c>
      <c r="N26" s="116"/>
      <c r="O26" s="274">
        <v>84.3</v>
      </c>
      <c r="P26" s="114">
        <v>72.900000000000006</v>
      </c>
      <c r="Q26" s="114">
        <v>76.7</v>
      </c>
      <c r="R26" s="114">
        <f>IFERROR(ROUND(INDEX(DataY1Phonics!$AA:$AA,MATCH($A26,DataY1Phonics!$D:$D,0))*100,1),"")</f>
        <v>77.900000000000006</v>
      </c>
      <c r="S26" s="114">
        <f t="shared" si="4"/>
        <v>1.2000000000000028</v>
      </c>
      <c r="T26" s="114">
        <f t="shared" si="5"/>
        <v>5</v>
      </c>
      <c r="U26" s="114" t="str">
        <f t="shared" si="6"/>
        <v/>
      </c>
      <c r="V26" s="115">
        <f t="shared" si="7"/>
        <v>32</v>
      </c>
      <c r="X26" s="111"/>
      <c r="Y26" s="111"/>
    </row>
    <row r="27" spans="1:25" ht="16.5" customHeight="1">
      <c r="A27" s="65" t="s">
        <v>55</v>
      </c>
      <c r="B27" s="112">
        <v>2013</v>
      </c>
      <c r="C27" s="112">
        <v>22</v>
      </c>
      <c r="D27" s="70" t="str">
        <f>IFERROR(INDEX(DataY1Phonics!$I:$I,MATCH($A27,DataY1Phonics!$D:$D,0)),"")</f>
        <v>114</v>
      </c>
      <c r="E27" s="279"/>
      <c r="F27" s="279">
        <v>23.1</v>
      </c>
      <c r="G27" s="114">
        <v>16.2</v>
      </c>
      <c r="H27" s="114">
        <v>9.1999999999999993</v>
      </c>
      <c r="I27" s="114">
        <f>IFERROR(ROUND(INDEX(DataY1Phonics!$X:$X,MATCH($A27,DataY1Phonics!$D:$D,0))*100,1),"")</f>
        <v>12.3</v>
      </c>
      <c r="J27" s="114">
        <f t="shared" si="0"/>
        <v>3.1000000000000014</v>
      </c>
      <c r="K27" s="114">
        <f t="shared" si="1"/>
        <v>-3.8999999999999986</v>
      </c>
      <c r="L27" s="114" t="str">
        <f t="shared" si="2"/>
        <v/>
      </c>
      <c r="M27" s="115">
        <f t="shared" si="3"/>
        <v>17</v>
      </c>
      <c r="N27" s="116"/>
      <c r="O27" s="274">
        <v>71.8</v>
      </c>
      <c r="P27" s="114">
        <v>79.5</v>
      </c>
      <c r="Q27" s="114">
        <v>83.2</v>
      </c>
      <c r="R27" s="114">
        <f>IFERROR(ROUND(INDEX(DataY1Phonics!$AA:$AA,MATCH($A27,DataY1Phonics!$D:$D,0))*100,1),"")</f>
        <v>81.599999999999994</v>
      </c>
      <c r="S27" s="114">
        <f t="shared" si="4"/>
        <v>-1.6000000000000085</v>
      </c>
      <c r="T27" s="114">
        <f t="shared" si="5"/>
        <v>2.0999999999999943</v>
      </c>
      <c r="U27" s="114" t="str">
        <f t="shared" si="6"/>
        <v/>
      </c>
      <c r="V27" s="115">
        <f t="shared" si="7"/>
        <v>20</v>
      </c>
      <c r="X27" s="111"/>
      <c r="Y27" s="111"/>
    </row>
    <row r="28" spans="1:25" ht="16.5" customHeight="1">
      <c r="A28" s="65" t="s">
        <v>56</v>
      </c>
      <c r="B28" s="112">
        <v>2064</v>
      </c>
      <c r="C28" s="112">
        <v>23</v>
      </c>
      <c r="D28" s="70" t="str">
        <f>IFERROR(INDEX(DataY1Phonics!$I:$I,MATCH($A28,DataY1Phonics!$D:$D,0)),"")</f>
        <v>48</v>
      </c>
      <c r="E28" s="279"/>
      <c r="F28" s="279">
        <v>14.5</v>
      </c>
      <c r="G28" s="114">
        <v>11.1</v>
      </c>
      <c r="H28" s="114">
        <v>17</v>
      </c>
      <c r="I28" s="114">
        <f>IFERROR(ROUND(INDEX(DataY1Phonics!$X:$X,MATCH($A28,DataY1Phonics!$D:$D,0))*100,1),"")</f>
        <v>14.6</v>
      </c>
      <c r="J28" s="114">
        <f t="shared" si="0"/>
        <v>-2.4000000000000004</v>
      </c>
      <c r="K28" s="114">
        <f t="shared" si="1"/>
        <v>3.5</v>
      </c>
      <c r="L28" s="114" t="str">
        <f t="shared" si="2"/>
        <v/>
      </c>
      <c r="M28" s="115">
        <f t="shared" si="3"/>
        <v>25</v>
      </c>
      <c r="N28" s="116"/>
      <c r="O28" s="274">
        <v>85.5</v>
      </c>
      <c r="P28" s="114">
        <v>86.7</v>
      </c>
      <c r="Q28" s="114">
        <v>79.2</v>
      </c>
      <c r="R28" s="114">
        <f>IFERROR(ROUND(INDEX(DataY1Phonics!$AA:$AA,MATCH($A28,DataY1Phonics!$D:$D,0))*100,1),"")</f>
        <v>77.099999999999994</v>
      </c>
      <c r="S28" s="114">
        <f t="shared" si="4"/>
        <v>-2.1000000000000085</v>
      </c>
      <c r="T28" s="114">
        <f t="shared" si="5"/>
        <v>-9.6000000000000085</v>
      </c>
      <c r="U28" s="114" t="str">
        <f t="shared" si="6"/>
        <v/>
      </c>
      <c r="V28" s="115">
        <f t="shared" si="7"/>
        <v>34</v>
      </c>
      <c r="X28" s="111"/>
      <c r="Y28" s="111"/>
    </row>
    <row r="29" spans="1:25" ht="16.5" customHeight="1">
      <c r="A29" s="65" t="s">
        <v>57</v>
      </c>
      <c r="B29" s="112">
        <v>2070</v>
      </c>
      <c r="C29" s="112">
        <v>24</v>
      </c>
      <c r="D29" s="70" t="str">
        <f>IFERROR(INDEX(DataY1Phonics!$I:$I,MATCH($A29,DataY1Phonics!$D:$D,0)),"")</f>
        <v>77</v>
      </c>
      <c r="E29" s="279"/>
      <c r="F29" s="279">
        <v>13.8</v>
      </c>
      <c r="G29" s="114">
        <v>10.7</v>
      </c>
      <c r="H29" s="114">
        <v>13.6</v>
      </c>
      <c r="I29" s="114">
        <f>IFERROR(ROUND(INDEX(DataY1Phonics!$X:$X,MATCH($A29,DataY1Phonics!$D:$D,0))*100,1),"")</f>
        <v>13</v>
      </c>
      <c r="J29" s="114">
        <f t="shared" si="0"/>
        <v>-0.59999999999999964</v>
      </c>
      <c r="K29" s="114">
        <f t="shared" si="1"/>
        <v>2.3000000000000007</v>
      </c>
      <c r="L29" s="114" t="str">
        <f t="shared" si="2"/>
        <v/>
      </c>
      <c r="M29" s="115">
        <f t="shared" si="3"/>
        <v>19</v>
      </c>
      <c r="N29" s="116"/>
      <c r="O29" s="274">
        <v>74.7</v>
      </c>
      <c r="P29" s="114">
        <v>81.3</v>
      </c>
      <c r="Q29" s="114">
        <v>81.8</v>
      </c>
      <c r="R29" s="114">
        <f>IFERROR(ROUND(INDEX(DataY1Phonics!$AA:$AA,MATCH($A29,DataY1Phonics!$D:$D,0))*100,1),"")</f>
        <v>79.2</v>
      </c>
      <c r="S29" s="114">
        <f t="shared" si="4"/>
        <v>-2.5999999999999943</v>
      </c>
      <c r="T29" s="114">
        <f t="shared" si="5"/>
        <v>-2.0999999999999943</v>
      </c>
      <c r="U29" s="114" t="str">
        <f t="shared" si="6"/>
        <v/>
      </c>
      <c r="V29" s="115">
        <f t="shared" si="7"/>
        <v>30</v>
      </c>
      <c r="X29" s="111"/>
      <c r="Y29" s="111"/>
    </row>
    <row r="30" spans="1:25" ht="16.5" customHeight="1">
      <c r="A30" s="65" t="s">
        <v>58</v>
      </c>
      <c r="B30" s="112">
        <v>2015</v>
      </c>
      <c r="C30" s="112">
        <v>25</v>
      </c>
      <c r="D30" s="70" t="str">
        <f>IFERROR(INDEX(DataY1Phonics!$I:$I,MATCH($A30,DataY1Phonics!$D:$D,0)),"")</f>
        <v>111</v>
      </c>
      <c r="E30" s="279"/>
      <c r="F30" s="279">
        <v>35.4</v>
      </c>
      <c r="G30" s="114">
        <v>46.4</v>
      </c>
      <c r="H30" s="114">
        <v>35.9</v>
      </c>
      <c r="I30" s="114">
        <f>IFERROR(ROUND(INDEX(DataY1Phonics!$X:$X,MATCH($A30,DataY1Phonics!$D:$D,0))*100,1),"")</f>
        <v>27</v>
      </c>
      <c r="J30" s="114">
        <f t="shared" si="0"/>
        <v>-8.8999999999999986</v>
      </c>
      <c r="K30" s="114">
        <f t="shared" si="1"/>
        <v>-19.399999999999999</v>
      </c>
      <c r="L30" s="114" t="str">
        <f t="shared" si="2"/>
        <v/>
      </c>
      <c r="M30" s="115">
        <f t="shared" si="3"/>
        <v>39</v>
      </c>
      <c r="N30" s="116"/>
      <c r="O30" s="274">
        <v>42.5</v>
      </c>
      <c r="P30" s="114">
        <v>53.6</v>
      </c>
      <c r="Q30" s="114">
        <v>64.099999999999994</v>
      </c>
      <c r="R30" s="114">
        <f>IFERROR(ROUND(INDEX(DataY1Phonics!$AA:$AA,MATCH($A30,DataY1Phonics!$D:$D,0))*100,1),"")</f>
        <v>69.400000000000006</v>
      </c>
      <c r="S30" s="114">
        <f t="shared" si="4"/>
        <v>5.3000000000000114</v>
      </c>
      <c r="T30" s="114">
        <f t="shared" si="5"/>
        <v>15.800000000000004</v>
      </c>
      <c r="U30" s="114" t="str">
        <f t="shared" si="6"/>
        <v/>
      </c>
      <c r="V30" s="115">
        <f t="shared" si="7"/>
        <v>39</v>
      </c>
      <c r="X30" s="111"/>
      <c r="Y30" s="111"/>
    </row>
    <row r="31" spans="1:25" ht="16.5" customHeight="1">
      <c r="A31" s="65" t="s">
        <v>59</v>
      </c>
      <c r="B31" s="112">
        <v>2019</v>
      </c>
      <c r="C31" s="112">
        <v>26</v>
      </c>
      <c r="D31" s="70" t="str">
        <f>IFERROR(INDEX(DataY1Phonics!$I:$I,MATCH($A31,DataY1Phonics!$D:$D,0)),"")</f>
        <v>59</v>
      </c>
      <c r="E31" s="279"/>
      <c r="F31" s="279">
        <v>15.2</v>
      </c>
      <c r="G31" s="114">
        <v>13.3</v>
      </c>
      <c r="H31" s="114">
        <v>5.0999999999999996</v>
      </c>
      <c r="I31" s="114">
        <f>IFERROR(ROUND(INDEX(DataY1Phonics!$X:$X,MATCH($A31,DataY1Phonics!$D:$D,0))*100,1),"")</f>
        <v>8.5</v>
      </c>
      <c r="J31" s="114">
        <f t="shared" si="0"/>
        <v>3.4000000000000004</v>
      </c>
      <c r="K31" s="114">
        <f t="shared" si="1"/>
        <v>-4.8000000000000007</v>
      </c>
      <c r="L31" s="114" t="str">
        <f t="shared" si="2"/>
        <v/>
      </c>
      <c r="M31" s="115">
        <f t="shared" si="3"/>
        <v>10</v>
      </c>
      <c r="N31" s="116"/>
      <c r="O31" s="274">
        <v>84.8</v>
      </c>
      <c r="P31" s="114">
        <v>86.7</v>
      </c>
      <c r="Q31" s="114">
        <v>91.5</v>
      </c>
      <c r="R31" s="114">
        <f>IFERROR(ROUND(INDEX(DataY1Phonics!$AA:$AA,MATCH($A31,DataY1Phonics!$D:$D,0))*100,1),"")</f>
        <v>88.1</v>
      </c>
      <c r="S31" s="114">
        <f t="shared" si="4"/>
        <v>-3.4000000000000057</v>
      </c>
      <c r="T31" s="114">
        <f t="shared" si="5"/>
        <v>1.3999999999999915</v>
      </c>
      <c r="U31" s="114" t="str">
        <f t="shared" si="6"/>
        <v/>
      </c>
      <c r="V31" s="115">
        <f t="shared" si="7"/>
        <v>8</v>
      </c>
      <c r="X31" s="111"/>
      <c r="Y31" s="111"/>
    </row>
    <row r="32" spans="1:25" ht="16.5" customHeight="1">
      <c r="A32" s="65" t="s">
        <v>60</v>
      </c>
      <c r="B32" s="112">
        <v>4027</v>
      </c>
      <c r="C32" s="112">
        <v>27</v>
      </c>
      <c r="D32" s="70" t="str">
        <f>IFERROR(INDEX(DataY1Phonics!$I:$I,MATCH($A32,DataY1Phonics!$D:$D,0)),"")</f>
        <v>60</v>
      </c>
      <c r="E32" s="279"/>
      <c r="F32" s="279"/>
      <c r="G32" s="114">
        <v>9.6999999999999993</v>
      </c>
      <c r="H32" s="114">
        <v>10</v>
      </c>
      <c r="I32" s="114">
        <f>IFERROR(ROUND(INDEX(DataY1Phonics!$X:$X,MATCH($A32,DataY1Phonics!$D:$D,0))*100,1),"")</f>
        <v>8.3000000000000007</v>
      </c>
      <c r="J32" s="114">
        <f t="shared" si="0"/>
        <v>-1.6999999999999993</v>
      </c>
      <c r="K32" s="114">
        <f t="shared" si="1"/>
        <v>-1.3999999999999986</v>
      </c>
      <c r="L32" s="114" t="str">
        <f t="shared" si="2"/>
        <v/>
      </c>
      <c r="M32" s="115">
        <f t="shared" si="3"/>
        <v>9</v>
      </c>
      <c r="N32" s="116"/>
      <c r="O32" s="274"/>
      <c r="P32" s="114">
        <v>87.1</v>
      </c>
      <c r="Q32" s="114">
        <v>90</v>
      </c>
      <c r="R32" s="114">
        <f>IFERROR(ROUND(INDEX(DataY1Phonics!$AA:$AA,MATCH($A32,DataY1Phonics!$D:$D,0))*100,1),"")</f>
        <v>88.3</v>
      </c>
      <c r="S32" s="114">
        <f t="shared" si="4"/>
        <v>-1.7000000000000028</v>
      </c>
      <c r="T32" s="114">
        <f t="shared" si="5"/>
        <v>1.2000000000000028</v>
      </c>
      <c r="U32" s="114" t="str">
        <f t="shared" si="6"/>
        <v/>
      </c>
      <c r="V32" s="115">
        <f t="shared" si="7"/>
        <v>7</v>
      </c>
      <c r="X32" s="111"/>
      <c r="Y32" s="111"/>
    </row>
    <row r="33" spans="1:25" ht="16.5" customHeight="1">
      <c r="A33" s="65" t="s">
        <v>61</v>
      </c>
      <c r="B33" s="112">
        <v>2067</v>
      </c>
      <c r="C33" s="112">
        <v>28</v>
      </c>
      <c r="D33" s="70" t="str">
        <f>IFERROR(INDEX(DataY1Phonics!$I:$I,MATCH($A33,DataY1Phonics!$D:$D,0)),"")</f>
        <v>114</v>
      </c>
      <c r="E33" s="279"/>
      <c r="F33" s="279">
        <v>33.5</v>
      </c>
      <c r="G33" s="114">
        <v>19.100000000000001</v>
      </c>
      <c r="H33" s="114">
        <v>11.5</v>
      </c>
      <c r="I33" s="114">
        <f>IFERROR(ROUND(INDEX(DataY1Phonics!$X:$X,MATCH($A33,DataY1Phonics!$D:$D,0))*100,1),"")</f>
        <v>16.7</v>
      </c>
      <c r="J33" s="114">
        <f t="shared" si="0"/>
        <v>5.1999999999999993</v>
      </c>
      <c r="K33" s="114">
        <f t="shared" si="1"/>
        <v>-2.4000000000000021</v>
      </c>
      <c r="L33" s="114" t="str">
        <f t="shared" si="2"/>
        <v/>
      </c>
      <c r="M33" s="115">
        <f t="shared" si="3"/>
        <v>26</v>
      </c>
      <c r="N33" s="116"/>
      <c r="O33" s="274">
        <v>64.7</v>
      </c>
      <c r="P33" s="114">
        <v>80.2</v>
      </c>
      <c r="Q33" s="114">
        <v>86.7</v>
      </c>
      <c r="R33" s="114">
        <f>IFERROR(ROUND(INDEX(DataY1Phonics!$AA:$AA,MATCH($A33,DataY1Phonics!$D:$D,0))*100,1),"")</f>
        <v>79.8</v>
      </c>
      <c r="S33" s="114">
        <f t="shared" si="4"/>
        <v>-6.9000000000000057</v>
      </c>
      <c r="T33" s="114">
        <f t="shared" si="5"/>
        <v>-0.40000000000000568</v>
      </c>
      <c r="U33" s="114" t="str">
        <f t="shared" si="6"/>
        <v/>
      </c>
      <c r="V33" s="115">
        <f t="shared" si="7"/>
        <v>26</v>
      </c>
      <c r="X33" s="111"/>
      <c r="Y33" s="111"/>
    </row>
    <row r="34" spans="1:25" ht="16.5" customHeight="1">
      <c r="A34" s="65" t="s">
        <v>62</v>
      </c>
      <c r="B34" s="112">
        <v>2061</v>
      </c>
      <c r="C34" s="112">
        <v>29</v>
      </c>
      <c r="D34" s="70" t="str">
        <f>IFERROR(INDEX(DataY1Phonics!$I:$I,MATCH($A34,DataY1Phonics!$D:$D,0)),"")</f>
        <v>75</v>
      </c>
      <c r="E34" s="279"/>
      <c r="F34" s="279">
        <v>24.7</v>
      </c>
      <c r="G34" s="114">
        <v>27.2</v>
      </c>
      <c r="H34" s="114">
        <v>22</v>
      </c>
      <c r="I34" s="114">
        <f>IFERROR(ROUND(INDEX(DataY1Phonics!$X:$X,MATCH($A34,DataY1Phonics!$D:$D,0))*100,1),"")</f>
        <v>21.3</v>
      </c>
      <c r="J34" s="114">
        <f t="shared" si="0"/>
        <v>-0.69999999999999929</v>
      </c>
      <c r="K34" s="114">
        <f t="shared" si="1"/>
        <v>-5.8999999999999986</v>
      </c>
      <c r="L34" s="114" t="str">
        <f t="shared" si="2"/>
        <v/>
      </c>
      <c r="M34" s="115">
        <f t="shared" si="3"/>
        <v>37</v>
      </c>
      <c r="N34" s="116"/>
      <c r="O34" s="274">
        <v>70.8</v>
      </c>
      <c r="P34" s="114">
        <v>70.7</v>
      </c>
      <c r="Q34" s="114">
        <v>76.900000000000006</v>
      </c>
      <c r="R34" s="114">
        <f>IFERROR(ROUND(INDEX(DataY1Phonics!$AA:$AA,MATCH($A34,DataY1Phonics!$D:$D,0))*100,1),"")</f>
        <v>77.3</v>
      </c>
      <c r="S34" s="114">
        <f t="shared" si="4"/>
        <v>0.39999999999999147</v>
      </c>
      <c r="T34" s="114">
        <f t="shared" si="5"/>
        <v>6.5999999999999943</v>
      </c>
      <c r="U34" s="114" t="str">
        <f t="shared" si="6"/>
        <v/>
      </c>
      <c r="V34" s="115">
        <f t="shared" si="7"/>
        <v>33</v>
      </c>
      <c r="X34" s="111"/>
      <c r="Y34" s="111"/>
    </row>
    <row r="35" spans="1:25" ht="16.5" customHeight="1">
      <c r="A35" s="65" t="s">
        <v>63</v>
      </c>
      <c r="B35" s="112">
        <v>2047</v>
      </c>
      <c r="C35" s="112">
        <v>30</v>
      </c>
      <c r="D35" s="70" t="str">
        <f>IFERROR(INDEX(DataY1Phonics!$I:$I,MATCH($A35,DataY1Phonics!$D:$D,0)),"")</f>
        <v>108</v>
      </c>
      <c r="E35" s="279"/>
      <c r="F35" s="279">
        <v>20.2</v>
      </c>
      <c r="G35" s="114">
        <v>17.2</v>
      </c>
      <c r="H35" s="114">
        <v>8.1999999999999993</v>
      </c>
      <c r="I35" s="114">
        <f>IFERROR(ROUND(INDEX(DataY1Phonics!$X:$X,MATCH($A35,DataY1Phonics!$D:$D,0))*100,1),"")</f>
        <v>6.5</v>
      </c>
      <c r="J35" s="114">
        <f t="shared" si="0"/>
        <v>-1.6999999999999993</v>
      </c>
      <c r="K35" s="114">
        <f t="shared" si="1"/>
        <v>-10.7</v>
      </c>
      <c r="L35" s="114" t="str">
        <f t="shared" si="2"/>
        <v/>
      </c>
      <c r="M35" s="115">
        <f t="shared" si="3"/>
        <v>6</v>
      </c>
      <c r="N35" s="116"/>
      <c r="O35" s="274">
        <v>78.2</v>
      </c>
      <c r="P35" s="114">
        <v>81.8</v>
      </c>
      <c r="Q35" s="114">
        <v>84.5</v>
      </c>
      <c r="R35" s="114">
        <f>IFERROR(ROUND(INDEX(DataY1Phonics!$AA:$AA,MATCH($A35,DataY1Phonics!$D:$D,0))*100,1),"")</f>
        <v>85.2</v>
      </c>
      <c r="S35" s="114">
        <f t="shared" si="4"/>
        <v>0.70000000000000284</v>
      </c>
      <c r="T35" s="114">
        <f t="shared" si="5"/>
        <v>3.4000000000000057</v>
      </c>
      <c r="U35" s="114" t="str">
        <f t="shared" si="6"/>
        <v/>
      </c>
      <c r="V35" s="115">
        <f t="shared" si="7"/>
        <v>13</v>
      </c>
      <c r="X35" s="111"/>
      <c r="Y35" s="111"/>
    </row>
    <row r="36" spans="1:25" ht="16.5" customHeight="1">
      <c r="A36" s="65" t="s">
        <v>64</v>
      </c>
      <c r="B36" s="112">
        <v>2074</v>
      </c>
      <c r="C36" s="112">
        <v>31</v>
      </c>
      <c r="D36" s="70" t="str">
        <f>IFERROR(INDEX(DataY1Phonics!$I:$I,MATCH($A36,DataY1Phonics!$D:$D,0)),"")</f>
        <v>78</v>
      </c>
      <c r="E36" s="279"/>
      <c r="F36" s="279">
        <v>17.399999999999999</v>
      </c>
      <c r="G36" s="114">
        <v>14.1</v>
      </c>
      <c r="H36" s="114">
        <v>21.6</v>
      </c>
      <c r="I36" s="114">
        <f>IFERROR(ROUND(INDEX(DataY1Phonics!$X:$X,MATCH($A36,DataY1Phonics!$D:$D,0))*100,1),"")</f>
        <v>16.7</v>
      </c>
      <c r="J36" s="114">
        <f t="shared" si="0"/>
        <v>-4.9000000000000021</v>
      </c>
      <c r="K36" s="114">
        <f t="shared" si="1"/>
        <v>2.5999999999999996</v>
      </c>
      <c r="L36" s="114" t="str">
        <f t="shared" si="2"/>
        <v/>
      </c>
      <c r="M36" s="115">
        <f t="shared" si="3"/>
        <v>26</v>
      </c>
      <c r="N36" s="116"/>
      <c r="O36" s="274">
        <v>77.2</v>
      </c>
      <c r="P36" s="114">
        <v>85.9</v>
      </c>
      <c r="Q36" s="114">
        <v>77.3</v>
      </c>
      <c r="R36" s="114">
        <f>IFERROR(ROUND(INDEX(DataY1Phonics!$AA:$AA,MATCH($A36,DataY1Phonics!$D:$D,0))*100,1),"")</f>
        <v>82.1</v>
      </c>
      <c r="S36" s="114">
        <f t="shared" si="4"/>
        <v>4.7999999999999972</v>
      </c>
      <c r="T36" s="114">
        <f t="shared" si="5"/>
        <v>-3.8000000000000114</v>
      </c>
      <c r="U36" s="114" t="str">
        <f t="shared" si="6"/>
        <v/>
      </c>
      <c r="V36" s="115">
        <f t="shared" si="7"/>
        <v>19</v>
      </c>
      <c r="X36" s="111"/>
      <c r="Y36" s="111"/>
    </row>
    <row r="37" spans="1:25" ht="16.5" customHeight="1">
      <c r="A37" s="65" t="s">
        <v>65</v>
      </c>
      <c r="B37" s="112">
        <v>3500</v>
      </c>
      <c r="C37" s="112">
        <v>32</v>
      </c>
      <c r="D37" s="70" t="str">
        <f>IFERROR(INDEX(DataY1Phonics!$I:$I,MATCH($A37,DataY1Phonics!$D:$D,0)),"")</f>
        <v>29</v>
      </c>
      <c r="E37" s="279"/>
      <c r="F37" s="279">
        <v>25.6</v>
      </c>
      <c r="G37" s="114">
        <v>10</v>
      </c>
      <c r="H37" s="114">
        <v>7.1</v>
      </c>
      <c r="I37" s="114">
        <f>IFERROR(ROUND(INDEX(DataY1Phonics!$X:$X,MATCH($A37,DataY1Phonics!$D:$D,0))*100,1),"")</f>
        <v>17.2</v>
      </c>
      <c r="J37" s="114">
        <f t="shared" si="0"/>
        <v>10.1</v>
      </c>
      <c r="K37" s="114">
        <f t="shared" si="1"/>
        <v>7.1999999999999993</v>
      </c>
      <c r="L37" s="114" t="str">
        <f t="shared" si="2"/>
        <v/>
      </c>
      <c r="M37" s="115">
        <f t="shared" si="3"/>
        <v>29</v>
      </c>
      <c r="N37" s="116"/>
      <c r="O37" s="274">
        <v>72.099999999999994</v>
      </c>
      <c r="P37" s="114">
        <v>86.7</v>
      </c>
      <c r="Q37" s="114">
        <v>82.1</v>
      </c>
      <c r="R37" s="114">
        <f>IFERROR(ROUND(INDEX(DataY1Phonics!$AA:$AA,MATCH($A37,DataY1Phonics!$D:$D,0))*100,1),"")</f>
        <v>82.8</v>
      </c>
      <c r="S37" s="114">
        <f t="shared" si="4"/>
        <v>0.70000000000000284</v>
      </c>
      <c r="T37" s="114">
        <f t="shared" si="5"/>
        <v>-3.9000000000000057</v>
      </c>
      <c r="U37" s="114" t="str">
        <f t="shared" si="6"/>
        <v/>
      </c>
      <c r="V37" s="115">
        <f t="shared" si="7"/>
        <v>18</v>
      </c>
      <c r="X37" s="111"/>
      <c r="Y37" s="111"/>
    </row>
    <row r="38" spans="1:25" ht="16.5" customHeight="1">
      <c r="A38" s="65" t="s">
        <v>66</v>
      </c>
      <c r="B38" s="112">
        <v>3502</v>
      </c>
      <c r="C38" s="112">
        <v>33</v>
      </c>
      <c r="D38" s="70" t="str">
        <f>IFERROR(INDEX(DataY1Phonics!$I:$I,MATCH($A38,DataY1Phonics!$D:$D,0)),"")</f>
        <v>27</v>
      </c>
      <c r="E38" s="279"/>
      <c r="F38" s="279">
        <v>25.5</v>
      </c>
      <c r="G38" s="114">
        <v>31.8</v>
      </c>
      <c r="H38" s="114">
        <v>14.3</v>
      </c>
      <c r="I38" s="114">
        <f>IFERROR(ROUND(INDEX(DataY1Phonics!$X:$X,MATCH($A38,DataY1Phonics!$D:$D,0))*100,1),"")</f>
        <v>70.400000000000006</v>
      </c>
      <c r="J38" s="114">
        <f t="shared" si="0"/>
        <v>56.100000000000009</v>
      </c>
      <c r="K38" s="114">
        <f t="shared" si="1"/>
        <v>38.600000000000009</v>
      </c>
      <c r="L38" s="114" t="str">
        <f t="shared" si="2"/>
        <v/>
      </c>
      <c r="M38" s="115">
        <f t="shared" si="3"/>
        <v>43</v>
      </c>
      <c r="N38" s="116"/>
      <c r="O38" s="274">
        <v>72.3</v>
      </c>
      <c r="P38" s="114">
        <v>65.900000000000006</v>
      </c>
      <c r="Q38" s="114">
        <v>85.7</v>
      </c>
      <c r="R38" s="114">
        <f>IFERROR(ROUND(INDEX(DataY1Phonics!$AA:$AA,MATCH($A38,DataY1Phonics!$D:$D,0))*100,1),"")</f>
        <v>29.6</v>
      </c>
      <c r="S38" s="114">
        <f t="shared" si="4"/>
        <v>-56.1</v>
      </c>
      <c r="T38" s="114">
        <f t="shared" si="5"/>
        <v>-36.300000000000004</v>
      </c>
      <c r="U38" s="114" t="str">
        <f t="shared" si="6"/>
        <v/>
      </c>
      <c r="V38" s="115">
        <f t="shared" si="7"/>
        <v>43</v>
      </c>
      <c r="X38" s="111"/>
      <c r="Y38" s="111"/>
    </row>
    <row r="39" spans="1:25" ht="16.5" customHeight="1">
      <c r="A39" s="65" t="s">
        <v>67</v>
      </c>
      <c r="B39" s="112">
        <v>3300</v>
      </c>
      <c r="C39" s="112">
        <v>34</v>
      </c>
      <c r="D39" s="70" t="str">
        <f>IFERROR(INDEX(DataY1Phonics!$I:$I,MATCH($A39,DataY1Phonics!$D:$D,0)),"")</f>
        <v>55</v>
      </c>
      <c r="E39" s="279"/>
      <c r="F39" s="279">
        <v>8.5</v>
      </c>
      <c r="G39" s="114">
        <v>2</v>
      </c>
      <c r="H39" s="114">
        <v>5.0999999999999996</v>
      </c>
      <c r="I39" s="114">
        <f>IFERROR(ROUND(INDEX(DataY1Phonics!$X:$X,MATCH($A39,DataY1Phonics!$D:$D,0))*100,1),"")</f>
        <v>3.6</v>
      </c>
      <c r="J39" s="114">
        <f t="shared" si="0"/>
        <v>-1.4999999999999996</v>
      </c>
      <c r="K39" s="114">
        <f t="shared" si="1"/>
        <v>1.6</v>
      </c>
      <c r="L39" s="114" t="str">
        <f t="shared" si="2"/>
        <v/>
      </c>
      <c r="M39" s="115">
        <f t="shared" si="3"/>
        <v>3</v>
      </c>
      <c r="N39" s="116"/>
      <c r="O39" s="274">
        <v>89.8</v>
      </c>
      <c r="P39" s="114">
        <v>98</v>
      </c>
      <c r="Q39" s="114">
        <v>94.9</v>
      </c>
      <c r="R39" s="114">
        <f>IFERROR(ROUND(INDEX(DataY1Phonics!$AA:$AA,MATCH($A39,DataY1Phonics!$D:$D,0))*100,1),"")</f>
        <v>96.4</v>
      </c>
      <c r="S39" s="114">
        <f t="shared" si="4"/>
        <v>1.5</v>
      </c>
      <c r="T39" s="114">
        <f t="shared" si="5"/>
        <v>-1.5999999999999943</v>
      </c>
      <c r="U39" s="114" t="str">
        <f t="shared" si="6"/>
        <v/>
      </c>
      <c r="V39" s="115">
        <f t="shared" si="7"/>
        <v>2</v>
      </c>
      <c r="X39" s="111"/>
      <c r="Y39" s="111"/>
    </row>
    <row r="40" spans="1:25" ht="16.5" customHeight="1">
      <c r="A40" s="65" t="s">
        <v>68</v>
      </c>
      <c r="B40" s="112">
        <v>3503</v>
      </c>
      <c r="C40" s="112">
        <v>35</v>
      </c>
      <c r="D40" s="70" t="str">
        <f>IFERROR(INDEX(DataY1Phonics!$I:$I,MATCH($A40,DataY1Phonics!$D:$D,0)),"")</f>
        <v>41</v>
      </c>
      <c r="E40" s="279"/>
      <c r="F40" s="279">
        <v>19.3</v>
      </c>
      <c r="G40" s="114">
        <v>16.399999999999999</v>
      </c>
      <c r="H40" s="114">
        <v>18.899999999999999</v>
      </c>
      <c r="I40" s="114">
        <f>IFERROR(ROUND(INDEX(DataY1Phonics!$X:$X,MATCH($A40,DataY1Phonics!$D:$D,0))*100,1),"")</f>
        <v>19.5</v>
      </c>
      <c r="J40" s="114">
        <f t="shared" si="0"/>
        <v>0.60000000000000142</v>
      </c>
      <c r="K40" s="114">
        <f t="shared" si="1"/>
        <v>3.1000000000000014</v>
      </c>
      <c r="L40" s="114" t="str">
        <f t="shared" si="2"/>
        <v/>
      </c>
      <c r="M40" s="115">
        <f t="shared" si="3"/>
        <v>33</v>
      </c>
      <c r="N40" s="116"/>
      <c r="O40" s="274">
        <v>80.7</v>
      </c>
      <c r="P40" s="114">
        <v>83.6</v>
      </c>
      <c r="Q40" s="114">
        <v>81.099999999999994</v>
      </c>
      <c r="R40" s="114">
        <f>IFERROR(ROUND(INDEX(DataY1Phonics!$AA:$AA,MATCH($A40,DataY1Phonics!$D:$D,0))*100,1),"")</f>
        <v>80.5</v>
      </c>
      <c r="S40" s="114">
        <f t="shared" si="4"/>
        <v>-0.59999999999999432</v>
      </c>
      <c r="T40" s="114">
        <f t="shared" si="5"/>
        <v>-3.0999999999999943</v>
      </c>
      <c r="U40" s="114" t="str">
        <f t="shared" si="6"/>
        <v/>
      </c>
      <c r="V40" s="115">
        <f t="shared" si="7"/>
        <v>22</v>
      </c>
      <c r="X40" s="111"/>
      <c r="Y40" s="111"/>
    </row>
    <row r="41" spans="1:25" ht="16.5" customHeight="1">
      <c r="A41" s="65" t="s">
        <v>69</v>
      </c>
      <c r="B41" s="112">
        <v>3505</v>
      </c>
      <c r="C41" s="112">
        <v>36</v>
      </c>
      <c r="D41" s="70" t="str">
        <f>IFERROR(INDEX(DataY1Phonics!$I:$I,MATCH($A41,DataY1Phonics!$D:$D,0)),"")</f>
        <v>28</v>
      </c>
      <c r="E41" s="279"/>
      <c r="F41" s="279">
        <v>28.6</v>
      </c>
      <c r="G41" s="114">
        <v>6.9</v>
      </c>
      <c r="H41" s="114">
        <v>13.3</v>
      </c>
      <c r="I41" s="114">
        <f>IFERROR(ROUND(INDEX(DataY1Phonics!$X:$X,MATCH($A41,DataY1Phonics!$D:$D,0))*100,1),"")</f>
        <v>14.3</v>
      </c>
      <c r="J41" s="114">
        <f t="shared" si="0"/>
        <v>1</v>
      </c>
      <c r="K41" s="114">
        <f t="shared" si="1"/>
        <v>7.4</v>
      </c>
      <c r="L41" s="114" t="str">
        <f t="shared" si="2"/>
        <v/>
      </c>
      <c r="M41" s="115">
        <f t="shared" si="3"/>
        <v>23</v>
      </c>
      <c r="N41" s="116"/>
      <c r="O41" s="274">
        <v>60.7</v>
      </c>
      <c r="P41" s="114">
        <v>93.1</v>
      </c>
      <c r="Q41" s="114">
        <v>76.7</v>
      </c>
      <c r="R41" s="114">
        <f>IFERROR(ROUND(INDEX(DataY1Phonics!$AA:$AA,MATCH($A41,DataY1Phonics!$D:$D,0))*100,1),"")</f>
        <v>78.599999999999994</v>
      </c>
      <c r="S41" s="114">
        <f t="shared" si="4"/>
        <v>1.8999999999999915</v>
      </c>
      <c r="T41" s="114">
        <f t="shared" si="5"/>
        <v>-14.5</v>
      </c>
      <c r="U41" s="114" t="str">
        <f t="shared" si="6"/>
        <v/>
      </c>
      <c r="V41" s="115">
        <f t="shared" si="7"/>
        <v>31</v>
      </c>
      <c r="X41" s="111"/>
      <c r="Y41" s="111"/>
    </row>
    <row r="42" spans="1:25" ht="16.5" customHeight="1">
      <c r="A42" s="65" t="s">
        <v>70</v>
      </c>
      <c r="B42" s="112">
        <v>3506</v>
      </c>
      <c r="C42" s="112">
        <v>37</v>
      </c>
      <c r="D42" s="70" t="str">
        <f>IFERROR(INDEX(DataY1Phonics!$I:$I,MATCH($A42,DataY1Phonics!$D:$D,0)),"")</f>
        <v>26</v>
      </c>
      <c r="E42" s="279"/>
      <c r="F42" s="279">
        <v>23.3</v>
      </c>
      <c r="G42" s="114">
        <v>23.3</v>
      </c>
      <c r="H42" s="114">
        <v>20.7</v>
      </c>
      <c r="I42" s="114">
        <f>IFERROR(ROUND(INDEX(DataY1Phonics!$X:$X,MATCH($A42,DataY1Phonics!$D:$D,0))*100,1),"")</f>
        <v>11.5</v>
      </c>
      <c r="J42" s="114">
        <f t="shared" si="0"/>
        <v>-9.1999999999999993</v>
      </c>
      <c r="K42" s="114">
        <f t="shared" si="1"/>
        <v>-11.8</v>
      </c>
      <c r="L42" s="114" t="str">
        <f t="shared" si="2"/>
        <v/>
      </c>
      <c r="M42" s="115">
        <f t="shared" si="3"/>
        <v>14</v>
      </c>
      <c r="N42" s="116"/>
      <c r="O42" s="274">
        <v>73.3</v>
      </c>
      <c r="P42" s="114">
        <v>76.7</v>
      </c>
      <c r="Q42" s="114">
        <v>79.3</v>
      </c>
      <c r="R42" s="114">
        <f>IFERROR(ROUND(INDEX(DataY1Phonics!$AA:$AA,MATCH($A42,DataY1Phonics!$D:$D,0))*100,1),"")</f>
        <v>84.6</v>
      </c>
      <c r="S42" s="114">
        <f t="shared" si="4"/>
        <v>5.2999999999999972</v>
      </c>
      <c r="T42" s="114">
        <f t="shared" si="5"/>
        <v>7.8999999999999915</v>
      </c>
      <c r="U42" s="114" t="str">
        <f t="shared" si="6"/>
        <v/>
      </c>
      <c r="V42" s="115">
        <f t="shared" si="7"/>
        <v>14</v>
      </c>
      <c r="X42" s="111"/>
      <c r="Y42" s="111"/>
    </row>
    <row r="43" spans="1:25" ht="16.5" customHeight="1">
      <c r="A43" s="65" t="s">
        <v>71</v>
      </c>
      <c r="B43" s="112">
        <v>4028</v>
      </c>
      <c r="C43" s="112">
        <v>38</v>
      </c>
      <c r="D43" s="70" t="str">
        <f>IFERROR(INDEX(DataY1Phonics!$I:$I,MATCH($A43,DataY1Phonics!$D:$D,0)),"")</f>
        <v>88</v>
      </c>
      <c r="E43" s="279"/>
      <c r="F43" s="279">
        <v>11.1</v>
      </c>
      <c r="G43" s="114">
        <v>5.6</v>
      </c>
      <c r="H43" s="114">
        <v>6.7</v>
      </c>
      <c r="I43" s="114">
        <f>IFERROR(ROUND(INDEX(DataY1Phonics!$X:$X,MATCH($A43,DataY1Phonics!$D:$D,0))*100,1),"")</f>
        <v>4.5</v>
      </c>
      <c r="J43" s="114">
        <f t="shared" si="0"/>
        <v>-2.2000000000000002</v>
      </c>
      <c r="K43" s="114">
        <f t="shared" si="1"/>
        <v>-1.0999999999999996</v>
      </c>
      <c r="L43" s="114" t="str">
        <f t="shared" si="2"/>
        <v/>
      </c>
      <c r="M43" s="115">
        <f t="shared" si="3"/>
        <v>5</v>
      </c>
      <c r="N43" s="116"/>
      <c r="O43" s="274">
        <v>87.8</v>
      </c>
      <c r="P43" s="114">
        <v>94.4</v>
      </c>
      <c r="Q43" s="114">
        <v>93.3</v>
      </c>
      <c r="R43" s="114">
        <f>IFERROR(ROUND(INDEX(DataY1Phonics!$AA:$AA,MATCH($A43,DataY1Phonics!$D:$D,0))*100,1),"")</f>
        <v>95.5</v>
      </c>
      <c r="S43" s="114">
        <f t="shared" si="4"/>
        <v>2.2000000000000028</v>
      </c>
      <c r="T43" s="114">
        <f t="shared" si="5"/>
        <v>1.0999999999999943</v>
      </c>
      <c r="U43" s="114" t="str">
        <f t="shared" si="6"/>
        <v/>
      </c>
      <c r="V43" s="115">
        <f t="shared" si="7"/>
        <v>3</v>
      </c>
      <c r="X43" s="111"/>
      <c r="Y43" s="111"/>
    </row>
    <row r="44" spans="1:25" ht="16.5" customHeight="1">
      <c r="A44" s="65" t="s">
        <v>72</v>
      </c>
      <c r="B44" s="112">
        <v>2021</v>
      </c>
      <c r="C44" s="112">
        <v>39</v>
      </c>
      <c r="D44" s="70" t="str">
        <f>IFERROR(INDEX(DataY1Phonics!$I:$I,MATCH($A44,DataY1Phonics!$D:$D,0)),"")</f>
        <v>114</v>
      </c>
      <c r="E44" s="279"/>
      <c r="F44" s="279">
        <v>13</v>
      </c>
      <c r="G44" s="114">
        <v>12.6</v>
      </c>
      <c r="H44" s="114">
        <v>5.4</v>
      </c>
      <c r="I44" s="114">
        <f>IFERROR(ROUND(INDEX(DataY1Phonics!$X:$X,MATCH($A44,DataY1Phonics!$D:$D,0))*100,1),"")</f>
        <v>4.4000000000000004</v>
      </c>
      <c r="J44" s="114">
        <f t="shared" si="0"/>
        <v>-1</v>
      </c>
      <c r="K44" s="114">
        <f t="shared" si="1"/>
        <v>-8.1999999999999993</v>
      </c>
      <c r="L44" s="114" t="str">
        <f t="shared" si="2"/>
        <v/>
      </c>
      <c r="M44" s="115">
        <f t="shared" si="3"/>
        <v>4</v>
      </c>
      <c r="N44" s="116"/>
      <c r="O44" s="274">
        <v>83.3</v>
      </c>
      <c r="P44" s="114">
        <v>84.9</v>
      </c>
      <c r="Q44" s="114">
        <v>88.4</v>
      </c>
      <c r="R44" s="114">
        <f>IFERROR(ROUND(INDEX(DataY1Phonics!$AA:$AA,MATCH($A44,DataY1Phonics!$D:$D,0))*100,1),"")</f>
        <v>89.5</v>
      </c>
      <c r="S44" s="114">
        <f t="shared" si="4"/>
        <v>1.0999999999999943</v>
      </c>
      <c r="T44" s="114">
        <f t="shared" si="5"/>
        <v>4.5999999999999943</v>
      </c>
      <c r="U44" s="114" t="str">
        <f t="shared" si="6"/>
        <v/>
      </c>
      <c r="V44" s="115">
        <f t="shared" si="7"/>
        <v>6</v>
      </c>
      <c r="X44" s="111"/>
      <c r="Y44" s="111"/>
    </row>
    <row r="45" spans="1:25" ht="16.5" customHeight="1">
      <c r="A45" s="65" t="s">
        <v>73</v>
      </c>
      <c r="B45" s="112">
        <v>2056</v>
      </c>
      <c r="C45" s="112">
        <v>40</v>
      </c>
      <c r="D45" s="70" t="str">
        <f>IFERROR(INDEX(DataY1Phonics!$I:$I,MATCH($A45,DataY1Phonics!$D:$D,0)),"")</f>
        <v>61</v>
      </c>
      <c r="E45" s="279"/>
      <c r="F45" s="279">
        <v>14.5</v>
      </c>
      <c r="G45" s="114">
        <v>17.7</v>
      </c>
      <c r="H45" s="114">
        <v>7.8</v>
      </c>
      <c r="I45" s="114">
        <f>IFERROR(ROUND(INDEX(DataY1Phonics!$X:$X,MATCH($A45,DataY1Phonics!$D:$D,0))*100,1),"")</f>
        <v>8.1999999999999993</v>
      </c>
      <c r="J45" s="114">
        <f t="shared" si="0"/>
        <v>0.39999999999999947</v>
      </c>
      <c r="K45" s="114">
        <f t="shared" si="1"/>
        <v>-9.5</v>
      </c>
      <c r="L45" s="114" t="str">
        <f t="shared" si="2"/>
        <v/>
      </c>
      <c r="M45" s="115">
        <f t="shared" si="3"/>
        <v>8</v>
      </c>
      <c r="N45" s="116"/>
      <c r="O45" s="274">
        <v>79</v>
      </c>
      <c r="P45" s="114">
        <v>75.8</v>
      </c>
      <c r="Q45" s="114">
        <v>81.3</v>
      </c>
      <c r="R45" s="114">
        <f>IFERROR(ROUND(INDEX(DataY1Phonics!$AA:$AA,MATCH($A45,DataY1Phonics!$D:$D,0))*100,1),"")</f>
        <v>80.3</v>
      </c>
      <c r="S45" s="114">
        <f t="shared" si="4"/>
        <v>-1</v>
      </c>
      <c r="T45" s="114">
        <f t="shared" si="5"/>
        <v>4.5</v>
      </c>
      <c r="U45" s="114" t="str">
        <f t="shared" si="6"/>
        <v/>
      </c>
      <c r="V45" s="115">
        <f t="shared" si="7"/>
        <v>24</v>
      </c>
      <c r="X45" s="111"/>
      <c r="Y45" s="111"/>
    </row>
    <row r="46" spans="1:25" ht="16.5" customHeight="1">
      <c r="A46" s="65" t="s">
        <v>74</v>
      </c>
      <c r="B46" s="112">
        <v>2059</v>
      </c>
      <c r="C46" s="112">
        <v>41</v>
      </c>
      <c r="D46" s="70" t="str">
        <f>IFERROR(INDEX(DataY1Phonics!$I:$I,MATCH($A46,DataY1Phonics!$D:$D,0)),"")</f>
        <v>110</v>
      </c>
      <c r="E46" s="279"/>
      <c r="F46" s="279">
        <v>41.9</v>
      </c>
      <c r="G46" s="114">
        <v>20.7</v>
      </c>
      <c r="H46" s="114">
        <v>28.2</v>
      </c>
      <c r="I46" s="114">
        <f>IFERROR(ROUND(INDEX(DataY1Phonics!$X:$X,MATCH($A46,DataY1Phonics!$D:$D,0))*100,1),"")</f>
        <v>25.5</v>
      </c>
      <c r="J46" s="114">
        <f t="shared" si="0"/>
        <v>-2.6999999999999993</v>
      </c>
      <c r="K46" s="114">
        <f t="shared" si="1"/>
        <v>4.8000000000000007</v>
      </c>
      <c r="L46" s="114" t="str">
        <f t="shared" si="2"/>
        <v/>
      </c>
      <c r="M46" s="115">
        <f t="shared" si="3"/>
        <v>38</v>
      </c>
      <c r="N46" s="116"/>
      <c r="O46" s="274">
        <v>55.6</v>
      </c>
      <c r="P46" s="114">
        <v>79.3</v>
      </c>
      <c r="Q46" s="114">
        <v>66.400000000000006</v>
      </c>
      <c r="R46" s="114">
        <f>IFERROR(ROUND(INDEX(DataY1Phonics!$AA:$AA,MATCH($A46,DataY1Phonics!$D:$D,0))*100,1),"")</f>
        <v>63.6</v>
      </c>
      <c r="S46" s="114">
        <f t="shared" si="4"/>
        <v>-2.8000000000000043</v>
      </c>
      <c r="T46" s="114">
        <f t="shared" si="5"/>
        <v>-15.699999999999996</v>
      </c>
      <c r="U46" s="114" t="str">
        <f t="shared" si="6"/>
        <v/>
      </c>
      <c r="V46" s="115">
        <f t="shared" si="7"/>
        <v>40</v>
      </c>
      <c r="X46" s="111"/>
      <c r="Y46" s="111"/>
    </row>
    <row r="47" spans="1:25" ht="16.5" customHeight="1">
      <c r="A47" s="65" t="s">
        <v>75</v>
      </c>
      <c r="B47" s="112">
        <v>2060</v>
      </c>
      <c r="C47" s="112">
        <v>42</v>
      </c>
      <c r="D47" s="70" t="str">
        <f>IFERROR(INDEX(DataY1Phonics!$I:$I,MATCH($A47,DataY1Phonics!$D:$D,0)),"")</f>
        <v>89</v>
      </c>
      <c r="E47" s="279"/>
      <c r="F47" s="279">
        <v>26.1</v>
      </c>
      <c r="G47" s="114">
        <v>17</v>
      </c>
      <c r="H47" s="114">
        <v>19.5</v>
      </c>
      <c r="I47" s="114">
        <f>IFERROR(ROUND(INDEX(DataY1Phonics!$X:$X,MATCH($A47,DataY1Phonics!$D:$D,0))*100,1),"")</f>
        <v>12.4</v>
      </c>
      <c r="J47" s="114">
        <f t="shared" si="0"/>
        <v>-7.1</v>
      </c>
      <c r="K47" s="114">
        <f t="shared" si="1"/>
        <v>-4.5999999999999996</v>
      </c>
      <c r="L47" s="114" t="str">
        <f t="shared" si="2"/>
        <v/>
      </c>
      <c r="M47" s="115">
        <f t="shared" si="3"/>
        <v>18</v>
      </c>
      <c r="N47" s="116"/>
      <c r="O47" s="274">
        <v>71.599999999999994</v>
      </c>
      <c r="P47" s="114">
        <v>78.400000000000006</v>
      </c>
      <c r="Q47" s="114">
        <v>78</v>
      </c>
      <c r="R47" s="114">
        <f>IFERROR(ROUND(INDEX(DataY1Phonics!$AA:$AA,MATCH($A47,DataY1Phonics!$D:$D,0))*100,1),"")</f>
        <v>85.4</v>
      </c>
      <c r="S47" s="114">
        <f t="shared" si="4"/>
        <v>7.4000000000000057</v>
      </c>
      <c r="T47" s="114">
        <f t="shared" si="5"/>
        <v>7</v>
      </c>
      <c r="U47" s="114" t="str">
        <f t="shared" si="6"/>
        <v/>
      </c>
      <c r="V47" s="115">
        <f t="shared" si="7"/>
        <v>12</v>
      </c>
      <c r="X47" s="111"/>
      <c r="Y47" s="111"/>
    </row>
    <row r="48" spans="1:25" ht="16.5" customHeight="1">
      <c r="A48" s="65" t="s">
        <v>76</v>
      </c>
      <c r="B48" s="112">
        <v>2063</v>
      </c>
      <c r="C48" s="112">
        <v>43</v>
      </c>
      <c r="D48" s="70" t="str">
        <f>IFERROR(INDEX(DataY1Phonics!$I:$I,MATCH($A48,DataY1Phonics!$D:$D,0)),"")</f>
        <v>110</v>
      </c>
      <c r="E48" s="279"/>
      <c r="F48" s="279">
        <v>29.9</v>
      </c>
      <c r="G48" s="114">
        <v>26</v>
      </c>
      <c r="H48" s="114">
        <v>16.7</v>
      </c>
      <c r="I48" s="114">
        <f>IFERROR(ROUND(INDEX(DataY1Phonics!$X:$X,MATCH($A48,DataY1Phonics!$D:$D,0))*100,1),"")</f>
        <v>14.5</v>
      </c>
      <c r="J48" s="114">
        <f t="shared" si="0"/>
        <v>-2.1999999999999993</v>
      </c>
      <c r="K48" s="114">
        <f t="shared" si="1"/>
        <v>-11.5</v>
      </c>
      <c r="L48" s="114" t="str">
        <f t="shared" si="2"/>
        <v/>
      </c>
      <c r="M48" s="115">
        <f t="shared" si="3"/>
        <v>24</v>
      </c>
      <c r="N48" s="116"/>
      <c r="O48" s="274">
        <v>68.8</v>
      </c>
      <c r="P48" s="114">
        <v>69.900000000000006</v>
      </c>
      <c r="Q48" s="114">
        <v>78.099999999999994</v>
      </c>
      <c r="R48" s="114">
        <f>IFERROR(ROUND(INDEX(DataY1Phonics!$AA:$AA,MATCH($A48,DataY1Phonics!$D:$D,0))*100,1),"")</f>
        <v>85.5</v>
      </c>
      <c r="S48" s="114">
        <f t="shared" si="4"/>
        <v>7.4000000000000057</v>
      </c>
      <c r="T48" s="114">
        <f t="shared" si="5"/>
        <v>15.599999999999994</v>
      </c>
      <c r="U48" s="114" t="str">
        <f t="shared" si="6"/>
        <v/>
      </c>
      <c r="V48" s="115">
        <f t="shared" si="7"/>
        <v>10</v>
      </c>
      <c r="X48" s="111"/>
      <c r="Y48" s="111"/>
    </row>
    <row r="49" spans="1:25" ht="16.5" customHeight="1">
      <c r="A49" s="65" t="s">
        <v>77</v>
      </c>
      <c r="B49" s="112">
        <v>7001</v>
      </c>
      <c r="C49" s="112">
        <v>44</v>
      </c>
      <c r="D49" s="70" t="str">
        <f>IFERROR(INDEX(DataY1Phonics!$I:$I,MATCH($A49,DataY1Phonics!$D:$D,0)),"")</f>
        <v>30</v>
      </c>
      <c r="E49" s="280"/>
      <c r="F49" s="280">
        <v>0</v>
      </c>
      <c r="G49" s="117">
        <v>0</v>
      </c>
      <c r="H49" s="117">
        <v>0</v>
      </c>
      <c r="I49" s="117">
        <f>IFERROR(ROUND(INDEX(DataY1Phonics!$X:$X,MATCH($A49,DataY1Phonics!$D:$D,0))*100,1),"")</f>
        <v>0</v>
      </c>
      <c r="J49" s="114">
        <f t="shared" si="0"/>
        <v>0</v>
      </c>
      <c r="K49" s="114">
        <f t="shared" si="1"/>
        <v>0</v>
      </c>
      <c r="L49" s="114" t="str">
        <f t="shared" si="2"/>
        <v/>
      </c>
      <c r="M49" s="118"/>
      <c r="N49" s="119"/>
      <c r="O49" s="275">
        <v>0</v>
      </c>
      <c r="P49" s="117">
        <v>0</v>
      </c>
      <c r="Q49" s="117">
        <v>0</v>
      </c>
      <c r="R49" s="117">
        <f>IFERROR(ROUND(INDEX(DataY1Phonics!$AA:$AA,MATCH($A49,DataY1Phonics!$D:$D,0))*100,1),"")</f>
        <v>0</v>
      </c>
      <c r="S49" s="114">
        <f t="shared" si="4"/>
        <v>0</v>
      </c>
      <c r="T49" s="114">
        <f t="shared" si="5"/>
        <v>0</v>
      </c>
      <c r="U49" s="114" t="str">
        <f t="shared" si="6"/>
        <v/>
      </c>
      <c r="V49" s="118"/>
      <c r="X49" s="111"/>
      <c r="Y49" s="111"/>
    </row>
    <row r="50" spans="1:25" ht="16.5" customHeight="1" thickBot="1">
      <c r="A50" s="75" t="s">
        <v>78</v>
      </c>
      <c r="B50" s="120">
        <v>7005</v>
      </c>
      <c r="C50" s="120">
        <v>45</v>
      </c>
      <c r="D50" s="81" t="str">
        <f>IFERROR(INDEX(DataY1Phonics!$I:$I,MATCH($A50,DataY1Phonics!$D:$D,0)),"")</f>
        <v>15</v>
      </c>
      <c r="E50" s="277"/>
      <c r="F50" s="277">
        <v>0</v>
      </c>
      <c r="G50" s="122">
        <v>0</v>
      </c>
      <c r="H50" s="122">
        <v>0</v>
      </c>
      <c r="I50" s="122">
        <f>IFERROR(ROUND(INDEX(DataY1Phonics!$X:$X,MATCH($A50,DataY1Phonics!$D:$D,0))*100,1),"")</f>
        <v>0</v>
      </c>
      <c r="J50" s="122">
        <f t="shared" si="0"/>
        <v>0</v>
      </c>
      <c r="K50" s="122">
        <f t="shared" si="1"/>
        <v>0</v>
      </c>
      <c r="L50" s="122" t="str">
        <f t="shared" si="2"/>
        <v/>
      </c>
      <c r="M50" s="123"/>
      <c r="N50" s="124"/>
      <c r="O50" s="276">
        <v>0</v>
      </c>
      <c r="P50" s="122">
        <v>0</v>
      </c>
      <c r="Q50" s="122">
        <v>0</v>
      </c>
      <c r="R50" s="122">
        <f>IFERROR(ROUND(INDEX(DataY1Phonics!$AA:$AA,MATCH($A50,DataY1Phonics!$D:$D,0))*100,1),"")</f>
        <v>0</v>
      </c>
      <c r="S50" s="122">
        <f t="shared" si="4"/>
        <v>0</v>
      </c>
      <c r="T50" s="122">
        <f t="shared" si="5"/>
        <v>0</v>
      </c>
      <c r="U50" s="122" t="str">
        <f t="shared" si="6"/>
        <v/>
      </c>
      <c r="V50" s="125"/>
      <c r="X50" s="126"/>
      <c r="Y50" s="126"/>
    </row>
    <row r="51" spans="1:25" ht="5.15" customHeight="1" thickBot="1">
      <c r="A51" s="127"/>
      <c r="E51" s="126"/>
      <c r="F51" s="126"/>
      <c r="G51" s="126"/>
      <c r="H51" s="126"/>
      <c r="I51" s="126"/>
      <c r="J51" s="126"/>
      <c r="K51" s="126"/>
      <c r="L51" s="126"/>
      <c r="N51" s="128"/>
      <c r="O51" s="128"/>
      <c r="P51" s="128"/>
      <c r="Q51" s="128"/>
      <c r="R51" s="128"/>
      <c r="S51" s="126"/>
      <c r="T51" s="126"/>
      <c r="U51" s="126"/>
      <c r="V51" s="129"/>
      <c r="X51" s="126"/>
    </row>
    <row r="52" spans="1:25" ht="16.5" customHeight="1">
      <c r="A52" s="130" t="s">
        <v>79</v>
      </c>
      <c r="B52" s="131"/>
      <c r="C52" s="300"/>
      <c r="D52" s="84" t="str">
        <f>IFERROR(INDEX(DataY1Phonics!$I:$I,MATCH("Local Authority",DataY1Phonics!$D:$D,0)),"")</f>
        <v>3,320</v>
      </c>
      <c r="E52" s="107"/>
      <c r="F52" s="278">
        <v>22.2</v>
      </c>
      <c r="G52" s="108">
        <v>18.7</v>
      </c>
      <c r="H52" s="108">
        <v>15.2</v>
      </c>
      <c r="I52" s="108">
        <f>IFERROR(ROUND(INDEX(DataY1Phonics!$X:$X,MATCH("Local Authority",DataY1Phonics!$D:$D,0))*100,1),"")</f>
        <v>14.7</v>
      </c>
      <c r="J52" s="108">
        <f t="shared" ref="J52:J54" si="8">IF(OR($H52="",$I52=""),"",$I52-$H52)</f>
        <v>-0.5</v>
      </c>
      <c r="K52" s="108">
        <f t="shared" ref="K52:K54" si="9">IF(OR($G52="",$I52=""),"",$I52-$G52)</f>
        <v>-4</v>
      </c>
      <c r="L52" s="108" t="str">
        <f t="shared" ref="L52:L54" si="10">IF(OR($E52="",$I52=""),"",$I52-$E52)</f>
        <v/>
      </c>
      <c r="M52" s="132"/>
      <c r="N52" s="110"/>
      <c r="O52" s="273">
        <v>73.400000000000006</v>
      </c>
      <c r="P52" s="133">
        <v>77.3</v>
      </c>
      <c r="Q52" s="133">
        <v>80.3</v>
      </c>
      <c r="R52" s="133">
        <f>IFERROR(ROUND(INDEX(DataY1Phonics!$AA:$AA,MATCH("Local Authority",DataY1Phonics!$D:$D,0))*100,1),"")</f>
        <v>79.5</v>
      </c>
      <c r="S52" s="108">
        <f t="shared" ref="S52:S54" si="11">IF(OR($Q52="",$R52=""),"",$R52-$Q52)</f>
        <v>-0.79999999999999716</v>
      </c>
      <c r="T52" s="108">
        <f t="shared" ref="T52:T54" si="12">IF(OR($P52="",$R52=""),"",$R52-$P52)</f>
        <v>2.2000000000000028</v>
      </c>
      <c r="U52" s="108" t="str">
        <f t="shared" ref="U52:U54" si="13">IF(OR($N52="",$R52=""),"",$R52-$N52)</f>
        <v/>
      </c>
      <c r="V52" s="134"/>
      <c r="X52" s="126"/>
    </row>
    <row r="53" spans="1:25" ht="16.5" customHeight="1">
      <c r="A53" s="284" t="s">
        <v>4</v>
      </c>
      <c r="B53" s="135"/>
      <c r="C53" s="301"/>
      <c r="D53" s="88" t="str">
        <f>IFERROR(INDEX(DataY1Phonics!$I:$I,MATCH("DfE Region - London",DataY1Phonics!$D:$D,0)),"")</f>
        <v>88,140</v>
      </c>
      <c r="E53" s="113"/>
      <c r="F53" s="279">
        <v>18.399999999999999</v>
      </c>
      <c r="G53" s="114">
        <v>15.9</v>
      </c>
      <c r="H53" s="114">
        <v>14.4</v>
      </c>
      <c r="I53" s="114">
        <f>IFERROR(ROUND(INDEX(DataY1Phonics!$X:$X,MATCH("DfE Region - London",DataY1Phonics!$D:$D,0))*100,1),"")</f>
        <v>14</v>
      </c>
      <c r="J53" s="114">
        <f t="shared" si="8"/>
        <v>-0.40000000000000036</v>
      </c>
      <c r="K53" s="114">
        <f t="shared" si="9"/>
        <v>-1.9000000000000004</v>
      </c>
      <c r="L53" s="114" t="str">
        <f t="shared" si="10"/>
        <v/>
      </c>
      <c r="M53" s="136"/>
      <c r="N53" s="116"/>
      <c r="O53" s="274">
        <v>78.2</v>
      </c>
      <c r="P53" s="137">
        <v>80.8</v>
      </c>
      <c r="Q53" s="137">
        <v>82</v>
      </c>
      <c r="R53" s="137">
        <f>IFERROR(ROUND(INDEX(DataY1Phonics!$AA:$AA,MATCH("DfE Region - London",DataY1Phonics!$D:$D,0))*100,1),"")</f>
        <v>81.900000000000006</v>
      </c>
      <c r="S53" s="114">
        <f t="shared" si="11"/>
        <v>-9.9999999999994316E-2</v>
      </c>
      <c r="T53" s="114">
        <f t="shared" si="12"/>
        <v>1.1000000000000085</v>
      </c>
      <c r="U53" s="114" t="str">
        <f t="shared" si="13"/>
        <v/>
      </c>
      <c r="V53" s="138"/>
      <c r="X53" s="126"/>
    </row>
    <row r="54" spans="1:25" ht="16.5" customHeight="1" thickBot="1">
      <c r="A54" s="139" t="s">
        <v>80</v>
      </c>
      <c r="B54" s="140"/>
      <c r="C54" s="302"/>
      <c r="D54" s="77" t="str">
        <f>IFERROR(INDEX(DataY1Phonics!$I:$I,MATCH("NCER National",DataY1Phonics!$D:$D,0)),"")</f>
        <v>578,350</v>
      </c>
      <c r="E54" s="121"/>
      <c r="F54" s="277">
        <v>21.7</v>
      </c>
      <c r="G54" s="122">
        <v>18.3</v>
      </c>
      <c r="H54" s="122">
        <v>16.600000000000001</v>
      </c>
      <c r="I54" s="122">
        <f>IFERROR(ROUND(INDEX(DataY1Phonics!$X:$X,MATCH("NCER National",DataY1Phonics!$D:$D,0))*100,1),"")</f>
        <v>16.5</v>
      </c>
      <c r="J54" s="122">
        <f t="shared" si="8"/>
        <v>-0.10000000000000142</v>
      </c>
      <c r="K54" s="122">
        <f t="shared" si="9"/>
        <v>-1.8000000000000007</v>
      </c>
      <c r="L54" s="122" t="str">
        <f t="shared" si="10"/>
        <v/>
      </c>
      <c r="M54" s="141"/>
      <c r="N54" s="121"/>
      <c r="O54" s="277">
        <v>75.5</v>
      </c>
      <c r="P54" s="122">
        <v>78.900000000000006</v>
      </c>
      <c r="Q54" s="122">
        <v>80.2</v>
      </c>
      <c r="R54" s="122">
        <f>IFERROR(ROUND(INDEX(DataY1Phonics!$AA:$AA,MATCH("NCER National",DataY1Phonics!$D:$D,0))*100,1),"")</f>
        <v>80</v>
      </c>
      <c r="S54" s="122">
        <f t="shared" si="11"/>
        <v>-0.20000000000000284</v>
      </c>
      <c r="T54" s="122">
        <f t="shared" si="12"/>
        <v>1.0999999999999943</v>
      </c>
      <c r="U54" s="122" t="str">
        <f t="shared" si="13"/>
        <v/>
      </c>
      <c r="V54" s="141"/>
      <c r="X54" s="126"/>
    </row>
    <row r="55" spans="1:25" ht="16.5" customHeight="1" thickBot="1">
      <c r="N55" s="142"/>
      <c r="O55" s="142"/>
      <c r="P55" s="142"/>
      <c r="Q55" s="142"/>
      <c r="R55" s="142"/>
      <c r="S55" s="142"/>
      <c r="T55" s="142"/>
      <c r="U55" s="142"/>
      <c r="V55" s="142"/>
      <c r="X55" s="126"/>
    </row>
    <row r="56" spans="1:25" ht="16.5" customHeight="1">
      <c r="A56" s="143" t="s">
        <v>81</v>
      </c>
      <c r="B56" s="144"/>
      <c r="C56" s="144"/>
      <c r="D56" s="144"/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5"/>
      <c r="X56" s="126"/>
    </row>
    <row r="57" spans="1:25" ht="16.5" customHeight="1">
      <c r="A57" s="127"/>
      <c r="V57" s="146"/>
      <c r="X57" s="126"/>
    </row>
    <row r="58" spans="1:25" ht="16.5" customHeight="1">
      <c r="A58" s="147"/>
      <c r="B58" s="103" t="s">
        <v>82</v>
      </c>
      <c r="V58" s="146"/>
    </row>
    <row r="59" spans="1:25" ht="16.5" customHeight="1">
      <c r="A59" s="148"/>
      <c r="B59" s="103" t="s">
        <v>83</v>
      </c>
      <c r="V59" s="146"/>
    </row>
    <row r="60" spans="1:25" ht="16.5" customHeight="1" thickBot="1">
      <c r="A60" s="149"/>
      <c r="B60" s="150"/>
      <c r="C60" s="150"/>
      <c r="D60" s="150"/>
      <c r="E60" s="150"/>
      <c r="F60" s="150"/>
      <c r="G60" s="150"/>
      <c r="H60" s="150"/>
      <c r="I60" s="150"/>
      <c r="J60" s="150"/>
      <c r="K60" s="150"/>
      <c r="L60" s="150"/>
      <c r="M60" s="150"/>
      <c r="N60" s="151"/>
      <c r="O60" s="151"/>
      <c r="P60" s="151"/>
      <c r="Q60" s="151"/>
      <c r="R60" s="151"/>
      <c r="S60" s="151"/>
      <c r="T60" s="151"/>
      <c r="U60" s="151"/>
      <c r="V60" s="152"/>
    </row>
    <row r="61" spans="1:25" ht="16.5" customHeight="1"/>
    <row r="68" spans="1:1">
      <c r="A68" s="153"/>
    </row>
    <row r="69" spans="1:1">
      <c r="A69" s="153"/>
    </row>
    <row r="70" spans="1:1">
      <c r="A70" s="153"/>
    </row>
    <row r="86" spans="1:1" ht="13">
      <c r="A86" s="154"/>
    </row>
    <row r="126" spans="1:1" ht="13">
      <c r="A126" s="154"/>
    </row>
    <row r="166" spans="1:1" ht="13">
      <c r="A166" s="154"/>
    </row>
  </sheetData>
  <autoFilter ref="A5:V50" xr:uid="{4D8DD6CD-6D0E-44C6-96AD-E02DC8AE6CA6}"/>
  <mergeCells count="2">
    <mergeCell ref="E3:M3"/>
    <mergeCell ref="N3:V3"/>
  </mergeCells>
  <conditionalFormatting sqref="A6:V50">
    <cfRule type="cellIs" dxfId="38" priority="1" stopIfTrue="1" operator="equal">
      <formula>""</formula>
    </cfRule>
  </conditionalFormatting>
  <conditionalFormatting sqref="A52:V54">
    <cfRule type="cellIs" dxfId="37" priority="2" stopIfTrue="1" operator="equal">
      <formula>""</formula>
    </cfRule>
  </conditionalFormatting>
  <conditionalFormatting sqref="J6:L50 J52:L54">
    <cfRule type="cellIs" dxfId="36" priority="5" stopIfTrue="1" operator="greaterThan">
      <formula>0</formula>
    </cfRule>
  </conditionalFormatting>
  <conditionalFormatting sqref="J52:L54 J6:L50">
    <cfRule type="cellIs" dxfId="35" priority="4" stopIfTrue="1" operator="lessThan">
      <formula>0</formula>
    </cfRule>
  </conditionalFormatting>
  <conditionalFormatting sqref="S6:U50 S52:U54">
    <cfRule type="cellIs" dxfId="34" priority="7" stopIfTrue="1" operator="lessThan">
      <formula>0</formula>
    </cfRule>
  </conditionalFormatting>
  <conditionalFormatting sqref="S52:U54 S6:U50">
    <cfRule type="cellIs" dxfId="33" priority="6" stopIfTrue="1" operator="greaterThan">
      <formula>0</formula>
    </cfRule>
  </conditionalFormatting>
  <printOptions horizontalCentered="1"/>
  <pageMargins left="0.74803149606299213" right="0.74803149606299213" top="0.98425196850393704" bottom="0.98425196850393704" header="0.51181102362204722" footer="0.51181102362204722"/>
  <pageSetup paperSize="9" scale="44" orientation="landscape" r:id="rId1"/>
  <headerFooter alignWithMargins="0">
    <oddFooter>&amp;L&amp;F&amp;C&amp;P of &amp;N&amp;R&amp;D &amp;T</oddFooter>
  </headerFooter>
  <ignoredErrors>
    <ignoredError sqref="R52:R53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6D766-6550-443E-A96D-FF590A50514A}">
  <sheetPr codeName="Sheet4">
    <tabColor theme="3" tint="0.59999389629810485"/>
    <pageSetUpPr fitToPage="1"/>
  </sheetPr>
  <dimension ref="A1:AW63"/>
  <sheetViews>
    <sheetView tabSelected="1" view="pageBreakPreview" zoomScale="70" zoomScaleNormal="90" zoomScaleSheetLayoutView="70" workbookViewId="0">
      <pane xSplit="4" ySplit="5" topLeftCell="E12" activePane="bottomRight" state="frozen"/>
      <selection pane="topRight"/>
      <selection pane="bottomLeft"/>
      <selection pane="bottomRight" activeCell="I24" sqref="I24"/>
    </sheetView>
  </sheetViews>
  <sheetFormatPr defaultColWidth="9.1796875" defaultRowHeight="12.5"/>
  <cols>
    <col min="1" max="1" width="30.453125" style="2" customWidth="1"/>
    <col min="2" max="2" width="6.1796875" style="2" customWidth="1"/>
    <col min="3" max="3" width="6.1796875" style="2" hidden="1" customWidth="1"/>
    <col min="4" max="49" width="6.1796875" style="2" customWidth="1"/>
    <col min="50" max="16384" width="9.1796875" style="2"/>
  </cols>
  <sheetData>
    <row r="1" spans="1:49" ht="15.5">
      <c r="A1" s="1" t="str">
        <f>_xlfn.CONCAT("KS2 Results Summary 2025: Headline Measures (",Lookups!$B$4," - ",Lookups!$C$4,")")</f>
        <v>KS2 Results Summary 2025: Headline Measures (Provisional - 11/07/2025)</v>
      </c>
    </row>
    <row r="2" spans="1:49" ht="13" thickBot="1"/>
    <row r="3" spans="1:49" ht="66" customHeight="1" thickBot="1">
      <c r="A3" s="155" t="s">
        <v>27</v>
      </c>
      <c r="B3" s="156" t="s">
        <v>28</v>
      </c>
      <c r="C3" s="346" t="s">
        <v>744</v>
      </c>
      <c r="D3" s="157" t="s">
        <v>29</v>
      </c>
      <c r="E3" s="484" t="s">
        <v>86</v>
      </c>
      <c r="F3" s="485"/>
      <c r="G3" s="485"/>
      <c r="H3" s="485"/>
      <c r="I3" s="485"/>
      <c r="J3" s="485"/>
      <c r="K3" s="485"/>
      <c r="L3" s="485"/>
      <c r="M3" s="486"/>
      <c r="N3" s="484" t="s">
        <v>87</v>
      </c>
      <c r="O3" s="485"/>
      <c r="P3" s="485"/>
      <c r="Q3" s="485"/>
      <c r="R3" s="485"/>
      <c r="S3" s="485"/>
      <c r="T3" s="485"/>
      <c r="U3" s="485"/>
      <c r="V3" s="486"/>
      <c r="W3" s="484" t="s">
        <v>88</v>
      </c>
      <c r="X3" s="485"/>
      <c r="Y3" s="485"/>
      <c r="Z3" s="485"/>
      <c r="AA3" s="485"/>
      <c r="AB3" s="485"/>
      <c r="AC3" s="485"/>
      <c r="AD3" s="485"/>
      <c r="AE3" s="486"/>
      <c r="AF3" s="484" t="s">
        <v>89</v>
      </c>
      <c r="AG3" s="485"/>
      <c r="AH3" s="485"/>
      <c r="AI3" s="485"/>
      <c r="AJ3" s="485"/>
      <c r="AK3" s="485"/>
      <c r="AL3" s="485"/>
      <c r="AM3" s="485"/>
      <c r="AN3" s="486"/>
      <c r="AO3" s="484" t="s">
        <v>90</v>
      </c>
      <c r="AP3" s="485"/>
      <c r="AQ3" s="485"/>
      <c r="AR3" s="485"/>
      <c r="AS3" s="485"/>
      <c r="AT3" s="485"/>
      <c r="AU3" s="485"/>
      <c r="AV3" s="485"/>
      <c r="AW3" s="486"/>
    </row>
    <row r="4" spans="1:49" ht="5.15" customHeight="1" thickBot="1"/>
    <row r="5" spans="1:49" ht="27" customHeight="1" thickBot="1">
      <c r="A5" s="155" t="s">
        <v>27</v>
      </c>
      <c r="B5" s="156" t="s">
        <v>28</v>
      </c>
      <c r="C5" s="346" t="s">
        <v>744</v>
      </c>
      <c r="D5" s="157" t="s">
        <v>29</v>
      </c>
      <c r="E5" s="158">
        <v>2019</v>
      </c>
      <c r="F5" s="159">
        <v>2022</v>
      </c>
      <c r="G5" s="160">
        <v>2023</v>
      </c>
      <c r="H5" s="160">
        <v>2024</v>
      </c>
      <c r="I5" s="160">
        <v>2025</v>
      </c>
      <c r="J5" s="161" t="str">
        <f>RIGHT($H$5,2) &amp; "-" &amp; RIGHT($I$5,2)</f>
        <v>24-25</v>
      </c>
      <c r="K5" s="161" t="str">
        <f>RIGHT($G$5,2) &amp; "-" &amp; RIGHT($I$5,2)</f>
        <v>23-25</v>
      </c>
      <c r="L5" s="161" t="str">
        <f>RIGHT($E$5,2) &amp; "-" &amp; RIGHT($I$5,2)</f>
        <v>19-25</v>
      </c>
      <c r="M5" s="162" t="str">
        <f>"Rnk " &amp; RIGHT($I$5,2)</f>
        <v>Rnk 25</v>
      </c>
      <c r="N5" s="155">
        <v>2019</v>
      </c>
      <c r="O5" s="163">
        <v>2022</v>
      </c>
      <c r="P5" s="156">
        <v>2023</v>
      </c>
      <c r="Q5" s="156">
        <v>2024</v>
      </c>
      <c r="R5" s="156">
        <v>2025</v>
      </c>
      <c r="S5" s="164" t="str">
        <f>RIGHT($Q$5,2) &amp; "-" &amp; RIGHT($R$5,2)</f>
        <v>24-25</v>
      </c>
      <c r="T5" s="164" t="str">
        <f>RIGHT($P$5,2) &amp; "-" &amp; RIGHT($R$5,2)</f>
        <v>23-25</v>
      </c>
      <c r="U5" s="164" t="str">
        <f>RIGHT($N$5,2) &amp; "-" &amp; RIGHT($R$5,2)</f>
        <v>19-25</v>
      </c>
      <c r="V5" s="165" t="str">
        <f>"Rnk " &amp; RIGHT($R$5,2)</f>
        <v>Rnk 25</v>
      </c>
      <c r="W5" s="159">
        <v>2019</v>
      </c>
      <c r="X5" s="159">
        <v>2022</v>
      </c>
      <c r="Y5" s="160">
        <v>2023</v>
      </c>
      <c r="Z5" s="160">
        <v>2024</v>
      </c>
      <c r="AA5" s="160">
        <v>2025</v>
      </c>
      <c r="AB5" s="161" t="str">
        <f>RIGHT($Z$5,2) &amp; "-" &amp; RIGHT($AA$5,2)</f>
        <v>24-25</v>
      </c>
      <c r="AC5" s="161" t="str">
        <f>RIGHT($Y$5,2) &amp; "-" &amp; RIGHT($AA$5,2)</f>
        <v>23-25</v>
      </c>
      <c r="AD5" s="161" t="str">
        <f>RIGHT($W$5,2) &amp; "-" &amp; RIGHT($AA$5,2)</f>
        <v>19-25</v>
      </c>
      <c r="AE5" s="162" t="str">
        <f>"Rnk " &amp; RIGHT($AA$5,2)</f>
        <v>Rnk 25</v>
      </c>
      <c r="AF5" s="158">
        <v>2019</v>
      </c>
      <c r="AG5" s="159">
        <v>2022</v>
      </c>
      <c r="AH5" s="160">
        <v>2023</v>
      </c>
      <c r="AI5" s="160">
        <v>2024</v>
      </c>
      <c r="AJ5" s="160">
        <v>2025</v>
      </c>
      <c r="AK5" s="161" t="str">
        <f>RIGHT($AI$5,2) &amp; "-" &amp; RIGHT($AJ$5,2)</f>
        <v>24-25</v>
      </c>
      <c r="AL5" s="161" t="str">
        <f>RIGHT($AH$5,2) &amp; "-" &amp; RIGHT($AJ$5,2)</f>
        <v>23-25</v>
      </c>
      <c r="AM5" s="161" t="str">
        <f>RIGHT($AF$5,2) &amp; "-" &amp; RIGHT($AJ$5,2)</f>
        <v>19-25</v>
      </c>
      <c r="AN5" s="162" t="str">
        <f>"Rnk " &amp; RIGHT($AJ$5,2)</f>
        <v>Rnk 25</v>
      </c>
      <c r="AO5" s="158">
        <v>2019</v>
      </c>
      <c r="AP5" s="159">
        <v>2022</v>
      </c>
      <c r="AQ5" s="160">
        <v>2023</v>
      </c>
      <c r="AR5" s="160">
        <v>2024</v>
      </c>
      <c r="AS5" s="160">
        <v>2025</v>
      </c>
      <c r="AT5" s="161" t="str">
        <f>RIGHT($AR$5,2) &amp; "-" &amp; RIGHT($AS$5,2)</f>
        <v>24-25</v>
      </c>
      <c r="AU5" s="161" t="str">
        <f>RIGHT($AQ$5,2) &amp; "-" &amp; RIGHT($AS$5,2)</f>
        <v>23-25</v>
      </c>
      <c r="AV5" s="161" t="str">
        <f>RIGHT($AO$5,2) &amp; "-" &amp; RIGHT($AS$5,2)</f>
        <v>19-25</v>
      </c>
      <c r="AW5" s="166" t="str">
        <f>"Rnk " &amp; RIGHT($AS$5,2)</f>
        <v>Rnk 25</v>
      </c>
    </row>
    <row r="6" spans="1:49">
      <c r="A6" s="205" t="s">
        <v>34</v>
      </c>
      <c r="B6" s="206">
        <v>2024</v>
      </c>
      <c r="C6" s="207">
        <v>1</v>
      </c>
      <c r="D6" s="171">
        <f>IFERROR(INDEX(DataKs2Main!$G:$G,MATCH($A6,DataKs2Main!$D:$D,0)),"")</f>
        <v>79</v>
      </c>
      <c r="E6" s="168">
        <v>80.7</v>
      </c>
      <c r="F6" s="169">
        <v>67.099999999999994</v>
      </c>
      <c r="G6" s="170">
        <v>66.7</v>
      </c>
      <c r="H6" s="170">
        <v>77.099999999999994</v>
      </c>
      <c r="I6" s="170">
        <f>IFERROR(ROUND(INDEX(DataKs2Main!$J:$J,MATCH($A6,DataKs2Main!$D:$D,0)),1),"")</f>
        <v>75.900000000000006</v>
      </c>
      <c r="J6" s="170">
        <f>IF(OR($H6="",$I6=""),"",$I6-$H6)</f>
        <v>-1.1999999999999886</v>
      </c>
      <c r="K6" s="170">
        <f>IF(OR($G6="",$I6=""),"",$I6-$G6)</f>
        <v>9.2000000000000028</v>
      </c>
      <c r="L6" s="170">
        <f>IF(OR($E6="",$I6=""),"",$I6-$E6)</f>
        <v>-4.7999999999999972</v>
      </c>
      <c r="M6" s="171">
        <f>IF($I6="","",RANK($I6,$I$6:$I$48))</f>
        <v>11</v>
      </c>
      <c r="N6" s="172">
        <v>26.5</v>
      </c>
      <c r="O6" s="173">
        <v>11</v>
      </c>
      <c r="P6" s="174">
        <v>8.3000000000000007</v>
      </c>
      <c r="Q6" s="174">
        <v>13.3</v>
      </c>
      <c r="R6" s="174">
        <f>IFERROR(ROUND(INDEX(DataKs2Main!$K:$K,MATCH($A6,DataKs2Main!$D:$D,0)),1),"")</f>
        <v>17.7</v>
      </c>
      <c r="S6" s="174">
        <f>IF(OR($Q6="",$R6=""),"",$R6-$Q6)</f>
        <v>4.3999999999999986</v>
      </c>
      <c r="T6" s="174">
        <f>IF(OR($P6="",$R6=""),"",$R6-$P6)</f>
        <v>9.3999999999999986</v>
      </c>
      <c r="U6" s="174">
        <f>IF(OR($N6="",$R6=""),"",$R6-$N6)</f>
        <v>-8.8000000000000007</v>
      </c>
      <c r="V6" s="175">
        <f>IF($R6="","",RANK($R6,$R$6:$R$48))</f>
        <v>4</v>
      </c>
      <c r="W6" s="176">
        <v>3.6</v>
      </c>
      <c r="X6" s="177">
        <v>-0.76</v>
      </c>
      <c r="Y6" s="178">
        <v>1.27</v>
      </c>
      <c r="Z6" s="178"/>
      <c r="AA6" s="178"/>
      <c r="AB6" s="178" t="str">
        <f>IF(OR($Z6="",$AA6=""),"",$AA6-$Z6)</f>
        <v/>
      </c>
      <c r="AC6" s="178" t="str">
        <f>IF(OR($Y6="",$AA6=""),"",$AA6-$Y6)</f>
        <v/>
      </c>
      <c r="AD6" s="178" t="str">
        <f>IF(OR($W6="",$AA6=""),"",$AA6-$W6)</f>
        <v/>
      </c>
      <c r="AE6" s="171" t="str">
        <f>IF($AA6="","",RANK($AA6,$AA$6:$AA$48))</f>
        <v/>
      </c>
      <c r="AF6" s="176">
        <v>2.5</v>
      </c>
      <c r="AG6" s="177">
        <v>-1.71</v>
      </c>
      <c r="AH6" s="178">
        <v>-0.94</v>
      </c>
      <c r="AI6" s="178"/>
      <c r="AJ6" s="178"/>
      <c r="AK6" s="178" t="str">
        <f>IF(OR($AI6="",$AJ6=""),"",$AJ6-$AI6)</f>
        <v/>
      </c>
      <c r="AL6" s="178" t="str">
        <f>IF(OR($AH6="",$AJ6=""),"",$AJ6-$AH6)</f>
        <v/>
      </c>
      <c r="AM6" s="178" t="str">
        <f>IF(OR($AF6="",$AJ6=""),"",$AJ6-$AF6)</f>
        <v/>
      </c>
      <c r="AN6" s="171" t="str">
        <f>IF($AJ6="","",RANK($AJ6,$AJ$6:$AJ$48))</f>
        <v/>
      </c>
      <c r="AO6" s="176">
        <v>2.1</v>
      </c>
      <c r="AP6" s="177">
        <v>0.28000000000000003</v>
      </c>
      <c r="AQ6" s="178">
        <v>1.1299999999999999</v>
      </c>
      <c r="AR6" s="178"/>
      <c r="AS6" s="178"/>
      <c r="AT6" s="178" t="str">
        <f>IF(OR($AR6="",$AS6=""),"",$AS6-$AR6)</f>
        <v/>
      </c>
      <c r="AU6" s="178" t="str">
        <f>IF(OR($AQ6="",$AS6=""),"",$AS6-$AQ6)</f>
        <v/>
      </c>
      <c r="AV6" s="178" t="str">
        <f>IF(OR($AO6="",$AS6=""),"",$AS6-$AO6)</f>
        <v/>
      </c>
      <c r="AW6" s="171" t="str">
        <f>IF($AS6="","",RANK($AS6,$AS$6:$AS$48))</f>
        <v/>
      </c>
    </row>
    <row r="7" spans="1:49">
      <c r="A7" s="179" t="s">
        <v>35</v>
      </c>
      <c r="B7" s="180">
        <v>2068</v>
      </c>
      <c r="C7" s="167">
        <v>2</v>
      </c>
      <c r="D7" s="185">
        <f>IFERROR(INDEX(DataKs2Main!$G:$G,MATCH($A7,DataKs2Main!$D:$D,0)),"")</f>
        <v>62</v>
      </c>
      <c r="E7" s="182">
        <v>63.8</v>
      </c>
      <c r="F7" s="183">
        <v>52.5</v>
      </c>
      <c r="G7" s="184">
        <v>50</v>
      </c>
      <c r="H7" s="184">
        <v>63.3</v>
      </c>
      <c r="I7" s="184">
        <f>IFERROR(ROUND(INDEX(DataKs2Main!$J:$J,MATCH($A7,DataKs2Main!$D:$D,0)),1),"")</f>
        <v>53.2</v>
      </c>
      <c r="J7" s="184">
        <f>IF(OR($H7="",$I7=""),"",$I7-$H7)</f>
        <v>-10.099999999999994</v>
      </c>
      <c r="K7" s="184">
        <f>IF(OR($G7="",$I7=""),"",$I7-$G7)</f>
        <v>3.2000000000000028</v>
      </c>
      <c r="L7" s="184">
        <f>IF(OR($E7="",$I7=""),"",$I7-$E7)</f>
        <v>-10.599999999999994</v>
      </c>
      <c r="M7" s="185">
        <f>IF($I7="","",RANK($I7,$I$6:$I$48))</f>
        <v>36</v>
      </c>
      <c r="N7" s="182">
        <v>10.3</v>
      </c>
      <c r="O7" s="183">
        <v>5.0999999999999996</v>
      </c>
      <c r="P7" s="184">
        <v>1.7</v>
      </c>
      <c r="Q7" s="184">
        <v>6.7</v>
      </c>
      <c r="R7" s="184">
        <f>IFERROR(ROUND(INDEX(DataKs2Main!$K:$K,MATCH($A7,DataKs2Main!$D:$D,0)),1),"")</f>
        <v>8.1</v>
      </c>
      <c r="S7" s="184">
        <f>IF(OR($Q7="",$R7=""),"",$R7-$Q7)</f>
        <v>1.3999999999999995</v>
      </c>
      <c r="T7" s="184">
        <f>IF(OR($P7="",$R7=""),"",$R7-$P7)</f>
        <v>6.3999999999999995</v>
      </c>
      <c r="U7" s="184">
        <f>IF(OR($N7="",$R7=""),"",$R7-$N7)</f>
        <v>-2.2000000000000011</v>
      </c>
      <c r="V7" s="185">
        <f>IF($R7="","",RANK($R7,$R$6:$R$48))</f>
        <v>19</v>
      </c>
      <c r="W7" s="186">
        <v>-1.4</v>
      </c>
      <c r="X7" s="187">
        <v>-1.63</v>
      </c>
      <c r="Y7" s="188">
        <v>-2.6</v>
      </c>
      <c r="Z7" s="188"/>
      <c r="AA7" s="188"/>
      <c r="AB7" s="188" t="str">
        <f>IF(OR($Z7="",$AA7=""),"",$AA7-$Z7)</f>
        <v/>
      </c>
      <c r="AC7" s="188" t="str">
        <f>IF(OR($Y7="",$AA7=""),"",$AA7-$Y7)</f>
        <v/>
      </c>
      <c r="AD7" s="188" t="str">
        <f>IF(OR($W7="",$AA7=""),"",$AA7-$W7)</f>
        <v/>
      </c>
      <c r="AE7" s="185" t="str">
        <f>IF($AA7="","",RANK($AA7,$AA$6:$AA$48))</f>
        <v/>
      </c>
      <c r="AF7" s="186">
        <v>-0.9</v>
      </c>
      <c r="AG7" s="187">
        <v>-2.91</v>
      </c>
      <c r="AH7" s="188">
        <v>-1.95</v>
      </c>
      <c r="AI7" s="188"/>
      <c r="AJ7" s="188"/>
      <c r="AK7" s="188" t="str">
        <f>IF(OR($AI7="",$AJ7=""),"",$AJ7-$AI7)</f>
        <v/>
      </c>
      <c r="AL7" s="188" t="str">
        <f>IF(OR($AH7="",$AJ7=""),"",$AJ7-$AH7)</f>
        <v/>
      </c>
      <c r="AM7" s="188" t="str">
        <f>IF(OR($AF7="",$AJ7=""),"",$AJ7-$AF7)</f>
        <v/>
      </c>
      <c r="AN7" s="185" t="str">
        <f>IF($AJ7="","",RANK($AJ7,$AJ$6:$AJ$48))</f>
        <v/>
      </c>
      <c r="AO7" s="186">
        <v>0.5</v>
      </c>
      <c r="AP7" s="187">
        <v>-0.87</v>
      </c>
      <c r="AQ7" s="188">
        <v>-0.81</v>
      </c>
      <c r="AR7" s="188"/>
      <c r="AS7" s="188"/>
      <c r="AT7" s="188" t="str">
        <f>IF(OR($AR7="",$AS7=""),"",$AS7-$AR7)</f>
        <v/>
      </c>
      <c r="AU7" s="188" t="str">
        <f>IF(OR($AQ7="",$AS7=""),"",$AS7-$AQ7)</f>
        <v/>
      </c>
      <c r="AV7" s="188" t="str">
        <f>IF(OR($AO7="",$AS7=""),"",$AS7-$AO7)</f>
        <v/>
      </c>
      <c r="AW7" s="185" t="str">
        <f>IF($AS7="","",RANK($AS7,$AS$6:$AS$48))</f>
        <v/>
      </c>
    </row>
    <row r="8" spans="1:49">
      <c r="A8" s="179" t="s">
        <v>91</v>
      </c>
      <c r="B8" s="180">
        <v>2002</v>
      </c>
      <c r="C8" s="167">
        <v>3</v>
      </c>
      <c r="D8" s="185">
        <f>IFERROR(INDEX(DataKs2Main!$G:$G,MATCH($A8,DataKs2Main!$D:$D,0)),"")</f>
        <v>70</v>
      </c>
      <c r="E8" s="182">
        <v>54.7</v>
      </c>
      <c r="F8" s="183">
        <v>55.1</v>
      </c>
      <c r="G8" s="184">
        <v>56.6</v>
      </c>
      <c r="H8" s="184">
        <v>61.2</v>
      </c>
      <c r="I8" s="184">
        <f>IFERROR(ROUND(INDEX(DataKs2Main!$J:$J,MATCH($A8,DataKs2Main!$D:$D,0)),1),"")</f>
        <v>51.4</v>
      </c>
      <c r="J8" s="184">
        <f>IF(OR($H8="",$I8=""),"",$I8-$H8)</f>
        <v>-9.8000000000000043</v>
      </c>
      <c r="K8" s="184">
        <f>IF(OR($G8="",$I8=""),"",$I8-$G8)</f>
        <v>-5.2000000000000028</v>
      </c>
      <c r="L8" s="184">
        <f>IF(OR($E8="",$I8=""),"",$I8-$E8)</f>
        <v>-3.3000000000000043</v>
      </c>
      <c r="M8" s="185">
        <f>IF($I8="","",RANK($I8,$I$6:$I$48))</f>
        <v>38</v>
      </c>
      <c r="N8" s="182">
        <v>7.4</v>
      </c>
      <c r="O8" s="183">
        <v>6.4</v>
      </c>
      <c r="P8" s="184">
        <v>1</v>
      </c>
      <c r="Q8" s="184">
        <v>3.5</v>
      </c>
      <c r="R8" s="184">
        <f>IFERROR(ROUND(INDEX(DataKs2Main!$K:$K,MATCH($A8,DataKs2Main!$D:$D,0)),1),"")</f>
        <v>2.9</v>
      </c>
      <c r="S8" s="184">
        <f>IF(OR($Q8="",$R8=""),"",$R8-$Q8)</f>
        <v>-0.60000000000000009</v>
      </c>
      <c r="T8" s="184">
        <f>IF(OR($P8="",$R8=""),"",$R8-$P8)</f>
        <v>1.9</v>
      </c>
      <c r="U8" s="184">
        <f>IF(OR($N8="",$R8=""),"",$R8-$N8)</f>
        <v>-4.5</v>
      </c>
      <c r="V8" s="185">
        <f>IF($R8="","",RANK($R8,$R$6:$R$48))</f>
        <v>36</v>
      </c>
      <c r="W8" s="186">
        <v>-1.1000000000000001</v>
      </c>
      <c r="X8" s="187">
        <v>-2.5499999999999998</v>
      </c>
      <c r="Y8" s="188">
        <v>-2.66</v>
      </c>
      <c r="Z8" s="188"/>
      <c r="AA8" s="188"/>
      <c r="AB8" s="188" t="str">
        <f>IF(OR($Z8="",$AA8=""),"",$AA8-$Z8)</f>
        <v/>
      </c>
      <c r="AC8" s="188" t="str">
        <f>IF(OR($Y8="",$AA8=""),"",$AA8-$Y8)</f>
        <v/>
      </c>
      <c r="AD8" s="188" t="str">
        <f>IF(OR($W8="",$AA8=""),"",$AA8-$W8)</f>
        <v/>
      </c>
      <c r="AE8" s="185" t="str">
        <f>IF($AA8="","",RANK($AA8,$AA$6:$AA$48))</f>
        <v/>
      </c>
      <c r="AF8" s="186">
        <v>0.5</v>
      </c>
      <c r="AG8" s="187">
        <v>1.17</v>
      </c>
      <c r="AH8" s="188">
        <v>-2.73</v>
      </c>
      <c r="AI8" s="188"/>
      <c r="AJ8" s="188"/>
      <c r="AK8" s="188" t="str">
        <f>IF(OR($AI8="",$AJ8=""),"",$AJ8-$AI8)</f>
        <v/>
      </c>
      <c r="AL8" s="188" t="str">
        <f>IF(OR($AH8="",$AJ8=""),"",$AJ8-$AH8)</f>
        <v/>
      </c>
      <c r="AM8" s="188" t="str">
        <f>IF(OR($AF8="",$AJ8=""),"",$AJ8-$AF8)</f>
        <v/>
      </c>
      <c r="AN8" s="185" t="str">
        <f>IF($AJ8="","",RANK($AJ8,$AJ$6:$AJ$48))</f>
        <v/>
      </c>
      <c r="AO8" s="186">
        <v>-1.3</v>
      </c>
      <c r="AP8" s="187">
        <v>-1.9</v>
      </c>
      <c r="AQ8" s="188">
        <v>-2.99</v>
      </c>
      <c r="AR8" s="188"/>
      <c r="AS8" s="188"/>
      <c r="AT8" s="188" t="str">
        <f>IF(OR($AR8="",$AS8=""),"",$AS8-$AR8)</f>
        <v/>
      </c>
      <c r="AU8" s="188" t="str">
        <f>IF(OR($AQ8="",$AS8=""),"",$AS8-$AQ8)</f>
        <v/>
      </c>
      <c r="AV8" s="188" t="str">
        <f>IF(OR($AO8="",$AS8=""),"",$AS8-$AO8)</f>
        <v/>
      </c>
      <c r="AW8" s="185" t="str">
        <f>IF($AS8="","",RANK($AS8,$AS$6:$AS$48))</f>
        <v/>
      </c>
    </row>
    <row r="9" spans="1:49">
      <c r="A9" s="179" t="s">
        <v>37</v>
      </c>
      <c r="B9" s="180">
        <v>4023</v>
      </c>
      <c r="C9" s="167">
        <v>4</v>
      </c>
      <c r="D9" s="185">
        <f>IFERROR(INDEX(DataKs2Main!$G:$G,MATCH($A9,DataKs2Main!$D:$D,0)),"")</f>
        <v>31</v>
      </c>
      <c r="E9" s="182"/>
      <c r="F9" s="183">
        <v>63.2</v>
      </c>
      <c r="G9" s="184">
        <v>58.6</v>
      </c>
      <c r="H9" s="184">
        <v>71</v>
      </c>
      <c r="I9" s="184">
        <f>IFERROR(ROUND(INDEX(DataKs2Main!$J:$J,MATCH($A9,DataKs2Main!$D:$D,0)),1),"")</f>
        <v>64.5</v>
      </c>
      <c r="J9" s="184">
        <f>IF(OR($H9="",$I9=""),"",$I9-$H9)</f>
        <v>-6.5</v>
      </c>
      <c r="K9" s="184">
        <f>IF(OR($G9="",$I9=""),"",$I9-$G9)</f>
        <v>5.8999999999999986</v>
      </c>
      <c r="L9" s="184" t="str">
        <f>IF(OR($E9="",$I9=""),"",$I9-$E9)</f>
        <v/>
      </c>
      <c r="M9" s="185">
        <f>IF($I9="","",RANK($I9,$I$6:$I$48))</f>
        <v>28</v>
      </c>
      <c r="N9" s="182"/>
      <c r="O9" s="183">
        <v>5.3</v>
      </c>
      <c r="P9" s="184">
        <v>13.8</v>
      </c>
      <c r="Q9" s="184">
        <v>9.6999999999999993</v>
      </c>
      <c r="R9" s="184">
        <f>IFERROR(ROUND(INDEX(DataKs2Main!$K:$K,MATCH($A9,DataKs2Main!$D:$D,0)),1),"")</f>
        <v>3.2</v>
      </c>
      <c r="S9" s="184">
        <f>IF(OR($Q9="",$R9=""),"",$R9-$Q9)</f>
        <v>-6.4999999999999991</v>
      </c>
      <c r="T9" s="184">
        <f>IF(OR($P9="",$R9=""),"",$R9-$P9)</f>
        <v>-10.600000000000001</v>
      </c>
      <c r="U9" s="184" t="str">
        <f>IF(OR($N9="",$R9=""),"",$R9-$N9)</f>
        <v/>
      </c>
      <c r="V9" s="185">
        <f>IF($R9="","",RANK($R9,$R$6:$R$48))</f>
        <v>35</v>
      </c>
      <c r="W9" s="186"/>
      <c r="X9" s="187">
        <v>0.63</v>
      </c>
      <c r="Y9" s="188">
        <v>2.54</v>
      </c>
      <c r="Z9" s="188"/>
      <c r="AA9" s="188"/>
      <c r="AB9" s="188" t="str">
        <f>IF(OR($Z9="",$AA9=""),"",$AA9-$Z9)</f>
        <v/>
      </c>
      <c r="AC9" s="188" t="str">
        <f>IF(OR($Y9="",$AA9=""),"",$AA9-$Y9)</f>
        <v/>
      </c>
      <c r="AD9" s="188" t="str">
        <f>IF(OR($W9="",$AA9=""),"",$AA9-$W9)</f>
        <v/>
      </c>
      <c r="AE9" s="185" t="str">
        <f>IF($AA9="","",RANK($AA9,$AA$6:$AA$48))</f>
        <v/>
      </c>
      <c r="AF9" s="186"/>
      <c r="AG9" s="187">
        <v>0</v>
      </c>
      <c r="AH9" s="188">
        <v>4.21</v>
      </c>
      <c r="AI9" s="188"/>
      <c r="AJ9" s="188"/>
      <c r="AK9" s="188" t="str">
        <f>IF(OR($AI9="",$AJ9=""),"",$AJ9-$AI9)</f>
        <v/>
      </c>
      <c r="AL9" s="188" t="str">
        <f>IF(OR($AH9="",$AJ9=""),"",$AJ9-$AH9)</f>
        <v/>
      </c>
      <c r="AM9" s="188" t="str">
        <f>IF(OR($AF9="",$AJ9=""),"",$AJ9-$AF9)</f>
        <v/>
      </c>
      <c r="AN9" s="185" t="str">
        <f>IF($AJ9="","",RANK($AJ9,$AJ$6:$AJ$48))</f>
        <v/>
      </c>
      <c r="AO9" s="186"/>
      <c r="AP9" s="187">
        <v>0.04</v>
      </c>
      <c r="AQ9" s="188">
        <v>-1.45</v>
      </c>
      <c r="AR9" s="188"/>
      <c r="AS9" s="188"/>
      <c r="AT9" s="188" t="str">
        <f>IF(OR($AR9="",$AS9=""),"",$AS9-$AR9)</f>
        <v/>
      </c>
      <c r="AU9" s="188" t="str">
        <f>IF(OR($AQ9="",$AS9=""),"",$AS9-$AQ9)</f>
        <v/>
      </c>
      <c r="AV9" s="188" t="str">
        <f>IF(OR($AO9="",$AS9=""),"",$AS9-$AO9)</f>
        <v/>
      </c>
      <c r="AW9" s="185" t="str">
        <f>IF($AS9="","",RANK($AS9,$AS$6:$AS$48))</f>
        <v/>
      </c>
    </row>
    <row r="10" spans="1:49">
      <c r="A10" s="179" t="s">
        <v>38</v>
      </c>
      <c r="B10" s="180">
        <v>4024</v>
      </c>
      <c r="C10" s="167">
        <v>5</v>
      </c>
      <c r="D10" s="185">
        <f>IFERROR(INDEX(DataKs2Main!$G:$G,MATCH($A10,DataKs2Main!$D:$D,0)),"")</f>
        <v>60</v>
      </c>
      <c r="E10" s="182"/>
      <c r="F10" s="183">
        <v>61</v>
      </c>
      <c r="G10" s="184">
        <v>56.7</v>
      </c>
      <c r="H10" s="184">
        <v>72.900000000000006</v>
      </c>
      <c r="I10" s="184">
        <f>IFERROR(ROUND(INDEX(DataKs2Main!$J:$J,MATCH($A10,DataKs2Main!$D:$D,0)),1),"")</f>
        <v>76.7</v>
      </c>
      <c r="J10" s="184">
        <f>IF(OR($H10="",$I10=""),"",$I10-$H10)</f>
        <v>3.7999999999999972</v>
      </c>
      <c r="K10" s="184">
        <f>IF(OR($G10="",$I10=""),"",$I10-$G10)</f>
        <v>20</v>
      </c>
      <c r="L10" s="184" t="str">
        <f>IF(OR($E10="",$I10=""),"",$I10-$E10)</f>
        <v/>
      </c>
      <c r="M10" s="185">
        <f>IF($I10="","",RANK($I10,$I$6:$I$48))</f>
        <v>9</v>
      </c>
      <c r="N10" s="182"/>
      <c r="O10" s="183">
        <v>3.4</v>
      </c>
      <c r="P10" s="184">
        <v>8.3000000000000007</v>
      </c>
      <c r="Q10" s="184">
        <v>10.199999999999999</v>
      </c>
      <c r="R10" s="184">
        <f>IFERROR(ROUND(INDEX(DataKs2Main!$K:$K,MATCH($A10,DataKs2Main!$D:$D,0)),1),"")</f>
        <v>16.7</v>
      </c>
      <c r="S10" s="184">
        <f>IF(OR($Q10="",$R10=""),"",$R10-$Q10)</f>
        <v>6.5</v>
      </c>
      <c r="T10" s="184">
        <f>IF(OR($P10="",$R10=""),"",$R10-$P10)</f>
        <v>8.3999999999999986</v>
      </c>
      <c r="U10" s="184" t="str">
        <f>IF(OR($N10="",$R10=""),"",$R10-$N10)</f>
        <v/>
      </c>
      <c r="V10" s="185">
        <f>IF($R10="","",RANK($R10,$R$6:$R$48))</f>
        <v>5</v>
      </c>
      <c r="W10" s="186"/>
      <c r="X10" s="187">
        <v>0.3</v>
      </c>
      <c r="Y10" s="188">
        <v>-0.97</v>
      </c>
      <c r="Z10" s="188"/>
      <c r="AA10" s="188"/>
      <c r="AB10" s="188" t="str">
        <f>IF(OR($Z10="",$AA10=""),"",$AA10-$Z10)</f>
        <v/>
      </c>
      <c r="AC10" s="188" t="str">
        <f>IF(OR($Y10="",$AA10=""),"",$AA10-$Y10)</f>
        <v/>
      </c>
      <c r="AD10" s="188" t="str">
        <f>IF(OR($W10="",$AA10=""),"",$AA10-$W10)</f>
        <v/>
      </c>
      <c r="AE10" s="185" t="str">
        <f>IF($AA10="","",RANK($AA10,$AA$6:$AA$48))</f>
        <v/>
      </c>
      <c r="AF10" s="186"/>
      <c r="AG10" s="187">
        <v>1.42</v>
      </c>
      <c r="AH10" s="188">
        <v>1.39</v>
      </c>
      <c r="AI10" s="188"/>
      <c r="AJ10" s="188"/>
      <c r="AK10" s="188" t="str">
        <f>IF(OR($AI10="",$AJ10=""),"",$AJ10-$AI10)</f>
        <v/>
      </c>
      <c r="AL10" s="188" t="str">
        <f>IF(OR($AH10="",$AJ10=""),"",$AJ10-$AH10)</f>
        <v/>
      </c>
      <c r="AM10" s="188" t="str">
        <f>IF(OR($AF10="",$AJ10=""),"",$AJ10-$AF10)</f>
        <v/>
      </c>
      <c r="AN10" s="185" t="str">
        <f>IF($AJ10="","",RANK($AJ10,$AJ$6:$AJ$48))</f>
        <v/>
      </c>
      <c r="AO10" s="186"/>
      <c r="AP10" s="187">
        <v>0.52</v>
      </c>
      <c r="AQ10" s="188">
        <v>-0.05</v>
      </c>
      <c r="AR10" s="188"/>
      <c r="AS10" s="188"/>
      <c r="AT10" s="188" t="str">
        <f>IF(OR($AR10="",$AS10=""),"",$AS10-$AR10)</f>
        <v/>
      </c>
      <c r="AU10" s="188" t="str">
        <f>IF(OR($AQ10="",$AS10=""),"",$AS10-$AQ10)</f>
        <v/>
      </c>
      <c r="AV10" s="188" t="str">
        <f>IF(OR($AO10="",$AS10=""),"",$AS10-$AO10)</f>
        <v/>
      </c>
      <c r="AW10" s="185" t="str">
        <f>IF($AS10="","",RANK($AS10,$AS$6:$AS$48))</f>
        <v/>
      </c>
    </row>
    <row r="11" spans="1:49">
      <c r="A11" s="179" t="s">
        <v>39</v>
      </c>
      <c r="B11" s="180">
        <v>2006</v>
      </c>
      <c r="C11" s="167">
        <v>6</v>
      </c>
      <c r="D11" s="185">
        <f>IFERROR(INDEX(DataKs2Main!$G:$G,MATCH($A11,DataKs2Main!$D:$D,0)),"")</f>
        <v>106</v>
      </c>
      <c r="E11" s="182">
        <v>66.099999999999994</v>
      </c>
      <c r="F11" s="183">
        <v>53.6</v>
      </c>
      <c r="G11" s="184">
        <v>49.5</v>
      </c>
      <c r="H11" s="184">
        <v>56.4</v>
      </c>
      <c r="I11" s="184">
        <f>IFERROR(ROUND(INDEX(DataKs2Main!$J:$J,MATCH($A11,DataKs2Main!$D:$D,0)),1),"")</f>
        <v>43.4</v>
      </c>
      <c r="J11" s="184">
        <f>IF(OR($H11="",$I11=""),"",$I11-$H11)</f>
        <v>-13</v>
      </c>
      <c r="K11" s="184">
        <f>IF(OR($G11="",$I11=""),"",$I11-$G11)</f>
        <v>-6.1000000000000014</v>
      </c>
      <c r="L11" s="184">
        <f>IF(OR($E11="",$I11=""),"",$I11-$E11)</f>
        <v>-22.699999999999996</v>
      </c>
      <c r="M11" s="185">
        <f>IF($I11="","",RANK($I11,$I$6:$I$48))</f>
        <v>40</v>
      </c>
      <c r="N11" s="182">
        <v>9.6</v>
      </c>
      <c r="O11" s="183">
        <v>5.5</v>
      </c>
      <c r="P11" s="184">
        <v>5.7</v>
      </c>
      <c r="Q11" s="184">
        <v>4.3</v>
      </c>
      <c r="R11" s="184">
        <f>IFERROR(ROUND(INDEX(DataKs2Main!$K:$K,MATCH($A11,DataKs2Main!$D:$D,0)),1),"")</f>
        <v>5.7</v>
      </c>
      <c r="S11" s="184">
        <f>IF(OR($Q11="",$R11=""),"",$R11-$Q11)</f>
        <v>1.4000000000000004</v>
      </c>
      <c r="T11" s="184">
        <f>IF(OR($P11="",$R11=""),"",$R11-$P11)</f>
        <v>0</v>
      </c>
      <c r="U11" s="184">
        <f>IF(OR($N11="",$R11=""),"",$R11-$N11)</f>
        <v>-3.8999999999999995</v>
      </c>
      <c r="V11" s="185">
        <f>IF($R11="","",RANK($R11,$R$6:$R$48))</f>
        <v>26</v>
      </c>
      <c r="W11" s="186">
        <v>-0.2</v>
      </c>
      <c r="X11" s="187">
        <v>-0.11</v>
      </c>
      <c r="Y11" s="188">
        <v>-2.27</v>
      </c>
      <c r="Z11" s="188"/>
      <c r="AA11" s="188"/>
      <c r="AB11" s="188" t="str">
        <f>IF(OR($Z11="",$AA11=""),"",$AA11-$Z11)</f>
        <v/>
      </c>
      <c r="AC11" s="188" t="str">
        <f>IF(OR($Y11="",$AA11=""),"",$AA11-$Y11)</f>
        <v/>
      </c>
      <c r="AD11" s="188" t="str">
        <f>IF(OR($W11="",$AA11=""),"",$AA11-$W11)</f>
        <v/>
      </c>
      <c r="AE11" s="185" t="str">
        <f>IF($AA11="","",RANK($AA11,$AA$6:$AA$48))</f>
        <v/>
      </c>
      <c r="AF11" s="186">
        <v>-0.6</v>
      </c>
      <c r="AG11" s="187">
        <v>-0.54</v>
      </c>
      <c r="AH11" s="188">
        <v>-0.34</v>
      </c>
      <c r="AI11" s="188"/>
      <c r="AJ11" s="188"/>
      <c r="AK11" s="188" t="str">
        <f>IF(OR($AI11="",$AJ11=""),"",$AJ11-$AI11)</f>
        <v/>
      </c>
      <c r="AL11" s="188" t="str">
        <f>IF(OR($AH11="",$AJ11=""),"",$AJ11-$AH11)</f>
        <v/>
      </c>
      <c r="AM11" s="188" t="str">
        <f>IF(OR($AF11="",$AJ11=""),"",$AJ11-$AF11)</f>
        <v/>
      </c>
      <c r="AN11" s="185" t="str">
        <f>IF($AJ11="","",RANK($AJ11,$AJ$6:$AJ$48))</f>
        <v/>
      </c>
      <c r="AO11" s="186">
        <v>1</v>
      </c>
      <c r="AP11" s="187">
        <v>-2.04</v>
      </c>
      <c r="AQ11" s="188">
        <v>-2.89</v>
      </c>
      <c r="AR11" s="188"/>
      <c r="AS11" s="188"/>
      <c r="AT11" s="188" t="str">
        <f>IF(OR($AR11="",$AS11=""),"",$AS11-$AR11)</f>
        <v/>
      </c>
      <c r="AU11" s="188" t="str">
        <f>IF(OR($AQ11="",$AS11=""),"",$AS11-$AQ11)</f>
        <v/>
      </c>
      <c r="AV11" s="188" t="str">
        <f>IF(OR($AO11="",$AS11=""),"",$AS11-$AO11)</f>
        <v/>
      </c>
      <c r="AW11" s="185" t="str">
        <f>IF($AS11="","",RANK($AS11,$AS$6:$AS$48))</f>
        <v/>
      </c>
    </row>
    <row r="12" spans="1:49">
      <c r="A12" s="179" t="s">
        <v>40</v>
      </c>
      <c r="B12" s="180">
        <v>2065</v>
      </c>
      <c r="C12" s="167">
        <v>7</v>
      </c>
      <c r="D12" s="185">
        <f>IFERROR(INDEX(DataKs2Main!$G:$G,MATCH($A12,DataKs2Main!$D:$D,0)),"")</f>
        <v>53</v>
      </c>
      <c r="E12" s="182">
        <v>63.1</v>
      </c>
      <c r="F12" s="183">
        <v>60</v>
      </c>
      <c r="G12" s="184">
        <v>64.8</v>
      </c>
      <c r="H12" s="184">
        <v>69.8</v>
      </c>
      <c r="I12" s="184">
        <f>IFERROR(ROUND(INDEX(DataKs2Main!$J:$J,MATCH($A12,DataKs2Main!$D:$D,0)),1),"")</f>
        <v>52.8</v>
      </c>
      <c r="J12" s="184">
        <f>IF(OR($H12="",$I12=""),"",$I12-$H12)</f>
        <v>-17</v>
      </c>
      <c r="K12" s="184">
        <f>IF(OR($G12="",$I12=""),"",$I12-$G12)</f>
        <v>-12</v>
      </c>
      <c r="L12" s="184">
        <f>IF(OR($E12="",$I12=""),"",$I12-$E12)</f>
        <v>-10.300000000000004</v>
      </c>
      <c r="M12" s="185">
        <f>IF($I12="","",RANK($I12,$I$6:$I$48))</f>
        <v>37</v>
      </c>
      <c r="N12" s="182">
        <v>10.7</v>
      </c>
      <c r="O12" s="183">
        <v>5</v>
      </c>
      <c r="P12" s="184">
        <v>11.1</v>
      </c>
      <c r="Q12" s="184">
        <v>12.7</v>
      </c>
      <c r="R12" s="184">
        <f>IFERROR(ROUND(INDEX(DataKs2Main!$K:$K,MATCH($A12,DataKs2Main!$D:$D,0)),1),"")</f>
        <v>0</v>
      </c>
      <c r="S12" s="184">
        <f>IF(OR($Q12="",$R12=""),"",$R12-$Q12)</f>
        <v>-12.7</v>
      </c>
      <c r="T12" s="184">
        <f>IF(OR($P12="",$R12=""),"",$R12-$P12)</f>
        <v>-11.1</v>
      </c>
      <c r="U12" s="184">
        <f>IF(OR($N12="",$R12=""),"",$R12-$N12)</f>
        <v>-10.7</v>
      </c>
      <c r="V12" s="185">
        <f>IF($R12="","",RANK($R12,$R$6:$R$48))</f>
        <v>39</v>
      </c>
      <c r="W12" s="186">
        <v>-0.9</v>
      </c>
      <c r="X12" s="187">
        <v>3</v>
      </c>
      <c r="Y12" s="188">
        <v>2.29</v>
      </c>
      <c r="Z12" s="188"/>
      <c r="AA12" s="188"/>
      <c r="AB12" s="188" t="str">
        <f>IF(OR($Z12="",$AA12=""),"",$AA12-$Z12)</f>
        <v/>
      </c>
      <c r="AC12" s="188" t="str">
        <f>IF(OR($Y12="",$AA12=""),"",$AA12-$Y12)</f>
        <v/>
      </c>
      <c r="AD12" s="188" t="str">
        <f>IF(OR($W12="",$AA12=""),"",$AA12-$W12)</f>
        <v/>
      </c>
      <c r="AE12" s="185" t="str">
        <f>IF($AA12="","",RANK($AA12,$AA$6:$AA$48))</f>
        <v/>
      </c>
      <c r="AF12" s="186">
        <v>-0.6</v>
      </c>
      <c r="AG12" s="187">
        <v>3.72</v>
      </c>
      <c r="AH12" s="188">
        <v>3.66</v>
      </c>
      <c r="AI12" s="188"/>
      <c r="AJ12" s="188"/>
      <c r="AK12" s="188" t="str">
        <f>IF(OR($AI12="",$AJ12=""),"",$AJ12-$AI12)</f>
        <v/>
      </c>
      <c r="AL12" s="188" t="str">
        <f>IF(OR($AH12="",$AJ12=""),"",$AJ12-$AH12)</f>
        <v/>
      </c>
      <c r="AM12" s="188" t="str">
        <f>IF(OR($AF12="",$AJ12=""),"",$AJ12-$AF12)</f>
        <v/>
      </c>
      <c r="AN12" s="185" t="str">
        <f>IF($AJ12="","",RANK($AJ12,$AJ$6:$AJ$48))</f>
        <v/>
      </c>
      <c r="AO12" s="186">
        <v>1.8</v>
      </c>
      <c r="AP12" s="187">
        <v>3.66</v>
      </c>
      <c r="AQ12" s="188">
        <v>3.13</v>
      </c>
      <c r="AR12" s="188"/>
      <c r="AS12" s="188"/>
      <c r="AT12" s="188" t="str">
        <f>IF(OR($AR12="",$AS12=""),"",$AS12-$AR12)</f>
        <v/>
      </c>
      <c r="AU12" s="188" t="str">
        <f>IF(OR($AQ12="",$AS12=""),"",$AS12-$AQ12)</f>
        <v/>
      </c>
      <c r="AV12" s="188" t="str">
        <f>IF(OR($AO12="",$AS12=""),"",$AS12-$AO12)</f>
        <v/>
      </c>
      <c r="AW12" s="185" t="str">
        <f>IF($AS12="","",RANK($AS12,$AS$6:$AS$48))</f>
        <v/>
      </c>
    </row>
    <row r="13" spans="1:49">
      <c r="A13" s="179" t="s">
        <v>42</v>
      </c>
      <c r="B13" s="180">
        <v>2075</v>
      </c>
      <c r="C13" s="167">
        <v>8</v>
      </c>
      <c r="D13" s="185">
        <f>IFERROR(INDEX(DataKs2Main!$G:$G,MATCH($A13,DataKs2Main!$D:$D,0)),"")</f>
        <v>126</v>
      </c>
      <c r="E13" s="182">
        <v>58</v>
      </c>
      <c r="F13" s="183">
        <v>49.2</v>
      </c>
      <c r="G13" s="184">
        <v>59.7</v>
      </c>
      <c r="H13" s="184">
        <v>64.099999999999994</v>
      </c>
      <c r="I13" s="184">
        <f>IFERROR(ROUND(INDEX(DataKs2Main!$J:$J,MATCH($A13,DataKs2Main!$D:$D,0)),1),"")</f>
        <v>57.9</v>
      </c>
      <c r="J13" s="184">
        <f>IF(OR($H13="",$I13=""),"",$I13-$H13)</f>
        <v>-6.1999999999999957</v>
      </c>
      <c r="K13" s="184">
        <f>IF(OR($G13="",$I13=""),"",$I13-$G13)</f>
        <v>-1.8000000000000043</v>
      </c>
      <c r="L13" s="184">
        <f>IF(OR($E13="",$I13=""),"",$I13-$E13)</f>
        <v>-0.10000000000000142</v>
      </c>
      <c r="M13" s="185">
        <f>IF($I13="","",RANK($I13,$I$6:$I$48))</f>
        <v>33</v>
      </c>
      <c r="N13" s="182">
        <v>3</v>
      </c>
      <c r="O13" s="183">
        <v>3.2</v>
      </c>
      <c r="P13" s="184">
        <v>9.4</v>
      </c>
      <c r="Q13" s="184">
        <v>5.6</v>
      </c>
      <c r="R13" s="184">
        <f>IFERROR(ROUND(INDEX(DataKs2Main!$K:$K,MATCH($A13,DataKs2Main!$D:$D,0)),1),"")</f>
        <v>0.8</v>
      </c>
      <c r="S13" s="184">
        <f>IF(OR($Q13="",$R13=""),"",$R13-$Q13)</f>
        <v>-4.8</v>
      </c>
      <c r="T13" s="184">
        <f>IF(OR($P13="",$R13=""),"",$R13-$P13)</f>
        <v>-8.6</v>
      </c>
      <c r="U13" s="184">
        <f>IF(OR($N13="",$R13=""),"",$R13-$N13)</f>
        <v>-2.2000000000000002</v>
      </c>
      <c r="V13" s="185">
        <f>IF($R13="","",RANK($R13,$R$6:$R$48))</f>
        <v>38</v>
      </c>
      <c r="W13" s="186">
        <v>2.2000000000000002</v>
      </c>
      <c r="X13" s="187">
        <v>0.56999999999999995</v>
      </c>
      <c r="Y13" s="188">
        <v>-1.28</v>
      </c>
      <c r="Z13" s="188"/>
      <c r="AA13" s="188"/>
      <c r="AB13" s="188" t="str">
        <f>IF(OR($Z13="",$AA13=""),"",$AA13-$Z13)</f>
        <v/>
      </c>
      <c r="AC13" s="188" t="str">
        <f>IF(OR($Y13="",$AA13=""),"",$AA13-$Y13)</f>
        <v/>
      </c>
      <c r="AD13" s="188" t="str">
        <f>IF(OR($W13="",$AA13=""),"",$AA13-$W13)</f>
        <v/>
      </c>
      <c r="AE13" s="185" t="str">
        <f>IF($AA13="","",RANK($AA13,$AA$6:$AA$48))</f>
        <v/>
      </c>
      <c r="AF13" s="186">
        <v>-0.8</v>
      </c>
      <c r="AG13" s="187">
        <v>1.56</v>
      </c>
      <c r="AH13" s="188">
        <v>1.04</v>
      </c>
      <c r="AI13" s="188"/>
      <c r="AJ13" s="188"/>
      <c r="AK13" s="188" t="str">
        <f>IF(OR($AI13="",$AJ13=""),"",$AJ13-$AI13)</f>
        <v/>
      </c>
      <c r="AL13" s="188" t="str">
        <f>IF(OR($AH13="",$AJ13=""),"",$AJ13-$AH13)</f>
        <v/>
      </c>
      <c r="AM13" s="188" t="str">
        <f>IF(OR($AF13="",$AJ13=""),"",$AJ13-$AF13)</f>
        <v/>
      </c>
      <c r="AN13" s="185" t="str">
        <f>IF($AJ13="","",RANK($AJ13,$AJ$6:$AJ$48))</f>
        <v/>
      </c>
      <c r="AO13" s="186">
        <v>1.3</v>
      </c>
      <c r="AP13" s="187">
        <v>-0.73</v>
      </c>
      <c r="AQ13" s="188">
        <v>-0.4</v>
      </c>
      <c r="AR13" s="188"/>
      <c r="AS13" s="188"/>
      <c r="AT13" s="188" t="str">
        <f>IF(OR($AR13="",$AS13=""),"",$AS13-$AR13)</f>
        <v/>
      </c>
      <c r="AU13" s="188" t="str">
        <f>IF(OR($AQ13="",$AS13=""),"",$AS13-$AQ13)</f>
        <v/>
      </c>
      <c r="AV13" s="188" t="str">
        <f>IF(OR($AO13="",$AS13=""),"",$AS13-$AO13)</f>
        <v/>
      </c>
      <c r="AW13" s="185" t="str">
        <f>IF($AS13="","",RANK($AS13,$AS$6:$AS$48))</f>
        <v/>
      </c>
    </row>
    <row r="14" spans="1:49">
      <c r="A14" s="179" t="s">
        <v>43</v>
      </c>
      <c r="B14" s="180">
        <v>3507</v>
      </c>
      <c r="C14" s="167">
        <v>9</v>
      </c>
      <c r="D14" s="185">
        <f>IFERROR(INDEX(DataKs2Main!$G:$G,MATCH($A14,DataKs2Main!$D:$D,0)),"")</f>
        <v>86</v>
      </c>
      <c r="E14" s="182">
        <v>68.5</v>
      </c>
      <c r="F14" s="183">
        <v>54.4</v>
      </c>
      <c r="G14" s="184">
        <v>66.3</v>
      </c>
      <c r="H14" s="184">
        <v>54.4</v>
      </c>
      <c r="I14" s="184">
        <f>IFERROR(ROUND(INDEX(DataKs2Main!$J:$J,MATCH($A14,DataKs2Main!$D:$D,0)),1),"")</f>
        <v>69.8</v>
      </c>
      <c r="J14" s="184">
        <f>IF(OR($H14="",$I14=""),"",$I14-$H14)</f>
        <v>15.399999999999999</v>
      </c>
      <c r="K14" s="184">
        <f>IF(OR($G14="",$I14=""),"",$I14-$G14)</f>
        <v>3.5</v>
      </c>
      <c r="L14" s="184">
        <f>IF(OR($E14="",$I14=""),"",$I14-$E14)</f>
        <v>1.2999999999999972</v>
      </c>
      <c r="M14" s="185">
        <f>IF($I14="","",RANK($I14,$I$6:$I$48))</f>
        <v>19</v>
      </c>
      <c r="N14" s="182">
        <v>8.6999999999999993</v>
      </c>
      <c r="O14" s="183">
        <v>3.3</v>
      </c>
      <c r="P14" s="184">
        <v>7</v>
      </c>
      <c r="Q14" s="184">
        <v>2.2000000000000002</v>
      </c>
      <c r="R14" s="184">
        <f>IFERROR(ROUND(INDEX(DataKs2Main!$K:$K,MATCH($A14,DataKs2Main!$D:$D,0)),1),"")</f>
        <v>2.2999999999999998</v>
      </c>
      <c r="S14" s="184">
        <f>IF(OR($Q14="",$R14=""),"",$R14-$Q14)</f>
        <v>9.9999999999999645E-2</v>
      </c>
      <c r="T14" s="184">
        <f>IF(OR($P14="",$R14=""),"",$R14-$P14)</f>
        <v>-4.7</v>
      </c>
      <c r="U14" s="184">
        <f>IF(OR($N14="",$R14=""),"",$R14-$N14)</f>
        <v>-6.3999999999999995</v>
      </c>
      <c r="V14" s="185">
        <f>IF($R14="","",RANK($R14,$R$6:$R$48))</f>
        <v>37</v>
      </c>
      <c r="W14" s="186">
        <v>-0.4</v>
      </c>
      <c r="X14" s="187">
        <v>-0.28999999999999998</v>
      </c>
      <c r="Y14" s="188">
        <v>-0.74</v>
      </c>
      <c r="Z14" s="188"/>
      <c r="AA14" s="188"/>
      <c r="AB14" s="188" t="str">
        <f>IF(OR($Z14="",$AA14=""),"",$AA14-$Z14)</f>
        <v/>
      </c>
      <c r="AC14" s="188" t="str">
        <f>IF(OR($Y14="",$AA14=""),"",$AA14-$Y14)</f>
        <v/>
      </c>
      <c r="AD14" s="188" t="str">
        <f>IF(OR($W14="",$AA14=""),"",$AA14-$W14)</f>
        <v/>
      </c>
      <c r="AE14" s="185" t="str">
        <f>IF($AA14="","",RANK($AA14,$AA$6:$AA$48))</f>
        <v/>
      </c>
      <c r="AF14" s="186">
        <v>-1</v>
      </c>
      <c r="AG14" s="187">
        <v>-2.5299999999999998</v>
      </c>
      <c r="AH14" s="188">
        <v>1.02</v>
      </c>
      <c r="AI14" s="188"/>
      <c r="AJ14" s="188"/>
      <c r="AK14" s="188" t="str">
        <f>IF(OR($AI14="",$AJ14=""),"",$AJ14-$AI14)</f>
        <v/>
      </c>
      <c r="AL14" s="188" t="str">
        <f>IF(OR($AH14="",$AJ14=""),"",$AJ14-$AH14)</f>
        <v/>
      </c>
      <c r="AM14" s="188" t="str">
        <f>IF(OR($AF14="",$AJ14=""),"",$AJ14-$AF14)</f>
        <v/>
      </c>
      <c r="AN14" s="185" t="str">
        <f>IF($AJ14="","",RANK($AJ14,$AJ$6:$AJ$48))</f>
        <v/>
      </c>
      <c r="AO14" s="186">
        <v>0</v>
      </c>
      <c r="AP14" s="187">
        <v>-0.73</v>
      </c>
      <c r="AQ14" s="188">
        <v>0.45</v>
      </c>
      <c r="AR14" s="188"/>
      <c r="AS14" s="188"/>
      <c r="AT14" s="188" t="str">
        <f>IF(OR($AR14="",$AS14=""),"",$AS14-$AR14)</f>
        <v/>
      </c>
      <c r="AU14" s="188" t="str">
        <f>IF(OR($AQ14="",$AS14=""),"",$AS14-$AQ14)</f>
        <v/>
      </c>
      <c r="AV14" s="188" t="str">
        <f>IF(OR($AO14="",$AS14=""),"",$AS14-$AO14)</f>
        <v/>
      </c>
      <c r="AW14" s="185" t="str">
        <f>IF($AS14="","",RANK($AS14,$AS$6:$AS$48))</f>
        <v/>
      </c>
    </row>
    <row r="15" spans="1:49">
      <c r="A15" s="179" t="s">
        <v>44</v>
      </c>
      <c r="B15" s="180">
        <v>2072</v>
      </c>
      <c r="C15" s="167">
        <v>10</v>
      </c>
      <c r="D15" s="185">
        <f>IFERROR(INDEX(DataKs2Main!$G:$G,MATCH($A15,DataKs2Main!$D:$D,0)),"")</f>
        <v>54</v>
      </c>
      <c r="E15" s="182">
        <v>67.5</v>
      </c>
      <c r="F15" s="183">
        <v>46.3</v>
      </c>
      <c r="G15" s="184">
        <v>54.7</v>
      </c>
      <c r="H15" s="184">
        <v>61.8</v>
      </c>
      <c r="I15" s="184">
        <f>IFERROR(ROUND(INDEX(DataKs2Main!$J:$J,MATCH($A15,DataKs2Main!$D:$D,0)),1),"")</f>
        <v>68.5</v>
      </c>
      <c r="J15" s="184">
        <f>IF(OR($H15="",$I15=""),"",$I15-$H15)</f>
        <v>6.7000000000000028</v>
      </c>
      <c r="K15" s="184">
        <f>IF(OR($G15="",$I15=""),"",$I15-$G15)</f>
        <v>13.799999999999997</v>
      </c>
      <c r="L15" s="184">
        <f>IF(OR($E15="",$I15=""),"",$I15-$E15)</f>
        <v>1</v>
      </c>
      <c r="M15" s="185">
        <f>IF($I15="","",RANK($I15,$I$6:$I$48))</f>
        <v>21</v>
      </c>
      <c r="N15" s="182">
        <v>10.8</v>
      </c>
      <c r="O15" s="183">
        <v>4.5</v>
      </c>
      <c r="P15" s="184">
        <v>3.1</v>
      </c>
      <c r="Q15" s="184">
        <v>9.1</v>
      </c>
      <c r="R15" s="184">
        <f>IFERROR(ROUND(INDEX(DataKs2Main!$K:$K,MATCH($A15,DataKs2Main!$D:$D,0)),1),"")</f>
        <v>3.7</v>
      </c>
      <c r="S15" s="184">
        <f>IF(OR($Q15="",$R15=""),"",$R15-$Q15)</f>
        <v>-5.3999999999999995</v>
      </c>
      <c r="T15" s="184">
        <f>IF(OR($P15="",$R15=""),"",$R15-$P15)</f>
        <v>0.60000000000000009</v>
      </c>
      <c r="U15" s="184">
        <f>IF(OR($N15="",$R15=""),"",$R15-$N15)</f>
        <v>-7.1000000000000005</v>
      </c>
      <c r="V15" s="185">
        <f>IF($R15="","",RANK($R15,$R$6:$R$48))</f>
        <v>31</v>
      </c>
      <c r="W15" s="186">
        <v>-0.5</v>
      </c>
      <c r="X15" s="187">
        <v>-0.49</v>
      </c>
      <c r="Y15" s="188">
        <v>-0.42</v>
      </c>
      <c r="Z15" s="188"/>
      <c r="AA15" s="188"/>
      <c r="AB15" s="188" t="str">
        <f>IF(OR($Z15="",$AA15=""),"",$AA15-$Z15)</f>
        <v/>
      </c>
      <c r="AC15" s="188" t="str">
        <f>IF(OR($Y15="",$AA15=""),"",$AA15-$Y15)</f>
        <v/>
      </c>
      <c r="AD15" s="188" t="str">
        <f>IF(OR($W15="",$AA15=""),"",$AA15-$W15)</f>
        <v/>
      </c>
      <c r="AE15" s="185" t="str">
        <f>IF($AA15="","",RANK($AA15,$AA$6:$AA$48))</f>
        <v/>
      </c>
      <c r="AF15" s="186">
        <v>-0.6</v>
      </c>
      <c r="AG15" s="187">
        <v>-3.45</v>
      </c>
      <c r="AH15" s="188">
        <v>-1.75</v>
      </c>
      <c r="AI15" s="188"/>
      <c r="AJ15" s="188"/>
      <c r="AK15" s="188" t="str">
        <f>IF(OR($AI15="",$AJ15=""),"",$AJ15-$AI15)</f>
        <v/>
      </c>
      <c r="AL15" s="188" t="str">
        <f>IF(OR($AH15="",$AJ15=""),"",$AJ15-$AH15)</f>
        <v/>
      </c>
      <c r="AM15" s="188" t="str">
        <f>IF(OR($AF15="",$AJ15=""),"",$AJ15-$AF15)</f>
        <v/>
      </c>
      <c r="AN15" s="185" t="str">
        <f>IF($AJ15="","",RANK($AJ15,$AJ$6:$AJ$48))</f>
        <v/>
      </c>
      <c r="AO15" s="186">
        <v>1.5</v>
      </c>
      <c r="AP15" s="187">
        <v>2.0699999999999998</v>
      </c>
      <c r="AQ15" s="188">
        <v>1.01</v>
      </c>
      <c r="AR15" s="188"/>
      <c r="AS15" s="188"/>
      <c r="AT15" s="188" t="str">
        <f>IF(OR($AR15="",$AS15=""),"",$AS15-$AR15)</f>
        <v/>
      </c>
      <c r="AU15" s="188" t="str">
        <f>IF(OR($AQ15="",$AS15=""),"",$AS15-$AQ15)</f>
        <v/>
      </c>
      <c r="AV15" s="188" t="str">
        <f>IF(OR($AO15="",$AS15=""),"",$AS15-$AO15)</f>
        <v/>
      </c>
      <c r="AW15" s="185" t="str">
        <f>IF($AS15="","",RANK($AS15,$AS$6:$AS$48))</f>
        <v/>
      </c>
    </row>
    <row r="16" spans="1:49">
      <c r="A16" s="179" t="s">
        <v>45</v>
      </c>
      <c r="B16" s="180">
        <v>4003</v>
      </c>
      <c r="C16" s="167">
        <v>11</v>
      </c>
      <c r="D16" s="185">
        <f>IFERROR(INDEX(DataKs2Main!$G:$G,MATCH($A16,DataKs2Main!$D:$D,0)),"")</f>
        <v>58</v>
      </c>
      <c r="E16" s="182"/>
      <c r="F16" s="183">
        <v>37.299999999999997</v>
      </c>
      <c r="G16" s="184">
        <v>47.4</v>
      </c>
      <c r="H16" s="184">
        <v>48.2</v>
      </c>
      <c r="I16" s="184">
        <f>IFERROR(ROUND(INDEX(DataKs2Main!$J:$J,MATCH($A16,DataKs2Main!$D:$D,0)),1),"")</f>
        <v>70.7</v>
      </c>
      <c r="J16" s="184">
        <f>IF(OR($H16="",$I16=""),"",$I16-$H16)</f>
        <v>22.5</v>
      </c>
      <c r="K16" s="184">
        <f>IF(OR($G16="",$I16=""),"",$I16-$G16)</f>
        <v>23.300000000000004</v>
      </c>
      <c r="L16" s="184" t="str">
        <f>IF(OR($E16="",$I16=""),"",$I16-$E16)</f>
        <v/>
      </c>
      <c r="M16" s="185">
        <f>IF($I16="","",RANK($I16,$I$6:$I$48))</f>
        <v>17</v>
      </c>
      <c r="N16" s="182"/>
      <c r="O16" s="183">
        <v>0</v>
      </c>
      <c r="P16" s="184">
        <v>1.3</v>
      </c>
      <c r="Q16" s="184">
        <v>4.7</v>
      </c>
      <c r="R16" s="184">
        <f>IFERROR(ROUND(INDEX(DataKs2Main!$K:$K,MATCH($A16,DataKs2Main!$D:$D,0)),1),"")</f>
        <v>3.4</v>
      </c>
      <c r="S16" s="184">
        <f>IF(OR($Q16="",$R16=""),"",$R16-$Q16)</f>
        <v>-1.3000000000000003</v>
      </c>
      <c r="T16" s="184">
        <f>IF(OR($P16="",$R16=""),"",$R16-$P16)</f>
        <v>2.0999999999999996</v>
      </c>
      <c r="U16" s="184" t="str">
        <f>IF(OR($N16="",$R16=""),"",$R16-$N16)</f>
        <v/>
      </c>
      <c r="V16" s="185">
        <f>IF($R16="","",RANK($R16,$R$6:$R$48))</f>
        <v>32</v>
      </c>
      <c r="W16" s="186"/>
      <c r="X16" s="187">
        <v>-1.59</v>
      </c>
      <c r="Y16" s="188">
        <v>-0.11</v>
      </c>
      <c r="Z16" s="188"/>
      <c r="AA16" s="188"/>
      <c r="AB16" s="188" t="str">
        <f>IF(OR($Z16="",$AA16=""),"",$AA16-$Z16)</f>
        <v/>
      </c>
      <c r="AC16" s="188" t="str">
        <f>IF(OR($Y16="",$AA16=""),"",$AA16-$Y16)</f>
        <v/>
      </c>
      <c r="AD16" s="188" t="str">
        <f>IF(OR($W16="",$AA16=""),"",$AA16-$W16)</f>
        <v/>
      </c>
      <c r="AE16" s="185" t="str">
        <f>IF($AA16="","",RANK($AA16,$AA$6:$AA$48))</f>
        <v/>
      </c>
      <c r="AF16" s="186"/>
      <c r="AG16" s="187">
        <v>-4.4800000000000004</v>
      </c>
      <c r="AH16" s="188">
        <v>-2.11</v>
      </c>
      <c r="AI16" s="188"/>
      <c r="AJ16" s="188"/>
      <c r="AK16" s="188" t="str">
        <f>IF(OR($AI16="",$AJ16=""),"",$AJ16-$AI16)</f>
        <v/>
      </c>
      <c r="AL16" s="188" t="str">
        <f>IF(OR($AH16="",$AJ16=""),"",$AJ16-$AH16)</f>
        <v/>
      </c>
      <c r="AM16" s="188" t="str">
        <f>IF(OR($AF16="",$AJ16=""),"",$AJ16-$AF16)</f>
        <v/>
      </c>
      <c r="AN16" s="185" t="str">
        <f>IF($AJ16="","",RANK($AJ16,$AJ$6:$AJ$48))</f>
        <v/>
      </c>
      <c r="AO16" s="186"/>
      <c r="AP16" s="187">
        <v>-2.67</v>
      </c>
      <c r="AQ16" s="188">
        <v>-0.18</v>
      </c>
      <c r="AR16" s="188"/>
      <c r="AS16" s="188"/>
      <c r="AT16" s="188" t="str">
        <f>IF(OR($AR16="",$AS16=""),"",$AS16-$AR16)</f>
        <v/>
      </c>
      <c r="AU16" s="188" t="str">
        <f>IF(OR($AQ16="",$AS16=""),"",$AS16-$AQ16)</f>
        <v/>
      </c>
      <c r="AV16" s="188" t="str">
        <f>IF(OR($AO16="",$AS16=""),"",$AS16-$AO16)</f>
        <v/>
      </c>
      <c r="AW16" s="185" t="str">
        <f>IF($AS16="","",RANK($AS16,$AS$6:$AS$48))</f>
        <v/>
      </c>
    </row>
    <row r="17" spans="1:49">
      <c r="A17" s="179" t="s">
        <v>46</v>
      </c>
      <c r="B17" s="180">
        <v>2033</v>
      </c>
      <c r="C17" s="167">
        <v>12</v>
      </c>
      <c r="D17" s="185">
        <f>IFERROR(INDEX(DataKs2Main!$G:$G,MATCH($A17,DataKs2Main!$D:$D,0)),"")</f>
        <v>118</v>
      </c>
      <c r="E17" s="182">
        <v>65.2</v>
      </c>
      <c r="F17" s="183">
        <v>58.6</v>
      </c>
      <c r="G17" s="184">
        <v>69.2</v>
      </c>
      <c r="H17" s="184">
        <v>47.5</v>
      </c>
      <c r="I17" s="184">
        <f>IFERROR(ROUND(INDEX(DataKs2Main!$J:$J,MATCH($A17,DataKs2Main!$D:$D,0)),1),"")</f>
        <v>55.9</v>
      </c>
      <c r="J17" s="184">
        <f>IF(OR($H17="",$I17=""),"",$I17-$H17)</f>
        <v>8.3999999999999986</v>
      </c>
      <c r="K17" s="184">
        <f>IF(OR($G17="",$I17=""),"",$I17-$G17)</f>
        <v>-13.300000000000004</v>
      </c>
      <c r="L17" s="184">
        <f>IF(OR($E17="",$I17=""),"",$I17-$E17)</f>
        <v>-9.3000000000000043</v>
      </c>
      <c r="M17" s="185">
        <f>IF($I17="","",RANK($I17,$I$6:$I$48))</f>
        <v>34</v>
      </c>
      <c r="N17" s="182">
        <v>6.1</v>
      </c>
      <c r="O17" s="183">
        <v>4.3</v>
      </c>
      <c r="P17" s="184">
        <v>2.5</v>
      </c>
      <c r="Q17" s="184">
        <v>0</v>
      </c>
      <c r="R17" s="184">
        <f>IFERROR(ROUND(INDEX(DataKs2Main!$K:$K,MATCH($A17,DataKs2Main!$D:$D,0)),1),"")</f>
        <v>3.4</v>
      </c>
      <c r="S17" s="184">
        <f>IF(OR($Q17="",$R17=""),"",$R17-$Q17)</f>
        <v>3.4</v>
      </c>
      <c r="T17" s="184">
        <f>IF(OR($P17="",$R17=""),"",$R17-$P17)</f>
        <v>0.89999999999999991</v>
      </c>
      <c r="U17" s="184">
        <f>IF(OR($N17="",$R17=""),"",$R17-$N17)</f>
        <v>-2.6999999999999997</v>
      </c>
      <c r="V17" s="185">
        <f>IF($R17="","",RANK($R17,$R$6:$R$48))</f>
        <v>32</v>
      </c>
      <c r="W17" s="186">
        <v>-0.6</v>
      </c>
      <c r="X17" s="187">
        <v>-0.18</v>
      </c>
      <c r="Y17" s="188">
        <v>0.89</v>
      </c>
      <c r="Z17" s="188"/>
      <c r="AA17" s="188"/>
      <c r="AB17" s="188" t="str">
        <f>IF(OR($Z17="",$AA17=""),"",$AA17-$Z17)</f>
        <v/>
      </c>
      <c r="AC17" s="188" t="str">
        <f>IF(OR($Y17="",$AA17=""),"",$AA17-$Y17)</f>
        <v/>
      </c>
      <c r="AD17" s="188" t="str">
        <f>IF(OR($W17="",$AA17=""),"",$AA17-$W17)</f>
        <v/>
      </c>
      <c r="AE17" s="185" t="str">
        <f>IF($AA17="","",RANK($AA17,$AA$6:$AA$48))</f>
        <v/>
      </c>
      <c r="AF17" s="186">
        <v>0.6</v>
      </c>
      <c r="AG17" s="187">
        <v>0.12</v>
      </c>
      <c r="AH17" s="188">
        <v>1.86</v>
      </c>
      <c r="AI17" s="188"/>
      <c r="AJ17" s="188"/>
      <c r="AK17" s="188" t="str">
        <f>IF(OR($AI17="",$AJ17=""),"",$AJ17-$AI17)</f>
        <v/>
      </c>
      <c r="AL17" s="188" t="str">
        <f>IF(OR($AH17="",$AJ17=""),"",$AJ17-$AH17)</f>
        <v/>
      </c>
      <c r="AM17" s="188" t="str">
        <f>IF(OR($AF17="",$AJ17=""),"",$AJ17-$AF17)</f>
        <v/>
      </c>
      <c r="AN17" s="185" t="str">
        <f>IF($AJ17="","",RANK($AJ17,$AJ$6:$AJ$48))</f>
        <v/>
      </c>
      <c r="AO17" s="186">
        <v>0.7</v>
      </c>
      <c r="AP17" s="187">
        <v>0.99</v>
      </c>
      <c r="AQ17" s="188">
        <v>2.95</v>
      </c>
      <c r="AR17" s="188"/>
      <c r="AS17" s="188"/>
      <c r="AT17" s="188" t="str">
        <f>IF(OR($AR17="",$AS17=""),"",$AS17-$AR17)</f>
        <v/>
      </c>
      <c r="AU17" s="188" t="str">
        <f>IF(OR($AQ17="",$AS17=""),"",$AS17-$AQ17)</f>
        <v/>
      </c>
      <c r="AV17" s="188" t="str">
        <f>IF(OR($AO17="",$AS17=""),"",$AS17-$AO17)</f>
        <v/>
      </c>
      <c r="AW17" s="185" t="str">
        <f>IF($AS17="","",RANK($AS17,$AS$6:$AS$48))</f>
        <v/>
      </c>
    </row>
    <row r="18" spans="1:49">
      <c r="A18" s="179" t="s">
        <v>47</v>
      </c>
      <c r="B18" s="180">
        <v>2066</v>
      </c>
      <c r="C18" s="167">
        <v>13</v>
      </c>
      <c r="D18" s="185">
        <f>IFERROR(INDEX(DataKs2Main!$G:$G,MATCH($A18,DataKs2Main!$D:$D,0)),"")</f>
        <v>60</v>
      </c>
      <c r="E18" s="182">
        <v>80</v>
      </c>
      <c r="F18" s="183">
        <v>79.3</v>
      </c>
      <c r="G18" s="184">
        <v>78.3</v>
      </c>
      <c r="H18" s="184">
        <v>72.900000000000006</v>
      </c>
      <c r="I18" s="184">
        <f>IFERROR(ROUND(INDEX(DataKs2Main!$J:$J,MATCH($A18,DataKs2Main!$D:$D,0)),1),"")</f>
        <v>76.7</v>
      </c>
      <c r="J18" s="184">
        <f>IF(OR($H18="",$I18=""),"",$I18-$H18)</f>
        <v>3.7999999999999972</v>
      </c>
      <c r="K18" s="184">
        <f>IF(OR($G18="",$I18=""),"",$I18-$G18)</f>
        <v>-1.5999999999999943</v>
      </c>
      <c r="L18" s="184">
        <f>IF(OR($E18="",$I18=""),"",$I18-$E18)</f>
        <v>-3.2999999999999972</v>
      </c>
      <c r="M18" s="185">
        <f>IF($I18="","",RANK($I18,$I$6:$I$48))</f>
        <v>9</v>
      </c>
      <c r="N18" s="182">
        <v>11.7</v>
      </c>
      <c r="O18" s="183">
        <v>15.5</v>
      </c>
      <c r="P18" s="184">
        <v>5</v>
      </c>
      <c r="Q18" s="184">
        <v>5.0999999999999996</v>
      </c>
      <c r="R18" s="184">
        <f>IFERROR(ROUND(INDEX(DataKs2Main!$K:$K,MATCH($A18,DataKs2Main!$D:$D,0)),1),"")</f>
        <v>6.7</v>
      </c>
      <c r="S18" s="184">
        <f>IF(OR($Q18="",$R18=""),"",$R18-$Q18)</f>
        <v>1.6000000000000005</v>
      </c>
      <c r="T18" s="184">
        <f>IF(OR($P18="",$R18=""),"",$R18-$P18)</f>
        <v>1.7000000000000002</v>
      </c>
      <c r="U18" s="184">
        <f>IF(OR($N18="",$R18=""),"",$R18-$N18)</f>
        <v>-4.9999999999999991</v>
      </c>
      <c r="V18" s="185">
        <f>IF($R18="","",RANK($R18,$R$6:$R$48))</f>
        <v>24</v>
      </c>
      <c r="W18" s="186">
        <v>2.8</v>
      </c>
      <c r="X18" s="187">
        <v>3.27</v>
      </c>
      <c r="Y18" s="188">
        <v>1.33</v>
      </c>
      <c r="Z18" s="188"/>
      <c r="AA18" s="188"/>
      <c r="AB18" s="188" t="str">
        <f>IF(OR($Z18="",$AA18=""),"",$AA18-$Z18)</f>
        <v/>
      </c>
      <c r="AC18" s="188" t="str">
        <f>IF(OR($Y18="",$AA18=""),"",$AA18-$Y18)</f>
        <v/>
      </c>
      <c r="AD18" s="188" t="str">
        <f>IF(OR($W18="",$AA18=""),"",$AA18-$W18)</f>
        <v/>
      </c>
      <c r="AE18" s="185" t="str">
        <f>IF($AA18="","",RANK($AA18,$AA$6:$AA$48))</f>
        <v/>
      </c>
      <c r="AF18" s="186">
        <v>1.4</v>
      </c>
      <c r="AG18" s="187">
        <v>3.36</v>
      </c>
      <c r="AH18" s="188">
        <v>0.63</v>
      </c>
      <c r="AI18" s="188"/>
      <c r="AJ18" s="188"/>
      <c r="AK18" s="188" t="str">
        <f>IF(OR($AI18="",$AJ18=""),"",$AJ18-$AI18)</f>
        <v/>
      </c>
      <c r="AL18" s="188" t="str">
        <f>IF(OR($AH18="",$AJ18=""),"",$AJ18-$AH18)</f>
        <v/>
      </c>
      <c r="AM18" s="188" t="str">
        <f>IF(OR($AF18="",$AJ18=""),"",$AJ18-$AF18)</f>
        <v/>
      </c>
      <c r="AN18" s="185" t="str">
        <f>IF($AJ18="","",RANK($AJ18,$AJ$6:$AJ$48))</f>
        <v/>
      </c>
      <c r="AO18" s="186">
        <v>2.5</v>
      </c>
      <c r="AP18" s="187">
        <v>3.47</v>
      </c>
      <c r="AQ18" s="188">
        <v>0</v>
      </c>
      <c r="AR18" s="188"/>
      <c r="AS18" s="188"/>
      <c r="AT18" s="188" t="str">
        <f>IF(OR($AR18="",$AS18=""),"",$AS18-$AR18)</f>
        <v/>
      </c>
      <c r="AU18" s="188" t="str">
        <f>IF(OR($AQ18="",$AS18=""),"",$AS18-$AQ18)</f>
        <v/>
      </c>
      <c r="AV18" s="188" t="str">
        <f>IF(OR($AO18="",$AS18=""),"",$AS18-$AO18)</f>
        <v/>
      </c>
      <c r="AW18" s="185" t="str">
        <f>IF($AS18="","",RANK($AS18,$AS$6:$AS$48))</f>
        <v/>
      </c>
    </row>
    <row r="19" spans="1:49">
      <c r="A19" s="179" t="s">
        <v>48</v>
      </c>
      <c r="B19" s="180">
        <v>2073</v>
      </c>
      <c r="C19" s="167">
        <v>14</v>
      </c>
      <c r="D19" s="185">
        <f>IFERROR(INDEX(DataKs2Main!$G:$G,MATCH($A19,DataKs2Main!$D:$D,0)),"")</f>
        <v>74</v>
      </c>
      <c r="E19" s="182">
        <v>70.5</v>
      </c>
      <c r="F19" s="183">
        <v>56.3</v>
      </c>
      <c r="G19" s="184">
        <v>61.2</v>
      </c>
      <c r="H19" s="184">
        <v>51.8</v>
      </c>
      <c r="I19" s="184">
        <f>IFERROR(ROUND(INDEX(DataKs2Main!$J:$J,MATCH($A19,DataKs2Main!$D:$D,0)),1),"")</f>
        <v>71.599999999999994</v>
      </c>
      <c r="J19" s="184">
        <f>IF(OR($H19="",$I19=""),"",$I19-$H19)</f>
        <v>19.799999999999997</v>
      </c>
      <c r="K19" s="184">
        <f>IF(OR($G19="",$I19=""),"",$I19-$G19)</f>
        <v>10.399999999999991</v>
      </c>
      <c r="L19" s="184">
        <f>IF(OR($E19="",$I19=""),"",$I19-$E19)</f>
        <v>1.0999999999999943</v>
      </c>
      <c r="M19" s="185">
        <f>IF($I19="","",RANK($I19,$I$6:$I$48))</f>
        <v>15</v>
      </c>
      <c r="N19" s="182">
        <v>8</v>
      </c>
      <c r="O19" s="183">
        <v>9.9</v>
      </c>
      <c r="P19" s="184">
        <v>4.7</v>
      </c>
      <c r="Q19" s="184">
        <v>8.4</v>
      </c>
      <c r="R19" s="184">
        <f>IFERROR(ROUND(INDEX(DataKs2Main!$K:$K,MATCH($A19,DataKs2Main!$D:$D,0)),1),"")</f>
        <v>10.8</v>
      </c>
      <c r="S19" s="184">
        <f>IF(OR($Q19="",$R19=""),"",$R19-$Q19)</f>
        <v>2.4000000000000004</v>
      </c>
      <c r="T19" s="184">
        <f>IF(OR($P19="",$R19=""),"",$R19-$P19)</f>
        <v>6.1000000000000005</v>
      </c>
      <c r="U19" s="184">
        <f>IF(OR($N19="",$R19=""),"",$R19-$N19)</f>
        <v>2.8000000000000007</v>
      </c>
      <c r="V19" s="185">
        <f>IF($R19="","",RANK($R19,$R$6:$R$48))</f>
        <v>15</v>
      </c>
      <c r="W19" s="186">
        <v>0.8</v>
      </c>
      <c r="X19" s="187">
        <v>1.83</v>
      </c>
      <c r="Y19" s="188">
        <v>-1.98</v>
      </c>
      <c r="Z19" s="188"/>
      <c r="AA19" s="188"/>
      <c r="AB19" s="188" t="str">
        <f>IF(OR($Z19="",$AA19=""),"",$AA19-$Z19)</f>
        <v/>
      </c>
      <c r="AC19" s="188" t="str">
        <f>IF(OR($Y19="",$AA19=""),"",$AA19-$Y19)</f>
        <v/>
      </c>
      <c r="AD19" s="188" t="str">
        <f>IF(OR($W19="",$AA19=""),"",$AA19-$W19)</f>
        <v/>
      </c>
      <c r="AE19" s="185" t="str">
        <f>IF($AA19="","",RANK($AA19,$AA$6:$AA$48))</f>
        <v/>
      </c>
      <c r="AF19" s="186">
        <v>2.2999999999999998</v>
      </c>
      <c r="AG19" s="187">
        <v>1.1299999999999999</v>
      </c>
      <c r="AH19" s="188">
        <v>-0.81</v>
      </c>
      <c r="AI19" s="188"/>
      <c r="AJ19" s="188"/>
      <c r="AK19" s="188" t="str">
        <f>IF(OR($AI19="",$AJ19=""),"",$AJ19-$AI19)</f>
        <v/>
      </c>
      <c r="AL19" s="188" t="str">
        <f>IF(OR($AH19="",$AJ19=""),"",$AJ19-$AH19)</f>
        <v/>
      </c>
      <c r="AM19" s="188" t="str">
        <f>IF(OR($AF19="",$AJ19=""),"",$AJ19-$AF19)</f>
        <v/>
      </c>
      <c r="AN19" s="185" t="str">
        <f>IF($AJ19="","",RANK($AJ19,$AJ$6:$AJ$48))</f>
        <v/>
      </c>
      <c r="AO19" s="186">
        <v>1.3</v>
      </c>
      <c r="AP19" s="187">
        <v>-0.55000000000000004</v>
      </c>
      <c r="AQ19" s="188">
        <v>-1.85</v>
      </c>
      <c r="AR19" s="188"/>
      <c r="AS19" s="188"/>
      <c r="AT19" s="188" t="str">
        <f>IF(OR($AR19="",$AS19=""),"",$AS19-$AR19)</f>
        <v/>
      </c>
      <c r="AU19" s="188" t="str">
        <f>IF(OR($AQ19="",$AS19=""),"",$AS19-$AQ19)</f>
        <v/>
      </c>
      <c r="AV19" s="188" t="str">
        <f>IF(OR($AO19="",$AS19=""),"",$AS19-$AO19)</f>
        <v/>
      </c>
      <c r="AW19" s="185" t="str">
        <f>IF($AS19="","",RANK($AS19,$AS$6:$AS$48))</f>
        <v/>
      </c>
    </row>
    <row r="20" spans="1:49">
      <c r="A20" s="179" t="s">
        <v>49</v>
      </c>
      <c r="B20" s="180">
        <v>2026</v>
      </c>
      <c r="C20" s="167">
        <v>15</v>
      </c>
      <c r="D20" s="185">
        <f>IFERROR(INDEX(DataKs2Main!$G:$G,MATCH($A20,DataKs2Main!$D:$D,0)),"")</f>
        <v>91</v>
      </c>
      <c r="E20" s="182">
        <v>53.2</v>
      </c>
      <c r="F20" s="183">
        <v>73.7</v>
      </c>
      <c r="G20" s="184">
        <v>57</v>
      </c>
      <c r="H20" s="184">
        <v>66.7</v>
      </c>
      <c r="I20" s="184">
        <f>IFERROR(ROUND(INDEX(DataKs2Main!$J:$J,MATCH($A20,DataKs2Main!$D:$D,0)),1),"")</f>
        <v>65.900000000000006</v>
      </c>
      <c r="J20" s="184">
        <f>IF(OR($H20="",$I20=""),"",$I20-$H20)</f>
        <v>-0.79999999999999716</v>
      </c>
      <c r="K20" s="184">
        <f>IF(OR($G20="",$I20=""),"",$I20-$G20)</f>
        <v>8.9000000000000057</v>
      </c>
      <c r="L20" s="184">
        <f>IF(OR($E20="",$I20=""),"",$I20-$E20)</f>
        <v>12.700000000000003</v>
      </c>
      <c r="M20" s="185">
        <f>IF($I20="","",RANK($I20,$I$6:$I$48))</f>
        <v>26</v>
      </c>
      <c r="N20" s="182">
        <v>0.9</v>
      </c>
      <c r="O20" s="183">
        <v>2.6</v>
      </c>
      <c r="P20" s="184">
        <v>1.3</v>
      </c>
      <c r="Q20" s="184">
        <v>5.6</v>
      </c>
      <c r="R20" s="184">
        <f>IFERROR(ROUND(INDEX(DataKs2Main!$K:$K,MATCH($A20,DataKs2Main!$D:$D,0)),1),"")</f>
        <v>12.1</v>
      </c>
      <c r="S20" s="184">
        <f>IF(OR($Q20="",$R20=""),"",$R20-$Q20)</f>
        <v>6.5</v>
      </c>
      <c r="T20" s="184">
        <f>IF(OR($P20="",$R20=""),"",$R20-$P20)</f>
        <v>10.799999999999999</v>
      </c>
      <c r="U20" s="184">
        <f>IF(OR($N20="",$R20=""),"",$R20-$N20)</f>
        <v>11.2</v>
      </c>
      <c r="V20" s="185">
        <f>IF($R20="","",RANK($R20,$R$6:$R$48))</f>
        <v>11</v>
      </c>
      <c r="W20" s="186">
        <v>-3</v>
      </c>
      <c r="X20" s="187">
        <v>3.1</v>
      </c>
      <c r="Y20" s="188">
        <v>-0.15</v>
      </c>
      <c r="Z20" s="188"/>
      <c r="AA20" s="188"/>
      <c r="AB20" s="188" t="str">
        <f>IF(OR($Z20="",$AA20=""),"",$AA20-$Z20)</f>
        <v/>
      </c>
      <c r="AC20" s="188" t="str">
        <f>IF(OR($Y20="",$AA20=""),"",$AA20-$Y20)</f>
        <v/>
      </c>
      <c r="AD20" s="188" t="str">
        <f>IF(OR($W20="",$AA20=""),"",$AA20-$W20)</f>
        <v/>
      </c>
      <c r="AE20" s="185" t="str">
        <f>IF($AA20="","",RANK($AA20,$AA$6:$AA$48))</f>
        <v/>
      </c>
      <c r="AF20" s="186">
        <v>-2</v>
      </c>
      <c r="AG20" s="187">
        <v>1.87</v>
      </c>
      <c r="AH20" s="188">
        <v>-2.02</v>
      </c>
      <c r="AI20" s="188"/>
      <c r="AJ20" s="188"/>
      <c r="AK20" s="188" t="str">
        <f>IF(OR($AI20="",$AJ20=""),"",$AJ20-$AI20)</f>
        <v/>
      </c>
      <c r="AL20" s="188" t="str">
        <f>IF(OR($AH20="",$AJ20=""),"",$AJ20-$AH20)</f>
        <v/>
      </c>
      <c r="AM20" s="188" t="str">
        <f>IF(OR($AF20="",$AJ20=""),"",$AJ20-$AF20)</f>
        <v/>
      </c>
      <c r="AN20" s="185" t="str">
        <f>IF($AJ20="","",RANK($AJ20,$AJ$6:$AJ$48))</f>
        <v/>
      </c>
      <c r="AO20" s="186">
        <v>-1.9</v>
      </c>
      <c r="AP20" s="187">
        <v>4.07</v>
      </c>
      <c r="AQ20" s="188">
        <v>1.49</v>
      </c>
      <c r="AR20" s="188"/>
      <c r="AS20" s="188"/>
      <c r="AT20" s="188" t="str">
        <f>IF(OR($AR20="",$AS20=""),"",$AS20-$AR20)</f>
        <v/>
      </c>
      <c r="AU20" s="188" t="str">
        <f>IF(OR($AQ20="",$AS20=""),"",$AS20-$AQ20)</f>
        <v/>
      </c>
      <c r="AV20" s="188" t="str">
        <f>IF(OR($AO20="",$AS20=""),"",$AS20-$AO20)</f>
        <v/>
      </c>
      <c r="AW20" s="185" t="str">
        <f>IF($AS20="","",RANK($AS20,$AS$6:$AS$48))</f>
        <v/>
      </c>
    </row>
    <row r="21" spans="1:49">
      <c r="A21" s="179" t="s">
        <v>50</v>
      </c>
      <c r="B21" s="180">
        <v>2069</v>
      </c>
      <c r="C21" s="167">
        <v>16</v>
      </c>
      <c r="D21" s="185">
        <f>IFERROR(INDEX(DataKs2Main!$G:$G,MATCH($A21,DataKs2Main!$D:$D,0)),"")</f>
        <v>66</v>
      </c>
      <c r="E21" s="182">
        <v>74.400000000000006</v>
      </c>
      <c r="F21" s="183">
        <v>67.5</v>
      </c>
      <c r="G21" s="184">
        <v>58.6</v>
      </c>
      <c r="H21" s="184">
        <v>68.599999999999994</v>
      </c>
      <c r="I21" s="184">
        <f>IFERROR(ROUND(INDEX(DataKs2Main!$J:$J,MATCH($A21,DataKs2Main!$D:$D,0)),1),"")</f>
        <v>71.2</v>
      </c>
      <c r="J21" s="184">
        <f>IF(OR($H21="",$I21=""),"",$I21-$H21)</f>
        <v>2.6000000000000085</v>
      </c>
      <c r="K21" s="184">
        <f>IF(OR($G21="",$I21=""),"",$I21-$G21)</f>
        <v>12.600000000000001</v>
      </c>
      <c r="L21" s="184">
        <f>IF(OR($E21="",$I21=""),"",$I21-$E21)</f>
        <v>-3.2000000000000028</v>
      </c>
      <c r="M21" s="185">
        <f>IF($I21="","",RANK($I21,$I$6:$I$48))</f>
        <v>16</v>
      </c>
      <c r="N21" s="182">
        <v>9.8000000000000007</v>
      </c>
      <c r="O21" s="183">
        <v>12.5</v>
      </c>
      <c r="P21" s="184">
        <v>1.1000000000000001</v>
      </c>
      <c r="Q21" s="184">
        <v>9.3000000000000007</v>
      </c>
      <c r="R21" s="184">
        <f>IFERROR(ROUND(INDEX(DataKs2Main!$K:$K,MATCH($A21,DataKs2Main!$D:$D,0)),1),"")</f>
        <v>13.6</v>
      </c>
      <c r="S21" s="184">
        <f>IF(OR($Q21="",$R21=""),"",$R21-$Q21)</f>
        <v>4.2999999999999989</v>
      </c>
      <c r="T21" s="184">
        <f>IF(OR($P21="",$R21=""),"",$R21-$P21)</f>
        <v>12.5</v>
      </c>
      <c r="U21" s="184">
        <f>IF(OR($N21="",$R21=""),"",$R21-$N21)</f>
        <v>3.7999999999999989</v>
      </c>
      <c r="V21" s="185">
        <f>IF($R21="","",RANK($R21,$R$6:$R$48))</f>
        <v>7</v>
      </c>
      <c r="W21" s="186">
        <v>0.3</v>
      </c>
      <c r="X21" s="187">
        <v>0.78</v>
      </c>
      <c r="Y21" s="188">
        <v>1.82</v>
      </c>
      <c r="Z21" s="188"/>
      <c r="AA21" s="188"/>
      <c r="AB21" s="188" t="str">
        <f>IF(OR($Z21="",$AA21=""),"",$AA21-$Z21)</f>
        <v/>
      </c>
      <c r="AC21" s="188" t="str">
        <f>IF(OR($Y21="",$AA21=""),"",$AA21-$Y21)</f>
        <v/>
      </c>
      <c r="AD21" s="188" t="str">
        <f>IF(OR($W21="",$AA21=""),"",$AA21-$W21)</f>
        <v/>
      </c>
      <c r="AE21" s="185" t="str">
        <f>IF($AA21="","",RANK($AA21,$AA$6:$AA$48))</f>
        <v/>
      </c>
      <c r="AF21" s="186">
        <v>1.7</v>
      </c>
      <c r="AG21" s="187">
        <v>-0.01</v>
      </c>
      <c r="AH21" s="188">
        <v>-1.62</v>
      </c>
      <c r="AI21" s="188"/>
      <c r="AJ21" s="188"/>
      <c r="AK21" s="188" t="str">
        <f>IF(OR($AI21="",$AJ21=""),"",$AJ21-$AI21)</f>
        <v/>
      </c>
      <c r="AL21" s="188" t="str">
        <f>IF(OR($AH21="",$AJ21=""),"",$AJ21-$AH21)</f>
        <v/>
      </c>
      <c r="AM21" s="188" t="str">
        <f>IF(OR($AF21="",$AJ21=""),"",$AJ21-$AF21)</f>
        <v/>
      </c>
      <c r="AN21" s="185" t="str">
        <f>IF($AJ21="","",RANK($AJ21,$AJ$6:$AJ$48))</f>
        <v/>
      </c>
      <c r="AO21" s="186">
        <v>1.8</v>
      </c>
      <c r="AP21" s="187">
        <v>1.28</v>
      </c>
      <c r="AQ21" s="188">
        <v>3.88</v>
      </c>
      <c r="AR21" s="188"/>
      <c r="AS21" s="188"/>
      <c r="AT21" s="188" t="str">
        <f>IF(OR($AR21="",$AS21=""),"",$AS21-$AR21)</f>
        <v/>
      </c>
      <c r="AU21" s="188" t="str">
        <f>IF(OR($AQ21="",$AS21=""),"",$AS21-$AQ21)</f>
        <v/>
      </c>
      <c r="AV21" s="188" t="str">
        <f>IF(OR($AO21="",$AS21=""),"",$AS21-$AO21)</f>
        <v/>
      </c>
      <c r="AW21" s="185" t="str">
        <f>IF($AS21="","",RANK($AS21,$AS$6:$AS$48))</f>
        <v/>
      </c>
    </row>
    <row r="22" spans="1:49">
      <c r="A22" s="179" t="s">
        <v>51</v>
      </c>
      <c r="B22" s="180">
        <v>2052</v>
      </c>
      <c r="C22" s="167">
        <v>17</v>
      </c>
      <c r="D22" s="185">
        <f>IFERROR(INDEX(DataKs2Main!$G:$G,MATCH($A22,DataKs2Main!$D:$D,0)),"")</f>
        <v>48</v>
      </c>
      <c r="E22" s="182">
        <v>80.7</v>
      </c>
      <c r="F22" s="183">
        <v>71.7</v>
      </c>
      <c r="G22" s="184">
        <v>69.099999999999994</v>
      </c>
      <c r="H22" s="184">
        <v>66.7</v>
      </c>
      <c r="I22" s="184">
        <f>IFERROR(ROUND(INDEX(DataKs2Main!$J:$J,MATCH($A22,DataKs2Main!$D:$D,0)),1),"")</f>
        <v>68.8</v>
      </c>
      <c r="J22" s="184">
        <f>IF(OR($H22="",$I22=""),"",$I22-$H22)</f>
        <v>2.0999999999999943</v>
      </c>
      <c r="K22" s="184">
        <f>IF(OR($G22="",$I22=""),"",$I22-$G22)</f>
        <v>-0.29999999999999716</v>
      </c>
      <c r="L22" s="184">
        <f>IF(OR($E22="",$I22=""),"",$I22-$E22)</f>
        <v>-11.900000000000006</v>
      </c>
      <c r="M22" s="185">
        <f>IF($I22="","",RANK($I22,$I$6:$I$48))</f>
        <v>20</v>
      </c>
      <c r="N22" s="182">
        <v>17.5</v>
      </c>
      <c r="O22" s="183">
        <v>6.5</v>
      </c>
      <c r="P22" s="184">
        <v>12.7</v>
      </c>
      <c r="Q22" s="184">
        <v>5.6</v>
      </c>
      <c r="R22" s="184">
        <f>IFERROR(ROUND(INDEX(DataKs2Main!$K:$K,MATCH($A22,DataKs2Main!$D:$D,0)),1),"")</f>
        <v>14.6</v>
      </c>
      <c r="S22" s="184">
        <f>IF(OR($Q22="",$R22=""),"",$R22-$Q22)</f>
        <v>9</v>
      </c>
      <c r="T22" s="184">
        <f>IF(OR($P22="",$R22=""),"",$R22-$P22)</f>
        <v>1.9000000000000004</v>
      </c>
      <c r="U22" s="184">
        <f>IF(OR($N22="",$R22=""),"",$R22-$N22)</f>
        <v>-2.9000000000000004</v>
      </c>
      <c r="V22" s="185">
        <f>IF($R22="","",RANK($R22,$R$6:$R$48))</f>
        <v>6</v>
      </c>
      <c r="W22" s="186">
        <v>3.2</v>
      </c>
      <c r="X22" s="187">
        <v>0.06</v>
      </c>
      <c r="Y22" s="188">
        <v>2.09</v>
      </c>
      <c r="Z22" s="188"/>
      <c r="AA22" s="188"/>
      <c r="AB22" s="188" t="str">
        <f>IF(OR($Z22="",$AA22=""),"",$AA22-$Z22)</f>
        <v/>
      </c>
      <c r="AC22" s="188" t="str">
        <f>IF(OR($Y22="",$AA22=""),"",$AA22-$Y22)</f>
        <v/>
      </c>
      <c r="AD22" s="188" t="str">
        <f>IF(OR($W22="",$AA22=""),"",$AA22-$W22)</f>
        <v/>
      </c>
      <c r="AE22" s="185" t="str">
        <f>IF($AA22="","",RANK($AA22,$AA$6:$AA$48))</f>
        <v/>
      </c>
      <c r="AF22" s="186">
        <v>1.6</v>
      </c>
      <c r="AG22" s="187">
        <v>-0.76</v>
      </c>
      <c r="AH22" s="188">
        <v>0.7</v>
      </c>
      <c r="AI22" s="188"/>
      <c r="AJ22" s="188"/>
      <c r="AK22" s="188" t="str">
        <f>IF(OR($AI22="",$AJ22=""),"",$AJ22-$AI22)</f>
        <v/>
      </c>
      <c r="AL22" s="188" t="str">
        <f>IF(OR($AH22="",$AJ22=""),"",$AJ22-$AH22)</f>
        <v/>
      </c>
      <c r="AM22" s="188" t="str">
        <f>IF(OR($AF22="",$AJ22=""),"",$AJ22-$AF22)</f>
        <v/>
      </c>
      <c r="AN22" s="185" t="str">
        <f>IF($AJ22="","",RANK($AJ22,$AJ$6:$AJ$48))</f>
        <v/>
      </c>
      <c r="AO22" s="186">
        <v>1.4</v>
      </c>
      <c r="AP22" s="187">
        <v>2.92</v>
      </c>
      <c r="AQ22" s="188">
        <v>2.68</v>
      </c>
      <c r="AR22" s="188"/>
      <c r="AS22" s="188"/>
      <c r="AT22" s="188" t="str">
        <f>IF(OR($AR22="",$AS22=""),"",$AS22-$AR22)</f>
        <v/>
      </c>
      <c r="AU22" s="188" t="str">
        <f>IF(OR($AQ22="",$AS22=""),"",$AS22-$AQ22)</f>
        <v/>
      </c>
      <c r="AV22" s="188" t="str">
        <f>IF(OR($AO22="",$AS22=""),"",$AS22-$AO22)</f>
        <v/>
      </c>
      <c r="AW22" s="185" t="str">
        <f>IF($AS22="","",RANK($AS22,$AS$6:$AS$48))</f>
        <v/>
      </c>
    </row>
    <row r="23" spans="1:49">
      <c r="A23" s="179" t="s">
        <v>92</v>
      </c>
      <c r="B23" s="180">
        <v>2009</v>
      </c>
      <c r="C23" s="167">
        <v>18</v>
      </c>
      <c r="D23" s="185">
        <f>IFERROR(INDEX(DataKs2Main!$G:$G,MATCH($A23,DataKs2Main!$D:$D,0)),"")</f>
        <v>149</v>
      </c>
      <c r="E23" s="182">
        <v>77.3</v>
      </c>
      <c r="F23" s="183">
        <v>80.3</v>
      </c>
      <c r="G23" s="184">
        <v>66.7</v>
      </c>
      <c r="H23" s="184">
        <v>74.2</v>
      </c>
      <c r="I23" s="184">
        <f>IFERROR(ROUND(INDEX(DataKs2Main!$J:$J,MATCH($A23,DataKs2Main!$D:$D,0)),1),"")</f>
        <v>77.2</v>
      </c>
      <c r="J23" s="184">
        <f>IF(OR($H23="",$I23=""),"",$I23-$H23)</f>
        <v>3</v>
      </c>
      <c r="K23" s="184">
        <f>IF(OR($G23="",$I23=""),"",$I23-$G23)</f>
        <v>10.5</v>
      </c>
      <c r="L23" s="184">
        <f>IF(OR($E23="",$I23=""),"",$I23-$E23)</f>
        <v>-9.9999999999994316E-2</v>
      </c>
      <c r="M23" s="185">
        <f>IF($I23="","",RANK($I23,$I$6:$I$48))</f>
        <v>8</v>
      </c>
      <c r="N23" s="182">
        <v>26.9</v>
      </c>
      <c r="O23" s="183">
        <v>10.9</v>
      </c>
      <c r="P23" s="184">
        <v>8.1999999999999993</v>
      </c>
      <c r="Q23" s="184">
        <v>7.3</v>
      </c>
      <c r="R23" s="184">
        <f>IFERROR(ROUND(INDEX(DataKs2Main!$K:$K,MATCH($A23,DataKs2Main!$D:$D,0)),1),"")</f>
        <v>8.6999999999999993</v>
      </c>
      <c r="S23" s="184">
        <f>IF(OR($Q23="",$R23=""),"",$R23-$Q23)</f>
        <v>1.3999999999999995</v>
      </c>
      <c r="T23" s="184">
        <f>IF(OR($P23="",$R23=""),"",$R23-$P23)</f>
        <v>0.5</v>
      </c>
      <c r="U23" s="184">
        <f>IF(OR($N23="",$R23=""),"",$R23-$N23)</f>
        <v>-18.2</v>
      </c>
      <c r="V23" s="185">
        <f>IF($R23="","",RANK($R23,$R$6:$R$48))</f>
        <v>18</v>
      </c>
      <c r="W23" s="186">
        <v>1.8</v>
      </c>
      <c r="X23" s="187">
        <v>1.42</v>
      </c>
      <c r="Y23" s="188">
        <v>1.73</v>
      </c>
      <c r="Z23" s="188"/>
      <c r="AA23" s="188"/>
      <c r="AB23" s="188" t="str">
        <f>IF(OR($Z23="",$AA23=""),"",$AA23-$Z23)</f>
        <v/>
      </c>
      <c r="AC23" s="188" t="str">
        <f>IF(OR($Y23="",$AA23=""),"",$AA23-$Y23)</f>
        <v/>
      </c>
      <c r="AD23" s="188" t="str">
        <f>IF(OR($W23="",$AA23=""),"",$AA23-$W23)</f>
        <v/>
      </c>
      <c r="AE23" s="185" t="str">
        <f>IF($AA23="","",RANK($AA23,$AA$6:$AA$48))</f>
        <v/>
      </c>
      <c r="AF23" s="186">
        <v>1.7</v>
      </c>
      <c r="AG23" s="187">
        <v>1.77</v>
      </c>
      <c r="AH23" s="188">
        <v>0.68</v>
      </c>
      <c r="AI23" s="188"/>
      <c r="AJ23" s="188"/>
      <c r="AK23" s="188" t="str">
        <f>IF(OR($AI23="",$AJ23=""),"",$AJ23-$AI23)</f>
        <v/>
      </c>
      <c r="AL23" s="188" t="str">
        <f>IF(OR($AH23="",$AJ23=""),"",$AJ23-$AH23)</f>
        <v/>
      </c>
      <c r="AM23" s="188" t="str">
        <f>IF(OR($AF23="",$AJ23=""),"",$AJ23-$AF23)</f>
        <v/>
      </c>
      <c r="AN23" s="185" t="str">
        <f>IF($AJ23="","",RANK($AJ23,$AJ$6:$AJ$48))</f>
        <v/>
      </c>
      <c r="AO23" s="186">
        <v>1.8</v>
      </c>
      <c r="AP23" s="187">
        <v>4.09</v>
      </c>
      <c r="AQ23" s="188">
        <v>4.63</v>
      </c>
      <c r="AR23" s="188"/>
      <c r="AS23" s="188"/>
      <c r="AT23" s="188" t="str">
        <f>IF(OR($AR23="",$AS23=""),"",$AS23-$AR23)</f>
        <v/>
      </c>
      <c r="AU23" s="188" t="str">
        <f>IF(OR($AQ23="",$AS23=""),"",$AS23-$AQ23)</f>
        <v/>
      </c>
      <c r="AV23" s="188" t="str">
        <f>IF(OR($AO23="",$AS23=""),"",$AS23-$AO23)</f>
        <v/>
      </c>
      <c r="AW23" s="185" t="str">
        <f>IF($AS23="","",RANK($AS23,$AS$6:$AS$48))</f>
        <v/>
      </c>
    </row>
    <row r="24" spans="1:49">
      <c r="A24" s="179" t="s">
        <v>52</v>
      </c>
      <c r="B24" s="180">
        <v>2010</v>
      </c>
      <c r="C24" s="167">
        <v>19</v>
      </c>
      <c r="D24" s="185">
        <f>IFERROR(INDEX(DataKs2Main!$G:$G,MATCH($A24,DataKs2Main!$D:$D,0)),"")</f>
        <v>92</v>
      </c>
      <c r="E24" s="182">
        <v>75.599999999999994</v>
      </c>
      <c r="F24" s="183">
        <v>69.400000000000006</v>
      </c>
      <c r="G24" s="184">
        <v>64</v>
      </c>
      <c r="H24" s="184">
        <v>57.1</v>
      </c>
      <c r="I24" s="184">
        <f>IFERROR(ROUND(INDEX(DataKs2Main!$J:$J,MATCH($A24,DataKs2Main!$D:$D,0)),1),"")</f>
        <v>64.099999999999994</v>
      </c>
      <c r="J24" s="184">
        <f>IF(OR($H24="",$I24=""),"",$I24-$H24)</f>
        <v>6.9999999999999929</v>
      </c>
      <c r="K24" s="184">
        <f>IF(OR($G24="",$I24=""),"",$I24-$G24)</f>
        <v>9.9999999999994316E-2</v>
      </c>
      <c r="L24" s="184">
        <f>IF(OR($E24="",$I24=""),"",$I24-$E24)</f>
        <v>-11.5</v>
      </c>
      <c r="M24" s="185">
        <f>IF($I24="","",RANK($I24,$I$6:$I$48))</f>
        <v>29</v>
      </c>
      <c r="N24" s="182">
        <v>16.7</v>
      </c>
      <c r="O24" s="183">
        <v>5.9</v>
      </c>
      <c r="P24" s="184">
        <v>4.5</v>
      </c>
      <c r="Q24" s="184">
        <v>2.2000000000000002</v>
      </c>
      <c r="R24" s="184">
        <f>IFERROR(ROUND(INDEX(DataKs2Main!$K:$K,MATCH($A24,DataKs2Main!$D:$D,0)),1),"")</f>
        <v>10.9</v>
      </c>
      <c r="S24" s="184">
        <f>IF(OR($Q24="",$R24=""),"",$R24-$Q24)</f>
        <v>8.6999999999999993</v>
      </c>
      <c r="T24" s="184">
        <f>IF(OR($P24="",$R24=""),"",$R24-$P24)</f>
        <v>6.4</v>
      </c>
      <c r="U24" s="184">
        <f>IF(OR($N24="",$R24=""),"",$R24-$N24)</f>
        <v>-5.7999999999999989</v>
      </c>
      <c r="V24" s="185">
        <f>IF($R24="","",RANK($R24,$R$6:$R$48))</f>
        <v>14</v>
      </c>
      <c r="W24" s="186">
        <v>-0.6</v>
      </c>
      <c r="X24" s="187">
        <v>1.3</v>
      </c>
      <c r="Y24" s="188">
        <v>0.88</v>
      </c>
      <c r="Z24" s="188"/>
      <c r="AA24" s="188"/>
      <c r="AB24" s="188" t="str">
        <f>IF(OR($Z24="",$AA24=""),"",$AA24-$Z24)</f>
        <v/>
      </c>
      <c r="AC24" s="188" t="str">
        <f>IF(OR($Y24="",$AA24=""),"",$AA24-$Y24)</f>
        <v/>
      </c>
      <c r="AD24" s="188" t="str">
        <f>IF(OR($W24="",$AA24=""),"",$AA24-$W24)</f>
        <v/>
      </c>
      <c r="AE24" s="185" t="str">
        <f>IF($AA24="","",RANK($AA24,$AA$6:$AA$48))</f>
        <v/>
      </c>
      <c r="AF24" s="186">
        <v>1.3</v>
      </c>
      <c r="AG24" s="187">
        <v>1.64</v>
      </c>
      <c r="AH24" s="188">
        <v>1.73</v>
      </c>
      <c r="AI24" s="188"/>
      <c r="AJ24" s="188"/>
      <c r="AK24" s="188" t="str">
        <f>IF(OR($AI24="",$AJ24=""),"",$AJ24-$AI24)</f>
        <v/>
      </c>
      <c r="AL24" s="188" t="str">
        <f>IF(OR($AH24="",$AJ24=""),"",$AJ24-$AH24)</f>
        <v/>
      </c>
      <c r="AM24" s="188" t="str">
        <f>IF(OR($AF24="",$AJ24=""),"",$AJ24-$AF24)</f>
        <v/>
      </c>
      <c r="AN24" s="185" t="str">
        <f>IF($AJ24="","",RANK($AJ24,$AJ$6:$AJ$48))</f>
        <v/>
      </c>
      <c r="AO24" s="186">
        <v>2</v>
      </c>
      <c r="AP24" s="187">
        <v>3.78</v>
      </c>
      <c r="AQ24" s="188">
        <v>2.4300000000000002</v>
      </c>
      <c r="AR24" s="188"/>
      <c r="AS24" s="188"/>
      <c r="AT24" s="188" t="str">
        <f>IF(OR($AR24="",$AS24=""),"",$AS24-$AR24)</f>
        <v/>
      </c>
      <c r="AU24" s="188" t="str">
        <f>IF(OR($AQ24="",$AS24=""),"",$AS24-$AQ24)</f>
        <v/>
      </c>
      <c r="AV24" s="188" t="str">
        <f>IF(OR($AO24="",$AS24=""),"",$AS24-$AO24)</f>
        <v/>
      </c>
      <c r="AW24" s="185" t="str">
        <f>IF($AS24="","",RANK($AS24,$AS$6:$AS$48))</f>
        <v/>
      </c>
    </row>
    <row r="25" spans="1:49">
      <c r="A25" s="179" t="s">
        <v>53</v>
      </c>
      <c r="B25" s="180">
        <v>2043</v>
      </c>
      <c r="C25" s="167">
        <v>20</v>
      </c>
      <c r="D25" s="185">
        <f>IFERROR(INDEX(DataKs2Main!$G:$G,MATCH($A25,DataKs2Main!$D:$D,0)),"")</f>
        <v>53</v>
      </c>
      <c r="E25" s="182">
        <v>82.8</v>
      </c>
      <c r="F25" s="183">
        <v>74.099999999999994</v>
      </c>
      <c r="G25" s="184">
        <v>63.8</v>
      </c>
      <c r="H25" s="184">
        <v>69.2</v>
      </c>
      <c r="I25" s="184">
        <f>IFERROR(ROUND(INDEX(DataKs2Main!$J:$J,MATCH($A25,DataKs2Main!$D:$D,0)),1),"")</f>
        <v>58.5</v>
      </c>
      <c r="J25" s="184">
        <f>IF(OR($H25="",$I25=""),"",$I25-$H25)</f>
        <v>-10.700000000000003</v>
      </c>
      <c r="K25" s="184">
        <f>IF(OR($G25="",$I25=""),"",$I25-$G25)</f>
        <v>-5.2999999999999972</v>
      </c>
      <c r="L25" s="184">
        <f>IF(OR($E25="",$I25=""),"",$I25-$E25)</f>
        <v>-24.299999999999997</v>
      </c>
      <c r="M25" s="185">
        <f>IF($I25="","",RANK($I25,$I$6:$I$48))</f>
        <v>32</v>
      </c>
      <c r="N25" s="182">
        <v>13.8</v>
      </c>
      <c r="O25" s="183">
        <v>7.4</v>
      </c>
      <c r="P25" s="184">
        <v>8.5</v>
      </c>
      <c r="Q25" s="184">
        <v>9.6</v>
      </c>
      <c r="R25" s="184">
        <f>IFERROR(ROUND(INDEX(DataKs2Main!$K:$K,MATCH($A25,DataKs2Main!$D:$D,0)),1),"")</f>
        <v>0</v>
      </c>
      <c r="S25" s="184">
        <f>IF(OR($Q25="",$R25=""),"",$R25-$Q25)</f>
        <v>-9.6</v>
      </c>
      <c r="T25" s="184">
        <f>IF(OR($P25="",$R25=""),"",$R25-$P25)</f>
        <v>-8.5</v>
      </c>
      <c r="U25" s="184">
        <f>IF(OR($N25="",$R25=""),"",$R25-$N25)</f>
        <v>-13.8</v>
      </c>
      <c r="V25" s="185">
        <f>IF($R25="","",RANK($R25,$R$6:$R$48))</f>
        <v>39</v>
      </c>
      <c r="W25" s="186">
        <v>1.6</v>
      </c>
      <c r="X25" s="187">
        <v>2.2799999999999998</v>
      </c>
      <c r="Y25" s="188">
        <v>0.77</v>
      </c>
      <c r="Z25" s="188"/>
      <c r="AA25" s="188"/>
      <c r="AB25" s="188" t="str">
        <f>IF(OR($Z25="",$AA25=""),"",$AA25-$Z25)</f>
        <v/>
      </c>
      <c r="AC25" s="188" t="str">
        <f>IF(OR($Y25="",$AA25=""),"",$AA25-$Y25)</f>
        <v/>
      </c>
      <c r="AD25" s="188" t="str">
        <f>IF(OR($W25="",$AA25=""),"",$AA25-$W25)</f>
        <v/>
      </c>
      <c r="AE25" s="185" t="str">
        <f>IF($AA25="","",RANK($AA25,$AA$6:$AA$48))</f>
        <v/>
      </c>
      <c r="AF25" s="186">
        <v>1.2</v>
      </c>
      <c r="AG25" s="187">
        <v>3.05</v>
      </c>
      <c r="AH25" s="188">
        <v>2.79</v>
      </c>
      <c r="AI25" s="188"/>
      <c r="AJ25" s="188"/>
      <c r="AK25" s="188" t="str">
        <f>IF(OR($AI25="",$AJ25=""),"",$AJ25-$AI25)</f>
        <v/>
      </c>
      <c r="AL25" s="188" t="str">
        <f>IF(OR($AH25="",$AJ25=""),"",$AJ25-$AH25)</f>
        <v/>
      </c>
      <c r="AM25" s="188" t="str">
        <f>IF(OR($AF25="",$AJ25=""),"",$AJ25-$AF25)</f>
        <v/>
      </c>
      <c r="AN25" s="185" t="str">
        <f>IF($AJ25="","",RANK($AJ25,$AJ$6:$AJ$48))</f>
        <v/>
      </c>
      <c r="AO25" s="186">
        <v>3.1</v>
      </c>
      <c r="AP25" s="187">
        <v>3.95</v>
      </c>
      <c r="AQ25" s="188">
        <v>1.1499999999999999</v>
      </c>
      <c r="AR25" s="188"/>
      <c r="AS25" s="188"/>
      <c r="AT25" s="188" t="str">
        <f>IF(OR($AR25="",$AS25=""),"",$AS25-$AR25)</f>
        <v/>
      </c>
      <c r="AU25" s="188" t="str">
        <f>IF(OR($AQ25="",$AS25=""),"",$AS25-$AQ25)</f>
        <v/>
      </c>
      <c r="AV25" s="188" t="str">
        <f>IF(OR($AO25="",$AS25=""),"",$AS25-$AO25)</f>
        <v/>
      </c>
      <c r="AW25" s="185" t="str">
        <f>IF($AS25="","",RANK($AS25,$AS$6:$AS$48))</f>
        <v/>
      </c>
    </row>
    <row r="26" spans="1:49">
      <c r="A26" s="179" t="s">
        <v>54</v>
      </c>
      <c r="B26" s="180">
        <v>2071</v>
      </c>
      <c r="C26" s="167">
        <v>21</v>
      </c>
      <c r="D26" s="185">
        <f>IFERROR(INDEX(DataKs2Main!$G:$G,MATCH($A26,DataKs2Main!$D:$D,0)),"")</f>
        <v>91</v>
      </c>
      <c r="E26" s="182">
        <v>84.4</v>
      </c>
      <c r="F26" s="183">
        <v>65.599999999999994</v>
      </c>
      <c r="G26" s="184">
        <v>78.3</v>
      </c>
      <c r="H26" s="184">
        <v>69.099999999999994</v>
      </c>
      <c r="I26" s="184">
        <f>IFERROR(ROUND(INDEX(DataKs2Main!$J:$J,MATCH($A26,DataKs2Main!$D:$D,0)),1),"")</f>
        <v>75.8</v>
      </c>
      <c r="J26" s="184">
        <f>IF(OR($H26="",$I26=""),"",$I26-$H26)</f>
        <v>6.7000000000000028</v>
      </c>
      <c r="K26" s="184">
        <f>IF(OR($G26="",$I26=""),"",$I26-$G26)</f>
        <v>-2.5</v>
      </c>
      <c r="L26" s="184">
        <f>IF(OR($E26="",$I26=""),"",$I26-$E26)</f>
        <v>-8.6000000000000085</v>
      </c>
      <c r="M26" s="185">
        <f>IF($I26="","",RANK($I26,$I$6:$I$48))</f>
        <v>12</v>
      </c>
      <c r="N26" s="182">
        <v>20.2</v>
      </c>
      <c r="O26" s="183">
        <v>10</v>
      </c>
      <c r="P26" s="184">
        <v>8.4</v>
      </c>
      <c r="Q26" s="184">
        <v>8.6</v>
      </c>
      <c r="R26" s="184">
        <f>IFERROR(ROUND(INDEX(DataKs2Main!$K:$K,MATCH($A26,DataKs2Main!$D:$D,0)),1),"")</f>
        <v>9.9</v>
      </c>
      <c r="S26" s="184">
        <f>IF(OR($Q26="",$R26=""),"",$R26-$Q26)</f>
        <v>1.3000000000000007</v>
      </c>
      <c r="T26" s="184">
        <f>IF(OR($P26="",$R26=""),"",$R26-$P26)</f>
        <v>1.5</v>
      </c>
      <c r="U26" s="184">
        <f>IF(OR($N26="",$R26=""),"",$R26-$N26)</f>
        <v>-10.299999999999999</v>
      </c>
      <c r="V26" s="185">
        <f>IF($R26="","",RANK($R26,$R$6:$R$48))</f>
        <v>17</v>
      </c>
      <c r="W26" s="186">
        <v>5.3</v>
      </c>
      <c r="X26" s="187">
        <v>0.26</v>
      </c>
      <c r="Y26" s="188">
        <v>4.03</v>
      </c>
      <c r="Z26" s="188"/>
      <c r="AA26" s="188"/>
      <c r="AB26" s="188" t="str">
        <f>IF(OR($Z26="",$AA26=""),"",$AA26-$Z26)</f>
        <v/>
      </c>
      <c r="AC26" s="188" t="str">
        <f>IF(OR($Y26="",$AA26=""),"",$AA26-$Y26)</f>
        <v/>
      </c>
      <c r="AD26" s="188" t="str">
        <f>IF(OR($W26="",$AA26=""),"",$AA26-$W26)</f>
        <v/>
      </c>
      <c r="AE26" s="185" t="str">
        <f>IF($AA26="","",RANK($AA26,$AA$6:$AA$48))</f>
        <v/>
      </c>
      <c r="AF26" s="186">
        <v>2.1</v>
      </c>
      <c r="AG26" s="187">
        <v>-0.42</v>
      </c>
      <c r="AH26" s="188">
        <v>-1.51</v>
      </c>
      <c r="AI26" s="188"/>
      <c r="AJ26" s="188"/>
      <c r="AK26" s="188" t="str">
        <f>IF(OR($AI26="",$AJ26=""),"",$AJ26-$AI26)</f>
        <v/>
      </c>
      <c r="AL26" s="188" t="str">
        <f>IF(OR($AH26="",$AJ26=""),"",$AJ26-$AH26)</f>
        <v/>
      </c>
      <c r="AM26" s="188" t="str">
        <f>IF(OR($AF26="",$AJ26=""),"",$AJ26-$AF26)</f>
        <v/>
      </c>
      <c r="AN26" s="185" t="str">
        <f>IF($AJ26="","",RANK($AJ26,$AJ$6:$AJ$48))</f>
        <v/>
      </c>
      <c r="AO26" s="186">
        <v>4.2</v>
      </c>
      <c r="AP26" s="187">
        <v>-0.06</v>
      </c>
      <c r="AQ26" s="188">
        <v>2.68</v>
      </c>
      <c r="AR26" s="188"/>
      <c r="AS26" s="188"/>
      <c r="AT26" s="188" t="str">
        <f>IF(OR($AR26="",$AS26=""),"",$AS26-$AR26)</f>
        <v/>
      </c>
      <c r="AU26" s="188" t="str">
        <f>IF(OR($AQ26="",$AS26=""),"",$AS26-$AQ26)</f>
        <v/>
      </c>
      <c r="AV26" s="188" t="str">
        <f>IF(OR($AO26="",$AS26=""),"",$AS26-$AO26)</f>
        <v/>
      </c>
      <c r="AW26" s="185" t="str">
        <f>IF($AS26="","",RANK($AS26,$AS$6:$AS$48))</f>
        <v/>
      </c>
    </row>
    <row r="27" spans="1:49">
      <c r="A27" s="179" t="s">
        <v>55</v>
      </c>
      <c r="B27" s="180">
        <v>2013</v>
      </c>
      <c r="C27" s="167">
        <v>22</v>
      </c>
      <c r="D27" s="185">
        <f>IFERROR(INDEX(DataKs2Main!$G:$G,MATCH($A27,DataKs2Main!$D:$D,0)),"")</f>
        <v>108</v>
      </c>
      <c r="E27" s="182">
        <v>58</v>
      </c>
      <c r="F27" s="183">
        <v>61.1</v>
      </c>
      <c r="G27" s="184">
        <v>52.5</v>
      </c>
      <c r="H27" s="184">
        <v>60</v>
      </c>
      <c r="I27" s="184">
        <f>IFERROR(ROUND(INDEX(DataKs2Main!$J:$J,MATCH($A27,DataKs2Main!$D:$D,0)),1),"")</f>
        <v>68.5</v>
      </c>
      <c r="J27" s="184">
        <f>IF(OR($H27="",$I27=""),"",$I27-$H27)</f>
        <v>8.5</v>
      </c>
      <c r="K27" s="184">
        <f>IF(OR($G27="",$I27=""),"",$I27-$G27)</f>
        <v>16</v>
      </c>
      <c r="L27" s="184">
        <f>IF(OR($E27="",$I27=""),"",$I27-$E27)</f>
        <v>10.5</v>
      </c>
      <c r="M27" s="185">
        <f>IF($I27="","",RANK($I27,$I$6:$I$48))</f>
        <v>21</v>
      </c>
      <c r="N27" s="182">
        <v>10.1</v>
      </c>
      <c r="O27" s="183">
        <v>9.3000000000000007</v>
      </c>
      <c r="P27" s="184">
        <v>4</v>
      </c>
      <c r="Q27" s="184">
        <v>7</v>
      </c>
      <c r="R27" s="184">
        <f>IFERROR(ROUND(INDEX(DataKs2Main!$K:$K,MATCH($A27,DataKs2Main!$D:$D,0)),1),"")</f>
        <v>12</v>
      </c>
      <c r="S27" s="184">
        <f>IF(OR($Q27="",$R27=""),"",$R27-$Q27)</f>
        <v>5</v>
      </c>
      <c r="T27" s="184">
        <f>IF(OR($P27="",$R27=""),"",$R27-$P27)</f>
        <v>8</v>
      </c>
      <c r="U27" s="184">
        <f>IF(OR($N27="",$R27=""),"",$R27-$N27)</f>
        <v>1.9000000000000004</v>
      </c>
      <c r="V27" s="185">
        <f>IF($R27="","",RANK($R27,$R$6:$R$48))</f>
        <v>12</v>
      </c>
      <c r="W27" s="186">
        <v>-0.8</v>
      </c>
      <c r="X27" s="187">
        <v>-0.38</v>
      </c>
      <c r="Y27" s="188">
        <v>-0.71</v>
      </c>
      <c r="Z27" s="188"/>
      <c r="AA27" s="188"/>
      <c r="AB27" s="188" t="str">
        <f>IF(OR($Z27="",$AA27=""),"",$AA27-$Z27)</f>
        <v/>
      </c>
      <c r="AC27" s="188" t="str">
        <f>IF(OR($Y27="",$AA27=""),"",$AA27-$Y27)</f>
        <v/>
      </c>
      <c r="AD27" s="188" t="str">
        <f>IF(OR($W27="",$AA27=""),"",$AA27-$W27)</f>
        <v/>
      </c>
      <c r="AE27" s="185" t="str">
        <f>IF($AA27="","",RANK($AA27,$AA$6:$AA$48))</f>
        <v/>
      </c>
      <c r="AF27" s="186">
        <v>1.4</v>
      </c>
      <c r="AG27" s="187">
        <v>-0.38</v>
      </c>
      <c r="AH27" s="188">
        <v>-0.99</v>
      </c>
      <c r="AI27" s="188"/>
      <c r="AJ27" s="188"/>
      <c r="AK27" s="188" t="str">
        <f>IF(OR($AI27="",$AJ27=""),"",$AJ27-$AI27)</f>
        <v/>
      </c>
      <c r="AL27" s="188" t="str">
        <f>IF(OR($AH27="",$AJ27=""),"",$AJ27-$AH27)</f>
        <v/>
      </c>
      <c r="AM27" s="188" t="str">
        <f>IF(OR($AF27="",$AJ27=""),"",$AJ27-$AF27)</f>
        <v/>
      </c>
      <c r="AN27" s="185" t="str">
        <f>IF($AJ27="","",RANK($AJ27,$AJ$6:$AJ$48))</f>
        <v/>
      </c>
      <c r="AO27" s="186">
        <v>0.3</v>
      </c>
      <c r="AP27" s="187">
        <v>0.46</v>
      </c>
      <c r="AQ27" s="188">
        <v>0.54</v>
      </c>
      <c r="AR27" s="188"/>
      <c r="AS27" s="188"/>
      <c r="AT27" s="188" t="str">
        <f>IF(OR($AR27="",$AS27=""),"",$AS27-$AR27)</f>
        <v/>
      </c>
      <c r="AU27" s="188" t="str">
        <f>IF(OR($AQ27="",$AS27=""),"",$AS27-$AQ27)</f>
        <v/>
      </c>
      <c r="AV27" s="188" t="str">
        <f>IF(OR($AO27="",$AS27=""),"",$AS27-$AO27)</f>
        <v/>
      </c>
      <c r="AW27" s="185" t="str">
        <f>IF($AS27="","",RANK($AS27,$AS$6:$AS$48))</f>
        <v/>
      </c>
    </row>
    <row r="28" spans="1:49">
      <c r="A28" s="179" t="s">
        <v>56</v>
      </c>
      <c r="B28" s="180">
        <v>2064</v>
      </c>
      <c r="C28" s="167">
        <v>23</v>
      </c>
      <c r="D28" s="185">
        <f>IFERROR(INDEX(DataKs2Main!$G:$G,MATCH($A28,DataKs2Main!$D:$D,0)),"")</f>
        <v>40</v>
      </c>
      <c r="E28" s="182">
        <v>51.9</v>
      </c>
      <c r="F28" s="183">
        <v>70.5</v>
      </c>
      <c r="G28" s="184">
        <v>69.5</v>
      </c>
      <c r="H28" s="184">
        <v>63.5</v>
      </c>
      <c r="I28" s="184">
        <f>IFERROR(ROUND(INDEX(DataKs2Main!$J:$J,MATCH($A28,DataKs2Main!$D:$D,0)),1),"")</f>
        <v>70</v>
      </c>
      <c r="J28" s="184">
        <f>IF(OR($H28="",$I28=""),"",$I28-$H28)</f>
        <v>6.5</v>
      </c>
      <c r="K28" s="184">
        <f>IF(OR($G28="",$I28=""),"",$I28-$G28)</f>
        <v>0.5</v>
      </c>
      <c r="L28" s="184">
        <f>IF(OR($E28="",$I28=""),"",$I28-$E28)</f>
        <v>18.100000000000001</v>
      </c>
      <c r="M28" s="185">
        <f>IF($I28="","",RANK($I28,$I$6:$I$48))</f>
        <v>18</v>
      </c>
      <c r="N28" s="182">
        <v>11.1</v>
      </c>
      <c r="O28" s="183">
        <v>10.3</v>
      </c>
      <c r="P28" s="184">
        <v>6.8</v>
      </c>
      <c r="Q28" s="184">
        <v>9.6</v>
      </c>
      <c r="R28" s="184">
        <f>IFERROR(ROUND(INDEX(DataKs2Main!$K:$K,MATCH($A28,DataKs2Main!$D:$D,0)),1),"")</f>
        <v>12.5</v>
      </c>
      <c r="S28" s="184">
        <f>IF(OR($Q28="",$R28=""),"",$R28-$Q28)</f>
        <v>2.9000000000000004</v>
      </c>
      <c r="T28" s="184">
        <f>IF(OR($P28="",$R28=""),"",$R28-$P28)</f>
        <v>5.7</v>
      </c>
      <c r="U28" s="184">
        <f>IF(OR($N28="",$R28=""),"",$R28-$N28)</f>
        <v>1.4000000000000004</v>
      </c>
      <c r="V28" s="185">
        <f>IF($R28="","",RANK($R28,$R$6:$R$48))</f>
        <v>9</v>
      </c>
      <c r="W28" s="186">
        <v>-1</v>
      </c>
      <c r="X28" s="187">
        <v>1.08</v>
      </c>
      <c r="Y28" s="188">
        <v>-0.64</v>
      </c>
      <c r="Z28" s="188"/>
      <c r="AA28" s="188"/>
      <c r="AB28" s="188" t="str">
        <f>IF(OR($Z28="",$AA28=""),"",$AA28-$Z28)</f>
        <v/>
      </c>
      <c r="AC28" s="188" t="str">
        <f>IF(OR($Y28="",$AA28=""),"",$AA28-$Y28)</f>
        <v/>
      </c>
      <c r="AD28" s="188" t="str">
        <f>IF(OR($W28="",$AA28=""),"",$AA28-$W28)</f>
        <v/>
      </c>
      <c r="AE28" s="185" t="str">
        <f>IF($AA28="","",RANK($AA28,$AA$6:$AA$48))</f>
        <v/>
      </c>
      <c r="AF28" s="186">
        <v>0.1</v>
      </c>
      <c r="AG28" s="187">
        <v>-0.02</v>
      </c>
      <c r="AH28" s="188">
        <v>-0.14000000000000001</v>
      </c>
      <c r="AI28" s="188"/>
      <c r="AJ28" s="188"/>
      <c r="AK28" s="188" t="str">
        <f>IF(OR($AI28="",$AJ28=""),"",$AJ28-$AI28)</f>
        <v/>
      </c>
      <c r="AL28" s="188" t="str">
        <f>IF(OR($AH28="",$AJ28=""),"",$AJ28-$AH28)</f>
        <v/>
      </c>
      <c r="AM28" s="188" t="str">
        <f>IF(OR($AF28="",$AJ28=""),"",$AJ28-$AF28)</f>
        <v/>
      </c>
      <c r="AN28" s="185" t="str">
        <f>IF($AJ28="","",RANK($AJ28,$AJ$6:$AJ$48))</f>
        <v/>
      </c>
      <c r="AO28" s="186">
        <v>0.6</v>
      </c>
      <c r="AP28" s="187">
        <v>2.4</v>
      </c>
      <c r="AQ28" s="188">
        <v>2.16</v>
      </c>
      <c r="AR28" s="188"/>
      <c r="AS28" s="188"/>
      <c r="AT28" s="188" t="str">
        <f>IF(OR($AR28="",$AS28=""),"",$AS28-$AR28)</f>
        <v/>
      </c>
      <c r="AU28" s="188" t="str">
        <f>IF(OR($AQ28="",$AS28=""),"",$AS28-$AQ28)</f>
        <v/>
      </c>
      <c r="AV28" s="188" t="str">
        <f>IF(OR($AO28="",$AS28=""),"",$AS28-$AO28)</f>
        <v/>
      </c>
      <c r="AW28" s="185" t="str">
        <f>IF($AS28="","",RANK($AS28,$AS$6:$AS$48))</f>
        <v/>
      </c>
    </row>
    <row r="29" spans="1:49">
      <c r="A29" s="179" t="s">
        <v>96</v>
      </c>
      <c r="B29" s="180">
        <v>7008</v>
      </c>
      <c r="C29" s="167">
        <v>44</v>
      </c>
      <c r="D29" s="185">
        <f>IFERROR(INDEX(DataKs2Main!$G:$G,MATCH($A29,DataKs2Main!$D:$D,0)),"")</f>
        <v>8</v>
      </c>
      <c r="E29" s="182"/>
      <c r="F29" s="183">
        <v>33.299999999999997</v>
      </c>
      <c r="G29" s="184">
        <v>0</v>
      </c>
      <c r="H29" s="184">
        <v>0</v>
      </c>
      <c r="I29" s="184">
        <f>IFERROR(ROUND(INDEX(DataKs2Main!$J:$J,MATCH($A29,DataKs2Main!$D:$D,0)),1),"")</f>
        <v>0</v>
      </c>
      <c r="J29" s="184">
        <f>IF(OR($H29="",$I29=""),"",$I29-$H29)</f>
        <v>0</v>
      </c>
      <c r="K29" s="184">
        <f>IF(OR($G29="",$I29=""),"",$I29-$G29)</f>
        <v>0</v>
      </c>
      <c r="L29" s="184" t="str">
        <f>IF(OR($E29="",$I29=""),"",$I29-$E29)</f>
        <v/>
      </c>
      <c r="M29" s="185"/>
      <c r="N29" s="182"/>
      <c r="O29" s="183">
        <v>0</v>
      </c>
      <c r="P29" s="184">
        <v>0</v>
      </c>
      <c r="Q29" s="184">
        <v>0</v>
      </c>
      <c r="R29" s="184">
        <f>IFERROR(ROUND(INDEX(DataKs2Main!$K:$K,MATCH($A29,DataKs2Main!$D:$D,0)),1),"")</f>
        <v>0</v>
      </c>
      <c r="S29" s="184">
        <f>IF(OR($Q29="",$R29=""),"",$R29-$Q29)</f>
        <v>0</v>
      </c>
      <c r="T29" s="184">
        <f>IF(OR($P29="",$R29=""),"",$R29-$P29)</f>
        <v>0</v>
      </c>
      <c r="U29" s="184" t="str">
        <f>IF(OR($N29="",$R29=""),"",$R29-$N29)</f>
        <v/>
      </c>
      <c r="V29" s="185"/>
      <c r="W29" s="186"/>
      <c r="X29" s="187">
        <v>-6.84</v>
      </c>
      <c r="Y29" s="188">
        <v>-6.92</v>
      </c>
      <c r="Z29" s="188"/>
      <c r="AA29" s="188"/>
      <c r="AB29" s="188" t="str">
        <f>IF(OR($Z29="",$AA29=""),"",$AA29-$Z29)</f>
        <v/>
      </c>
      <c r="AC29" s="188" t="str">
        <f>IF(OR($Y29="",$AA29=""),"",$AA29-$Y29)</f>
        <v/>
      </c>
      <c r="AD29" s="188" t="str">
        <f>IF(OR($W29="",$AA29=""),"",$AA29-$W29)</f>
        <v/>
      </c>
      <c r="AE29" s="185"/>
      <c r="AF29" s="186"/>
      <c r="AG29" s="187">
        <v>-4.88</v>
      </c>
      <c r="AH29" s="188">
        <v>-8.68</v>
      </c>
      <c r="AI29" s="188"/>
      <c r="AJ29" s="188"/>
      <c r="AK29" s="188" t="str">
        <f>IF(OR($AI29="",$AJ29=""),"",$AJ29-$AI29)</f>
        <v/>
      </c>
      <c r="AL29" s="188" t="str">
        <f>IF(OR($AH29="",$AJ29=""),"",$AJ29-$AH29)</f>
        <v/>
      </c>
      <c r="AM29" s="188" t="str">
        <f>IF(OR($AF29="",$AJ29=""),"",$AJ29-$AF29)</f>
        <v/>
      </c>
      <c r="AN29" s="185"/>
      <c r="AO29" s="186"/>
      <c r="AP29" s="187">
        <v>-7.17</v>
      </c>
      <c r="AQ29" s="188">
        <v>-7.9</v>
      </c>
      <c r="AR29" s="188"/>
      <c r="AS29" s="188"/>
      <c r="AT29" s="188" t="str">
        <f>IF(OR($AR29="",$AS29=""),"",$AS29-$AR29)</f>
        <v/>
      </c>
      <c r="AU29" s="188" t="str">
        <f>IF(OR($AQ29="",$AS29=""),"",$AS29-$AQ29)</f>
        <v/>
      </c>
      <c r="AV29" s="188" t="str">
        <f>IF(OR($AO29="",$AS29=""),"",$AS29-$AO29)</f>
        <v/>
      </c>
      <c r="AW29" s="185"/>
    </row>
    <row r="30" spans="1:49">
      <c r="A30" s="179" t="s">
        <v>57</v>
      </c>
      <c r="B30" s="180">
        <v>2070</v>
      </c>
      <c r="C30" s="167">
        <v>24</v>
      </c>
      <c r="D30" s="185">
        <f>IFERROR(INDEX(DataKs2Main!$G:$G,MATCH($A30,DataKs2Main!$D:$D,0)),"")</f>
        <v>57</v>
      </c>
      <c r="E30" s="182">
        <v>64.3</v>
      </c>
      <c r="F30" s="183">
        <v>60</v>
      </c>
      <c r="G30" s="184">
        <v>72.099999999999994</v>
      </c>
      <c r="H30" s="184">
        <v>70.5</v>
      </c>
      <c r="I30" s="184">
        <f>IFERROR(ROUND(INDEX(DataKs2Main!$J:$J,MATCH($A30,DataKs2Main!$D:$D,0)),1),"")</f>
        <v>71.900000000000006</v>
      </c>
      <c r="J30" s="184">
        <f>IF(OR($H30="",$I30=""),"",$I30-$H30)</f>
        <v>1.4000000000000057</v>
      </c>
      <c r="K30" s="184">
        <f>IF(OR($G30="",$I30=""),"",$I30-$G30)</f>
        <v>-0.19999999999998863</v>
      </c>
      <c r="L30" s="184">
        <f>IF(OR($E30="",$I30=""),"",$I30-$E30)</f>
        <v>7.6000000000000085</v>
      </c>
      <c r="M30" s="185">
        <f>IF($I30="","",RANK($I30,$I$6:$I$48))</f>
        <v>14</v>
      </c>
      <c r="N30" s="182">
        <v>4.0999999999999996</v>
      </c>
      <c r="O30" s="183">
        <v>1.2</v>
      </c>
      <c r="P30" s="184">
        <v>1.5</v>
      </c>
      <c r="Q30" s="184">
        <v>3.8</v>
      </c>
      <c r="R30" s="184">
        <f>IFERROR(ROUND(INDEX(DataKs2Main!$K:$K,MATCH($A30,DataKs2Main!$D:$D,0)),1),"")</f>
        <v>7</v>
      </c>
      <c r="S30" s="184">
        <f>IF(OR($Q30="",$R30=""),"",$R30-$Q30)</f>
        <v>3.2</v>
      </c>
      <c r="T30" s="184">
        <f>IF(OR($P30="",$R30=""),"",$R30-$P30)</f>
        <v>5.5</v>
      </c>
      <c r="U30" s="184">
        <f>IF(OR($N30="",$R30=""),"",$R30-$N30)</f>
        <v>2.9000000000000004</v>
      </c>
      <c r="V30" s="185">
        <f>IF($R30="","",RANK($R30,$R$6:$R$48))</f>
        <v>21</v>
      </c>
      <c r="W30" s="186">
        <v>2.6</v>
      </c>
      <c r="X30" s="187">
        <v>0.11</v>
      </c>
      <c r="Y30" s="188">
        <v>1.72</v>
      </c>
      <c r="Z30" s="188"/>
      <c r="AA30" s="188"/>
      <c r="AB30" s="188" t="str">
        <f>IF(OR($Z30="",$AA30=""),"",$AA30-$Z30)</f>
        <v/>
      </c>
      <c r="AC30" s="188" t="str">
        <f>IF(OR($Y30="",$AA30=""),"",$AA30-$Y30)</f>
        <v/>
      </c>
      <c r="AD30" s="188" t="str">
        <f>IF(OR($W30="",$AA30=""),"",$AA30-$W30)</f>
        <v/>
      </c>
      <c r="AE30" s="185" t="str">
        <f>IF($AA30="","",RANK($AA30,$AA$6:$AA$48))</f>
        <v/>
      </c>
      <c r="AF30" s="186">
        <v>0</v>
      </c>
      <c r="AG30" s="187">
        <v>-2.94</v>
      </c>
      <c r="AH30" s="188">
        <v>1.31</v>
      </c>
      <c r="AI30" s="188"/>
      <c r="AJ30" s="188"/>
      <c r="AK30" s="188" t="str">
        <f>IF(OR($AI30="",$AJ30=""),"",$AJ30-$AI30)</f>
        <v/>
      </c>
      <c r="AL30" s="188" t="str">
        <f>IF(OR($AH30="",$AJ30=""),"",$AJ30-$AH30)</f>
        <v/>
      </c>
      <c r="AM30" s="188" t="str">
        <f>IF(OR($AF30="",$AJ30=""),"",$AJ30-$AF30)</f>
        <v/>
      </c>
      <c r="AN30" s="185" t="str">
        <f>IF($AJ30="","",RANK($AJ30,$AJ$6:$AJ$48))</f>
        <v/>
      </c>
      <c r="AO30" s="186">
        <v>4.8</v>
      </c>
      <c r="AP30" s="187">
        <v>0.32</v>
      </c>
      <c r="AQ30" s="188">
        <v>4.53</v>
      </c>
      <c r="AR30" s="188"/>
      <c r="AS30" s="188"/>
      <c r="AT30" s="188" t="str">
        <f>IF(OR($AR30="",$AS30=""),"",$AS30-$AR30)</f>
        <v/>
      </c>
      <c r="AU30" s="188" t="str">
        <f>IF(OR($AQ30="",$AS30=""),"",$AS30-$AQ30)</f>
        <v/>
      </c>
      <c r="AV30" s="188" t="str">
        <f>IF(OR($AO30="",$AS30=""),"",$AS30-$AO30)</f>
        <v/>
      </c>
      <c r="AW30" s="185" t="str">
        <f>IF($AS30="","",RANK($AS30,$AS$6:$AS$48))</f>
        <v/>
      </c>
    </row>
    <row r="31" spans="1:49">
      <c r="A31" s="179" t="s">
        <v>58</v>
      </c>
      <c r="B31" s="180">
        <v>2015</v>
      </c>
      <c r="C31" s="167">
        <v>25</v>
      </c>
      <c r="D31" s="185">
        <f>IFERROR(INDEX(DataKs2Main!$G:$G,MATCH($A31,DataKs2Main!$D:$D,0)),"")</f>
        <v>115</v>
      </c>
      <c r="E31" s="182">
        <v>59.5</v>
      </c>
      <c r="F31" s="183">
        <v>60.5</v>
      </c>
      <c r="G31" s="184">
        <v>57.9</v>
      </c>
      <c r="H31" s="184">
        <v>54.8</v>
      </c>
      <c r="I31" s="184">
        <f>IFERROR(ROUND(INDEX(DataKs2Main!$J:$J,MATCH($A31,DataKs2Main!$D:$D,0)),1),"")</f>
        <v>67.8</v>
      </c>
      <c r="J31" s="184">
        <f>IF(OR($H31="",$I31=""),"",$I31-$H31)</f>
        <v>13</v>
      </c>
      <c r="K31" s="184">
        <f>IF(OR($G31="",$I31=""),"",$I31-$G31)</f>
        <v>9.8999999999999986</v>
      </c>
      <c r="L31" s="184">
        <f>IF(OR($E31="",$I31=""),"",$I31-$E31)</f>
        <v>8.2999999999999972</v>
      </c>
      <c r="M31" s="185">
        <f>IF($I31="","",RANK($I31,$I$6:$I$48))</f>
        <v>23</v>
      </c>
      <c r="N31" s="182">
        <v>4.8</v>
      </c>
      <c r="O31" s="183">
        <v>7</v>
      </c>
      <c r="P31" s="184">
        <v>2.5</v>
      </c>
      <c r="Q31" s="184">
        <v>7.1</v>
      </c>
      <c r="R31" s="184">
        <f>IFERROR(ROUND(INDEX(DataKs2Main!$K:$K,MATCH($A31,DataKs2Main!$D:$D,0)),1),"")</f>
        <v>4.3</v>
      </c>
      <c r="S31" s="184">
        <f>IF(OR($Q31="",$R31=""),"",$R31-$Q31)</f>
        <v>-2.8</v>
      </c>
      <c r="T31" s="184">
        <f>IF(OR($P31="",$R31=""),"",$R31-$P31)</f>
        <v>1.7999999999999998</v>
      </c>
      <c r="U31" s="184">
        <f>IF(OR($N31="",$R31=""),"",$R31-$N31)</f>
        <v>-0.5</v>
      </c>
      <c r="V31" s="185">
        <f>IF($R31="","",RANK($R31,$R$6:$R$48))</f>
        <v>29</v>
      </c>
      <c r="W31" s="186">
        <v>-0.5</v>
      </c>
      <c r="X31" s="187">
        <v>1.33</v>
      </c>
      <c r="Y31" s="188">
        <v>2.17</v>
      </c>
      <c r="Z31" s="188"/>
      <c r="AA31" s="188"/>
      <c r="AB31" s="188" t="str">
        <f>IF(OR($Z31="",$AA31=""),"",$AA31-$Z31)</f>
        <v/>
      </c>
      <c r="AC31" s="188" t="str">
        <f>IF(OR($Y31="",$AA31=""),"",$AA31-$Y31)</f>
        <v/>
      </c>
      <c r="AD31" s="188" t="str">
        <f>IF(OR($W31="",$AA31=""),"",$AA31-$W31)</f>
        <v/>
      </c>
      <c r="AE31" s="185" t="str">
        <f>IF($AA31="","",RANK($AA31,$AA$6:$AA$48))</f>
        <v/>
      </c>
      <c r="AF31" s="186">
        <v>0</v>
      </c>
      <c r="AG31" s="187">
        <v>0.66</v>
      </c>
      <c r="AH31" s="188">
        <v>2.0099999999999998</v>
      </c>
      <c r="AI31" s="188"/>
      <c r="AJ31" s="188"/>
      <c r="AK31" s="188" t="str">
        <f>IF(OR($AI31="",$AJ31=""),"",$AJ31-$AI31)</f>
        <v/>
      </c>
      <c r="AL31" s="188" t="str">
        <f>IF(OR($AH31="",$AJ31=""),"",$AJ31-$AH31)</f>
        <v/>
      </c>
      <c r="AM31" s="188" t="str">
        <f>IF(OR($AF31="",$AJ31=""),"",$AJ31-$AF31)</f>
        <v/>
      </c>
      <c r="AN31" s="185" t="str">
        <f>IF($AJ31="","",RANK($AJ31,$AJ$6:$AJ$48))</f>
        <v/>
      </c>
      <c r="AO31" s="186">
        <v>1.4</v>
      </c>
      <c r="AP31" s="187">
        <v>2.27</v>
      </c>
      <c r="AQ31" s="188">
        <v>4.84</v>
      </c>
      <c r="AR31" s="188"/>
      <c r="AS31" s="188"/>
      <c r="AT31" s="188" t="str">
        <f>IF(OR($AR31="",$AS31=""),"",$AS31-$AR31)</f>
        <v/>
      </c>
      <c r="AU31" s="188" t="str">
        <f>IF(OR($AQ31="",$AS31=""),"",$AS31-$AQ31)</f>
        <v/>
      </c>
      <c r="AV31" s="188" t="str">
        <f>IF(OR($AO31="",$AS31=""),"",$AS31-$AO31)</f>
        <v/>
      </c>
      <c r="AW31" s="185" t="str">
        <f>IF($AS31="","",RANK($AS31,$AS$6:$AS$48))</f>
        <v/>
      </c>
    </row>
    <row r="32" spans="1:49">
      <c r="A32" s="179" t="s">
        <v>77</v>
      </c>
      <c r="B32" s="180">
        <v>7001</v>
      </c>
      <c r="C32" s="167">
        <v>45</v>
      </c>
      <c r="D32" s="185">
        <f>IFERROR(INDEX(DataKs2Main!$G:$G,MATCH($A32,DataKs2Main!$D:$D,0)),"")</f>
        <v>15</v>
      </c>
      <c r="E32" s="182">
        <v>0</v>
      </c>
      <c r="F32" s="183">
        <v>0</v>
      </c>
      <c r="G32" s="184">
        <v>0</v>
      </c>
      <c r="H32" s="184">
        <v>0</v>
      </c>
      <c r="I32" s="184">
        <f>IFERROR(ROUND(INDEX(DataKs2Main!$J:$J,MATCH($A32,DataKs2Main!$D:$D,0)),1),"")</f>
        <v>0</v>
      </c>
      <c r="J32" s="184">
        <f>IF(OR($H32="",$I32=""),"",$I32-$H32)</f>
        <v>0</v>
      </c>
      <c r="K32" s="184">
        <f>IF(OR($G32="",$I32=""),"",$I32-$G32)</f>
        <v>0</v>
      </c>
      <c r="L32" s="184">
        <f>IF(OR($E32="",$I32=""),"",$I32-$E32)</f>
        <v>0</v>
      </c>
      <c r="M32" s="185"/>
      <c r="N32" s="182">
        <v>0</v>
      </c>
      <c r="O32" s="183">
        <v>0</v>
      </c>
      <c r="P32" s="184">
        <v>0</v>
      </c>
      <c r="Q32" s="184">
        <v>0</v>
      </c>
      <c r="R32" s="184">
        <f>IFERROR(ROUND(INDEX(DataKs2Main!$K:$K,MATCH($A32,DataKs2Main!$D:$D,0)),1),"")</f>
        <v>0</v>
      </c>
      <c r="S32" s="184">
        <f>IF(OR($Q32="",$R32=""),"",$R32-$Q32)</f>
        <v>0</v>
      </c>
      <c r="T32" s="184">
        <f>IF(OR($P32="",$R32=""),"",$R32-$P32)</f>
        <v>0</v>
      </c>
      <c r="U32" s="184">
        <f>IF(OR($N32="",$R32=""),"",$R32-$N32)</f>
        <v>0</v>
      </c>
      <c r="V32" s="185"/>
      <c r="W32" s="186">
        <v>-5</v>
      </c>
      <c r="X32" s="187">
        <v>-4.91</v>
      </c>
      <c r="Y32" s="188">
        <v>-6.41</v>
      </c>
      <c r="Z32" s="188"/>
      <c r="AA32" s="188"/>
      <c r="AB32" s="188" t="str">
        <f>IF(OR($Z32="",$AA32=""),"",$AA32-$Z32)</f>
        <v/>
      </c>
      <c r="AC32" s="188" t="str">
        <f>IF(OR($Y32="",$AA32=""),"",$AA32-$Y32)</f>
        <v/>
      </c>
      <c r="AD32" s="188" t="str">
        <f>IF(OR($W32="",$AA32=""),"",$AA32-$W32)</f>
        <v/>
      </c>
      <c r="AE32" s="185"/>
      <c r="AF32" s="186">
        <v>-4.5</v>
      </c>
      <c r="AG32" s="187">
        <v>-5.76</v>
      </c>
      <c r="AH32" s="188">
        <v>-5.54</v>
      </c>
      <c r="AI32" s="188"/>
      <c r="AJ32" s="188"/>
      <c r="AK32" s="188" t="str">
        <f>IF(OR($AI32="",$AJ32=""),"",$AJ32-$AI32)</f>
        <v/>
      </c>
      <c r="AL32" s="188" t="str">
        <f>IF(OR($AH32="",$AJ32=""),"",$AJ32-$AH32)</f>
        <v/>
      </c>
      <c r="AM32" s="188" t="str">
        <f>IF(OR($AF32="",$AJ32=""),"",$AJ32-$AF32)</f>
        <v/>
      </c>
      <c r="AN32" s="185"/>
      <c r="AO32" s="186">
        <v>-3.9</v>
      </c>
      <c r="AP32" s="187">
        <v>-4.71</v>
      </c>
      <c r="AQ32" s="188">
        <v>-5.99</v>
      </c>
      <c r="AR32" s="188"/>
      <c r="AS32" s="188"/>
      <c r="AT32" s="188" t="str">
        <f>IF(OR($AR32="",$AS32=""),"",$AS32-$AR32)</f>
        <v/>
      </c>
      <c r="AU32" s="188" t="str">
        <f>IF(OR($AQ32="",$AS32=""),"",$AS32-$AQ32)</f>
        <v/>
      </c>
      <c r="AV32" s="188" t="str">
        <f>IF(OR($AO32="",$AS32=""),"",$AS32-$AO32)</f>
        <v/>
      </c>
      <c r="AW32" s="185"/>
    </row>
    <row r="33" spans="1:49">
      <c r="A33" s="179" t="s">
        <v>59</v>
      </c>
      <c r="B33" s="180">
        <v>2019</v>
      </c>
      <c r="C33" s="167">
        <v>26</v>
      </c>
      <c r="D33" s="185">
        <f>IFERROR(INDEX(DataKs2Main!$G:$G,MATCH($A33,DataKs2Main!$D:$D,0)),"")</f>
        <v>30</v>
      </c>
      <c r="E33" s="182"/>
      <c r="F33" s="183">
        <v>73.3</v>
      </c>
      <c r="G33" s="184">
        <v>83.3</v>
      </c>
      <c r="H33" s="184">
        <v>83.3</v>
      </c>
      <c r="I33" s="184">
        <f>IFERROR(ROUND(INDEX(DataKs2Main!$J:$J,MATCH($A33,DataKs2Main!$D:$D,0)),1),"")</f>
        <v>86.7</v>
      </c>
      <c r="J33" s="184">
        <f>IF(OR($H33="",$I33=""),"",$I33-$H33)</f>
        <v>3.4000000000000057</v>
      </c>
      <c r="K33" s="184">
        <f>IF(OR($G33="",$I33=""),"",$I33-$G33)</f>
        <v>3.4000000000000057</v>
      </c>
      <c r="L33" s="184" t="str">
        <f>IF(OR($E33="",$I33=""),"",$I33-$E33)</f>
        <v/>
      </c>
      <c r="M33" s="185">
        <f>IF($I33="","",RANK($I33,$I$6:$I$48))</f>
        <v>2</v>
      </c>
      <c r="N33" s="182"/>
      <c r="O33" s="183">
        <v>16.7</v>
      </c>
      <c r="P33" s="184">
        <v>23.3</v>
      </c>
      <c r="Q33" s="184">
        <v>20</v>
      </c>
      <c r="R33" s="184">
        <f>IFERROR(ROUND(INDEX(DataKs2Main!$K:$K,MATCH($A33,DataKs2Main!$D:$D,0)),1),"")</f>
        <v>23.3</v>
      </c>
      <c r="S33" s="184">
        <f>IF(OR($Q33="",$R33=""),"",$R33-$Q33)</f>
        <v>3.3000000000000007</v>
      </c>
      <c r="T33" s="184">
        <f>IF(OR($P33="",$R33=""),"",$R33-$P33)</f>
        <v>0</v>
      </c>
      <c r="U33" s="184" t="str">
        <f>IF(OR($N33="",$R33=""),"",$R33-$N33)</f>
        <v/>
      </c>
      <c r="V33" s="185">
        <f>IF($R33="","",RANK($R33,$R$6:$R$48))</f>
        <v>2</v>
      </c>
      <c r="W33" s="186"/>
      <c r="X33" s="187">
        <v>-0.33</v>
      </c>
      <c r="Y33" s="188">
        <v>3.68</v>
      </c>
      <c r="Z33" s="188"/>
      <c r="AA33" s="188"/>
      <c r="AB33" s="188" t="str">
        <f>IF(OR($Z33="",$AA33=""),"",$AA33-$Z33)</f>
        <v/>
      </c>
      <c r="AC33" s="188" t="str">
        <f>IF(OR($Y33="",$AA33=""),"",$AA33-$Y33)</f>
        <v/>
      </c>
      <c r="AD33" s="188" t="str">
        <f>IF(OR($W33="",$AA33=""),"",$AA33-$W33)</f>
        <v/>
      </c>
      <c r="AE33" s="185" t="str">
        <f>IF($AA33="","",RANK($AA33,$AA$6:$AA$48))</f>
        <v/>
      </c>
      <c r="AF33" s="186"/>
      <c r="AG33" s="187">
        <v>1.42</v>
      </c>
      <c r="AH33" s="188">
        <v>3.16</v>
      </c>
      <c r="AI33" s="188"/>
      <c r="AJ33" s="188"/>
      <c r="AK33" s="188" t="str">
        <f>IF(OR($AI33="",$AJ33=""),"",$AJ33-$AI33)</f>
        <v/>
      </c>
      <c r="AL33" s="188" t="str">
        <f>IF(OR($AH33="",$AJ33=""),"",$AJ33-$AH33)</f>
        <v/>
      </c>
      <c r="AM33" s="188" t="str">
        <f>IF(OR($AF33="",$AJ33=""),"",$AJ33-$AF33)</f>
        <v/>
      </c>
      <c r="AN33" s="185" t="str">
        <f>IF($AJ33="","",RANK($AJ33,$AJ$6:$AJ$48))</f>
        <v/>
      </c>
      <c r="AO33" s="186"/>
      <c r="AP33" s="187">
        <v>-0.01</v>
      </c>
      <c r="AQ33" s="188">
        <v>4.76</v>
      </c>
      <c r="AR33" s="188"/>
      <c r="AS33" s="188"/>
      <c r="AT33" s="188" t="str">
        <f>IF(OR($AR33="",$AS33=""),"",$AS33-$AR33)</f>
        <v/>
      </c>
      <c r="AU33" s="188" t="str">
        <f>IF(OR($AQ33="",$AS33=""),"",$AS33-$AQ33)</f>
        <v/>
      </c>
      <c r="AV33" s="188" t="str">
        <f>IF(OR($AO33="",$AS33=""),"",$AS33-$AO33)</f>
        <v/>
      </c>
      <c r="AW33" s="185" t="str">
        <f>IF($AS33="","",RANK($AS33,$AS$6:$AS$48))</f>
        <v/>
      </c>
    </row>
    <row r="34" spans="1:49">
      <c r="A34" s="179" t="s">
        <v>61</v>
      </c>
      <c r="B34" s="180">
        <v>2067</v>
      </c>
      <c r="C34" s="167">
        <v>27</v>
      </c>
      <c r="D34" s="185">
        <f>IFERROR(INDEX(DataKs2Main!$G:$G,MATCH($A34,DataKs2Main!$D:$D,0)),"")</f>
        <v>139</v>
      </c>
      <c r="E34" s="182">
        <v>55.7</v>
      </c>
      <c r="F34" s="183">
        <v>60.4</v>
      </c>
      <c r="G34" s="184">
        <v>47</v>
      </c>
      <c r="H34" s="184">
        <v>56.9</v>
      </c>
      <c r="I34" s="184">
        <f>IFERROR(ROUND(INDEX(DataKs2Main!$J:$J,MATCH($A34,DataKs2Main!$D:$D,0)),1),"")</f>
        <v>59</v>
      </c>
      <c r="J34" s="184">
        <f>IF(OR($H34="",$I34=""),"",$I34-$H34)</f>
        <v>2.1000000000000014</v>
      </c>
      <c r="K34" s="184">
        <f>IF(OR($G34="",$I34=""),"",$I34-$G34)</f>
        <v>12</v>
      </c>
      <c r="L34" s="184">
        <f>IF(OR($E34="",$I34=""),"",$I34-$E34)</f>
        <v>3.2999999999999972</v>
      </c>
      <c r="M34" s="185">
        <f>IF($I34="","",RANK($I34,$I$6:$I$48))</f>
        <v>31</v>
      </c>
      <c r="N34" s="182">
        <v>7.6</v>
      </c>
      <c r="O34" s="183">
        <v>3.2</v>
      </c>
      <c r="P34" s="184">
        <v>4.8</v>
      </c>
      <c r="Q34" s="184">
        <v>3.8</v>
      </c>
      <c r="R34" s="184">
        <f>IFERROR(ROUND(INDEX(DataKs2Main!$K:$K,MATCH($A34,DataKs2Main!$D:$D,0)),1),"")</f>
        <v>5</v>
      </c>
      <c r="S34" s="184">
        <f>IF(OR($Q34="",$R34=""),"",$R34-$Q34)</f>
        <v>1.2000000000000002</v>
      </c>
      <c r="T34" s="184">
        <f>IF(OR($P34="",$R34=""),"",$R34-$P34)</f>
        <v>0.20000000000000018</v>
      </c>
      <c r="U34" s="184">
        <f>IF(OR($N34="",$R34=""),"",$R34-$N34)</f>
        <v>-2.5999999999999996</v>
      </c>
      <c r="V34" s="185">
        <f>IF($R34="","",RANK($R34,$R$6:$R$48))</f>
        <v>27</v>
      </c>
      <c r="W34" s="186">
        <v>0.3</v>
      </c>
      <c r="X34" s="187">
        <v>-0.15</v>
      </c>
      <c r="Y34" s="188">
        <v>-1.27</v>
      </c>
      <c r="Z34" s="188"/>
      <c r="AA34" s="188"/>
      <c r="AB34" s="188" t="str">
        <f>IF(OR($Z34="",$AA34=""),"",$AA34-$Z34)</f>
        <v/>
      </c>
      <c r="AC34" s="188" t="str">
        <f>IF(OR($Y34="",$AA34=""),"",$AA34-$Y34)</f>
        <v/>
      </c>
      <c r="AD34" s="188" t="str">
        <f>IF(OR($W34="",$AA34=""),"",$AA34-$W34)</f>
        <v/>
      </c>
      <c r="AE34" s="185" t="str">
        <f>IF($AA34="","",RANK($AA34,$AA$6:$AA$48))</f>
        <v/>
      </c>
      <c r="AF34" s="186">
        <v>0.1</v>
      </c>
      <c r="AG34" s="187">
        <v>-0.36</v>
      </c>
      <c r="AH34" s="188">
        <v>-2.5299999999999998</v>
      </c>
      <c r="AI34" s="188"/>
      <c r="AJ34" s="188"/>
      <c r="AK34" s="188" t="str">
        <f>IF(OR($AI34="",$AJ34=""),"",$AJ34-$AI34)</f>
        <v/>
      </c>
      <c r="AL34" s="188" t="str">
        <f>IF(OR($AH34="",$AJ34=""),"",$AJ34-$AH34)</f>
        <v/>
      </c>
      <c r="AM34" s="188" t="str">
        <f>IF(OR($AF34="",$AJ34=""),"",$AJ34-$AF34)</f>
        <v/>
      </c>
      <c r="AN34" s="185" t="str">
        <f>IF($AJ34="","",RANK($AJ34,$AJ$6:$AJ$48))</f>
        <v/>
      </c>
      <c r="AO34" s="186">
        <v>-0.5</v>
      </c>
      <c r="AP34" s="187">
        <v>1.33</v>
      </c>
      <c r="AQ34" s="188">
        <v>0.22</v>
      </c>
      <c r="AR34" s="188"/>
      <c r="AS34" s="188"/>
      <c r="AT34" s="188" t="str">
        <f>IF(OR($AR34="",$AS34=""),"",$AS34-$AR34)</f>
        <v/>
      </c>
      <c r="AU34" s="188" t="str">
        <f>IF(OR($AQ34="",$AS34=""),"",$AS34-$AQ34)</f>
        <v/>
      </c>
      <c r="AV34" s="188" t="str">
        <f>IF(OR($AO34="",$AS34=""),"",$AS34-$AO34)</f>
        <v/>
      </c>
      <c r="AW34" s="185" t="str">
        <f>IF($AS34="","",RANK($AS34,$AS$6:$AS$48))</f>
        <v/>
      </c>
    </row>
    <row r="35" spans="1:49">
      <c r="A35" s="179" t="s">
        <v>62</v>
      </c>
      <c r="B35" s="180">
        <v>2061</v>
      </c>
      <c r="C35" s="167">
        <v>28</v>
      </c>
      <c r="D35" s="185">
        <f>IFERROR(INDEX(DataKs2Main!$G:$G,MATCH($A35,DataKs2Main!$D:$D,0)),"")</f>
        <v>87</v>
      </c>
      <c r="E35" s="182">
        <v>53.6</v>
      </c>
      <c r="F35" s="183">
        <v>37.5</v>
      </c>
      <c r="G35" s="184">
        <v>46.1</v>
      </c>
      <c r="H35" s="184">
        <v>38.4</v>
      </c>
      <c r="I35" s="184">
        <f>IFERROR(ROUND(INDEX(DataKs2Main!$J:$J,MATCH($A35,DataKs2Main!$D:$D,0)),1),"")</f>
        <v>47.1</v>
      </c>
      <c r="J35" s="184">
        <f>IF(OR($H35="",$I35=""),"",$I35-$H35)</f>
        <v>8.7000000000000028</v>
      </c>
      <c r="K35" s="184">
        <f>IF(OR($G35="",$I35=""),"",$I35-$G35)</f>
        <v>1</v>
      </c>
      <c r="L35" s="184">
        <f>IF(OR($E35="",$I35=""),"",$I35-$E35)</f>
        <v>-6.5</v>
      </c>
      <c r="M35" s="185">
        <f>IF($I35="","",RANK($I35,$I$6:$I$48))</f>
        <v>39</v>
      </c>
      <c r="N35" s="182">
        <v>7.1</v>
      </c>
      <c r="O35" s="183">
        <v>0</v>
      </c>
      <c r="P35" s="184">
        <v>4.5</v>
      </c>
      <c r="Q35" s="184">
        <v>0</v>
      </c>
      <c r="R35" s="184">
        <f>IFERROR(ROUND(INDEX(DataKs2Main!$K:$K,MATCH($A35,DataKs2Main!$D:$D,0)),1),"")</f>
        <v>6.9</v>
      </c>
      <c r="S35" s="184">
        <f>IF(OR($Q35="",$R35=""),"",$R35-$Q35)</f>
        <v>6.9</v>
      </c>
      <c r="T35" s="184">
        <f>IF(OR($P35="",$R35=""),"",$R35-$P35)</f>
        <v>2.4000000000000004</v>
      </c>
      <c r="U35" s="184">
        <f>IF(OR($N35="",$R35=""),"",$R35-$N35)</f>
        <v>-0.19999999999999929</v>
      </c>
      <c r="V35" s="185">
        <f>IF($R35="","",RANK($R35,$R$6:$R$48))</f>
        <v>22</v>
      </c>
      <c r="W35" s="186">
        <v>-2.8</v>
      </c>
      <c r="X35" s="187">
        <v>-2.68</v>
      </c>
      <c r="Y35" s="188">
        <v>-3.42</v>
      </c>
      <c r="Z35" s="188"/>
      <c r="AA35" s="188"/>
      <c r="AB35" s="188" t="str">
        <f>IF(OR($Z35="",$AA35=""),"",$AA35-$Z35)</f>
        <v/>
      </c>
      <c r="AC35" s="188" t="str">
        <f>IF(OR($Y35="",$AA35=""),"",$AA35-$Y35)</f>
        <v/>
      </c>
      <c r="AD35" s="188" t="str">
        <f>IF(OR($W35="",$AA35=""),"",$AA35-$W35)</f>
        <v/>
      </c>
      <c r="AE35" s="185" t="str">
        <f>IF($AA35="","",RANK($AA35,$AA$6:$AA$48))</f>
        <v/>
      </c>
      <c r="AF35" s="186">
        <v>-1</v>
      </c>
      <c r="AG35" s="187">
        <v>-5.09</v>
      </c>
      <c r="AH35" s="188">
        <v>-2.0499999999999998</v>
      </c>
      <c r="AI35" s="188"/>
      <c r="AJ35" s="188"/>
      <c r="AK35" s="188" t="str">
        <f>IF(OR($AI35="",$AJ35=""),"",$AJ35-$AI35)</f>
        <v/>
      </c>
      <c r="AL35" s="188" t="str">
        <f>IF(OR($AH35="",$AJ35=""),"",$AJ35-$AH35)</f>
        <v/>
      </c>
      <c r="AM35" s="188" t="str">
        <f>IF(OR($AF35="",$AJ35=""),"",$AJ35-$AF35)</f>
        <v/>
      </c>
      <c r="AN35" s="185" t="str">
        <f>IF($AJ35="","",RANK($AJ35,$AJ$6:$AJ$48))</f>
        <v/>
      </c>
      <c r="AO35" s="186">
        <v>-2.2000000000000002</v>
      </c>
      <c r="AP35" s="187">
        <v>-1.53</v>
      </c>
      <c r="AQ35" s="188">
        <v>-3.83</v>
      </c>
      <c r="AR35" s="188"/>
      <c r="AS35" s="188"/>
      <c r="AT35" s="188" t="str">
        <f>IF(OR($AR35="",$AS35=""),"",$AS35-$AR35)</f>
        <v/>
      </c>
      <c r="AU35" s="188" t="str">
        <f>IF(OR($AQ35="",$AS35=""),"",$AS35-$AQ35)</f>
        <v/>
      </c>
      <c r="AV35" s="188" t="str">
        <f>IF(OR($AO35="",$AS35=""),"",$AS35-$AO35)</f>
        <v/>
      </c>
      <c r="AW35" s="185" t="str">
        <f>IF($AS35="","",RANK($AS35,$AS$6:$AS$48))</f>
        <v/>
      </c>
    </row>
    <row r="36" spans="1:49">
      <c r="A36" s="179" t="s">
        <v>63</v>
      </c>
      <c r="B36" s="180">
        <v>2047</v>
      </c>
      <c r="C36" s="167">
        <v>29</v>
      </c>
      <c r="D36" s="185">
        <f>IFERROR(INDEX(DataKs2Main!$G:$G,MATCH($A36,DataKs2Main!$D:$D,0)),"")</f>
        <v>108</v>
      </c>
      <c r="E36" s="182">
        <v>82.3</v>
      </c>
      <c r="F36" s="183">
        <v>65.2</v>
      </c>
      <c r="G36" s="184">
        <v>75</v>
      </c>
      <c r="H36" s="184">
        <v>89.2</v>
      </c>
      <c r="I36" s="184">
        <f>IFERROR(ROUND(INDEX(DataKs2Main!$J:$J,MATCH($A36,DataKs2Main!$D:$D,0)),1),"")</f>
        <v>88</v>
      </c>
      <c r="J36" s="184">
        <f>IF(OR($H36="",$I36=""),"",$I36-$H36)</f>
        <v>-1.2000000000000028</v>
      </c>
      <c r="K36" s="184">
        <f>IF(OR($G36="",$I36=""),"",$I36-$G36)</f>
        <v>13</v>
      </c>
      <c r="L36" s="184">
        <f>IF(OR($E36="",$I36=""),"",$I36-$E36)</f>
        <v>5.7000000000000028</v>
      </c>
      <c r="M36" s="185">
        <f>IF($I36="","",RANK($I36,$I$6:$I$48))</f>
        <v>1</v>
      </c>
      <c r="N36" s="182">
        <v>17.7</v>
      </c>
      <c r="O36" s="183">
        <v>9.6</v>
      </c>
      <c r="P36" s="184">
        <v>13</v>
      </c>
      <c r="Q36" s="184">
        <v>21.6</v>
      </c>
      <c r="R36" s="184">
        <f>IFERROR(ROUND(INDEX(DataKs2Main!$K:$K,MATCH($A36,DataKs2Main!$D:$D,0)),1),"")</f>
        <v>21.3</v>
      </c>
      <c r="S36" s="184">
        <f>IF(OR($Q36="",$R36=""),"",$R36-$Q36)</f>
        <v>-0.30000000000000071</v>
      </c>
      <c r="T36" s="184">
        <f>IF(OR($P36="",$R36=""),"",$R36-$P36)</f>
        <v>8.3000000000000007</v>
      </c>
      <c r="U36" s="184">
        <f>IF(OR($N36="",$R36=""),"",$R36-$N36)</f>
        <v>3.6000000000000014</v>
      </c>
      <c r="V36" s="185">
        <f>IF($R36="","",RANK($R36,$R$6:$R$48))</f>
        <v>3</v>
      </c>
      <c r="W36" s="186">
        <v>1.8</v>
      </c>
      <c r="X36" s="187">
        <v>0.37</v>
      </c>
      <c r="Y36" s="188">
        <v>2.15</v>
      </c>
      <c r="Z36" s="188"/>
      <c r="AA36" s="188"/>
      <c r="AB36" s="188" t="str">
        <f>IF(OR($Z36="",$AA36=""),"",$AA36-$Z36)</f>
        <v/>
      </c>
      <c r="AC36" s="188" t="str">
        <f>IF(OR($Y36="",$AA36=""),"",$AA36-$Y36)</f>
        <v/>
      </c>
      <c r="AD36" s="188" t="str">
        <f>IF(OR($W36="",$AA36=""),"",$AA36-$W36)</f>
        <v/>
      </c>
      <c r="AE36" s="185" t="str">
        <f>IF($AA36="","",RANK($AA36,$AA$6:$AA$48))</f>
        <v/>
      </c>
      <c r="AF36" s="186">
        <v>1.6</v>
      </c>
      <c r="AG36" s="187">
        <v>-0.26</v>
      </c>
      <c r="AH36" s="188">
        <v>2.36</v>
      </c>
      <c r="AI36" s="188"/>
      <c r="AJ36" s="188"/>
      <c r="AK36" s="188" t="str">
        <f>IF(OR($AI36="",$AJ36=""),"",$AJ36-$AI36)</f>
        <v/>
      </c>
      <c r="AL36" s="188" t="str">
        <f>IF(OR($AH36="",$AJ36=""),"",$AJ36-$AH36)</f>
        <v/>
      </c>
      <c r="AM36" s="188" t="str">
        <f>IF(OR($AF36="",$AJ36=""),"",$AJ36-$AF36)</f>
        <v/>
      </c>
      <c r="AN36" s="185" t="str">
        <f>IF($AJ36="","",RANK($AJ36,$AJ$6:$AJ$48))</f>
        <v/>
      </c>
      <c r="AO36" s="186">
        <v>2.6</v>
      </c>
      <c r="AP36" s="187">
        <v>0.64</v>
      </c>
      <c r="AQ36" s="188">
        <v>2.0699999999999998</v>
      </c>
      <c r="AR36" s="188"/>
      <c r="AS36" s="188"/>
      <c r="AT36" s="188" t="str">
        <f>IF(OR($AR36="",$AS36=""),"",$AS36-$AR36)</f>
        <v/>
      </c>
      <c r="AU36" s="188" t="str">
        <f>IF(OR($AQ36="",$AS36=""),"",$AS36-$AQ36)</f>
        <v/>
      </c>
      <c r="AV36" s="188" t="str">
        <f>IF(OR($AO36="",$AS36=""),"",$AS36-$AO36)</f>
        <v/>
      </c>
      <c r="AW36" s="185" t="str">
        <f>IF($AS36="","",RANK($AS36,$AS$6:$AS$48))</f>
        <v/>
      </c>
    </row>
    <row r="37" spans="1:49">
      <c r="A37" s="179" t="s">
        <v>64</v>
      </c>
      <c r="B37" s="180">
        <v>2074</v>
      </c>
      <c r="C37" s="167">
        <v>30</v>
      </c>
      <c r="D37" s="185">
        <f>IFERROR(INDEX(DataKs2Main!$G:$G,MATCH($A37,DataKs2Main!$D:$D,0)),"")</f>
        <v>59</v>
      </c>
      <c r="E37" s="182">
        <v>54.2</v>
      </c>
      <c r="F37" s="183">
        <v>41.7</v>
      </c>
      <c r="G37" s="184">
        <v>56.2</v>
      </c>
      <c r="H37" s="184">
        <v>51.2</v>
      </c>
      <c r="I37" s="184">
        <f>IFERROR(ROUND(INDEX(DataKs2Main!$J:$J,MATCH($A37,DataKs2Main!$D:$D,0)),1),"")</f>
        <v>55.9</v>
      </c>
      <c r="J37" s="184">
        <f>IF(OR($H37="",$I37=""),"",$I37-$H37)</f>
        <v>4.6999999999999957</v>
      </c>
      <c r="K37" s="184">
        <f>IF(OR($G37="",$I37=""),"",$I37-$G37)</f>
        <v>-0.30000000000000426</v>
      </c>
      <c r="L37" s="184">
        <f>IF(OR($E37="",$I37=""),"",$I37-$E37)</f>
        <v>1.6999999999999957</v>
      </c>
      <c r="M37" s="185">
        <f>IF($I37="","",RANK($I37,$I$6:$I$48))</f>
        <v>34</v>
      </c>
      <c r="N37" s="182">
        <v>7.2</v>
      </c>
      <c r="O37" s="183">
        <v>0</v>
      </c>
      <c r="P37" s="184">
        <v>3.4</v>
      </c>
      <c r="Q37" s="184">
        <v>2.4</v>
      </c>
      <c r="R37" s="184">
        <f>IFERROR(ROUND(INDEX(DataKs2Main!$K:$K,MATCH($A37,DataKs2Main!$D:$D,0)),1),"")</f>
        <v>6.8</v>
      </c>
      <c r="S37" s="184">
        <f>IF(OR($Q37="",$R37=""),"",$R37-$Q37)</f>
        <v>4.4000000000000004</v>
      </c>
      <c r="T37" s="184">
        <f>IF(OR($P37="",$R37=""),"",$R37-$P37)</f>
        <v>3.4</v>
      </c>
      <c r="U37" s="184">
        <f>IF(OR($N37="",$R37=""),"",$R37-$N37)</f>
        <v>-0.40000000000000036</v>
      </c>
      <c r="V37" s="185">
        <f>IF($R37="","",RANK($R37,$R$6:$R$48))</f>
        <v>23</v>
      </c>
      <c r="W37" s="186">
        <v>-1.6</v>
      </c>
      <c r="X37" s="187">
        <v>-2.31</v>
      </c>
      <c r="Y37" s="188">
        <v>-1.79</v>
      </c>
      <c r="Z37" s="188"/>
      <c r="AA37" s="188"/>
      <c r="AB37" s="188" t="str">
        <f>IF(OR($Z37="",$AA37=""),"",$AA37-$Z37)</f>
        <v/>
      </c>
      <c r="AC37" s="188" t="str">
        <f>IF(OR($Y37="",$AA37=""),"",$AA37-$Y37)</f>
        <v/>
      </c>
      <c r="AD37" s="188" t="str">
        <f>IF(OR($W37="",$AA37=""),"",$AA37-$W37)</f>
        <v/>
      </c>
      <c r="AE37" s="185" t="str">
        <f>IF($AA37="","",RANK($AA37,$AA$6:$AA$48))</f>
        <v/>
      </c>
      <c r="AF37" s="186">
        <v>-0.3</v>
      </c>
      <c r="AG37" s="187">
        <v>-1.73</v>
      </c>
      <c r="AH37" s="188">
        <v>-2.14</v>
      </c>
      <c r="AI37" s="188"/>
      <c r="AJ37" s="188"/>
      <c r="AK37" s="188" t="str">
        <f>IF(OR($AI37="",$AJ37=""),"",$AJ37-$AI37)</f>
        <v/>
      </c>
      <c r="AL37" s="188" t="str">
        <f>IF(OR($AH37="",$AJ37=""),"",$AJ37-$AH37)</f>
        <v/>
      </c>
      <c r="AM37" s="188" t="str">
        <f>IF(OR($AF37="",$AJ37=""),"",$AJ37-$AF37)</f>
        <v/>
      </c>
      <c r="AN37" s="185" t="str">
        <f>IF($AJ37="","",RANK($AJ37,$AJ$6:$AJ$48))</f>
        <v/>
      </c>
      <c r="AO37" s="186">
        <v>-1</v>
      </c>
      <c r="AP37" s="187">
        <v>-1.01</v>
      </c>
      <c r="AQ37" s="188">
        <v>-0.85</v>
      </c>
      <c r="AR37" s="188"/>
      <c r="AS37" s="188"/>
      <c r="AT37" s="188" t="str">
        <f>IF(OR($AR37="",$AS37=""),"",$AS37-$AR37)</f>
        <v/>
      </c>
      <c r="AU37" s="188" t="str">
        <f>IF(OR($AQ37="",$AS37=""),"",$AS37-$AQ37)</f>
        <v/>
      </c>
      <c r="AV37" s="188" t="str">
        <f>IF(OR($AO37="",$AS37=""),"",$AS37-$AO37)</f>
        <v/>
      </c>
      <c r="AW37" s="185" t="str">
        <f>IF($AS37="","",RANK($AS37,$AS$6:$AS$48))</f>
        <v/>
      </c>
    </row>
    <row r="38" spans="1:49">
      <c r="A38" s="179" t="s">
        <v>65</v>
      </c>
      <c r="B38" s="180">
        <v>3500</v>
      </c>
      <c r="C38" s="167">
        <v>31</v>
      </c>
      <c r="D38" s="185">
        <f>IFERROR(INDEX(DataKs2Main!$G:$G,MATCH($A38,DataKs2Main!$D:$D,0)),"")</f>
        <v>18</v>
      </c>
      <c r="E38" s="182">
        <v>73.3</v>
      </c>
      <c r="F38" s="183">
        <v>72.2</v>
      </c>
      <c r="G38" s="184">
        <v>70.7</v>
      </c>
      <c r="H38" s="184">
        <v>80.8</v>
      </c>
      <c r="I38" s="184">
        <f>IFERROR(ROUND(INDEX(DataKs2Main!$J:$J,MATCH($A38,DataKs2Main!$D:$D,0)),1),"")</f>
        <v>83.3</v>
      </c>
      <c r="J38" s="184">
        <f>IF(OR($H38="",$I38=""),"",$I38-$H38)</f>
        <v>2.5</v>
      </c>
      <c r="K38" s="184">
        <f>IF(OR($G38="",$I38=""),"",$I38-$G38)</f>
        <v>12.599999999999994</v>
      </c>
      <c r="L38" s="184">
        <f>IF(OR($E38="",$I38=""),"",$I38-$E38)</f>
        <v>10</v>
      </c>
      <c r="M38" s="185">
        <f>IF($I38="","",RANK($I38,$I$6:$I$48))</f>
        <v>4</v>
      </c>
      <c r="N38" s="182">
        <v>17.8</v>
      </c>
      <c r="O38" s="183">
        <v>13.9</v>
      </c>
      <c r="P38" s="184">
        <v>17.100000000000001</v>
      </c>
      <c r="Q38" s="184">
        <v>30.8</v>
      </c>
      <c r="R38" s="184">
        <f>IFERROR(ROUND(INDEX(DataKs2Main!$K:$K,MATCH($A38,DataKs2Main!$D:$D,0)),1),"")</f>
        <v>27.8</v>
      </c>
      <c r="S38" s="184">
        <f>IF(OR($Q38="",$R38=""),"",$R38-$Q38)</f>
        <v>-3</v>
      </c>
      <c r="T38" s="184">
        <f>IF(OR($P38="",$R38=""),"",$R38-$P38)</f>
        <v>10.7</v>
      </c>
      <c r="U38" s="184">
        <f>IF(OR($N38="",$R38=""),"",$R38-$N38)</f>
        <v>10</v>
      </c>
      <c r="V38" s="185">
        <f>IF($R38="","",RANK($R38,$R$6:$R$48))</f>
        <v>1</v>
      </c>
      <c r="W38" s="186">
        <v>0.9</v>
      </c>
      <c r="X38" s="187">
        <v>3.93</v>
      </c>
      <c r="Y38" s="188">
        <v>1.07</v>
      </c>
      <c r="Z38" s="188"/>
      <c r="AA38" s="188"/>
      <c r="AB38" s="188" t="str">
        <f>IF(OR($Z38="",$AA38=""),"",$AA38-$Z38)</f>
        <v/>
      </c>
      <c r="AC38" s="188" t="str">
        <f>IF(OR($Y38="",$AA38=""),"",$AA38-$Y38)</f>
        <v/>
      </c>
      <c r="AD38" s="188" t="str">
        <f>IF(OR($W38="",$AA38=""),"",$AA38-$W38)</f>
        <v/>
      </c>
      <c r="AE38" s="185" t="str">
        <f>IF($AA38="","",RANK($AA38,$AA$6:$AA$48))</f>
        <v/>
      </c>
      <c r="AF38" s="186">
        <v>0.8</v>
      </c>
      <c r="AG38" s="187">
        <v>1.23</v>
      </c>
      <c r="AH38" s="188">
        <v>2.91</v>
      </c>
      <c r="AI38" s="188"/>
      <c r="AJ38" s="188"/>
      <c r="AK38" s="188" t="str">
        <f>IF(OR($AI38="",$AJ38=""),"",$AJ38-$AI38)</f>
        <v/>
      </c>
      <c r="AL38" s="188" t="str">
        <f>IF(OR($AH38="",$AJ38=""),"",$AJ38-$AH38)</f>
        <v/>
      </c>
      <c r="AM38" s="188" t="str">
        <f>IF(OR($AF38="",$AJ38=""),"",$AJ38-$AF38)</f>
        <v/>
      </c>
      <c r="AN38" s="185" t="str">
        <f>IF($AJ38="","",RANK($AJ38,$AJ$6:$AJ$48))</f>
        <v/>
      </c>
      <c r="AO38" s="186">
        <v>1.9</v>
      </c>
      <c r="AP38" s="187">
        <v>2.94</v>
      </c>
      <c r="AQ38" s="188">
        <v>4.3600000000000003</v>
      </c>
      <c r="AR38" s="188"/>
      <c r="AS38" s="188"/>
      <c r="AT38" s="188" t="str">
        <f>IF(OR($AR38="",$AS38=""),"",$AS38-$AR38)</f>
        <v/>
      </c>
      <c r="AU38" s="188" t="str">
        <f>IF(OR($AQ38="",$AS38=""),"",$AS38-$AQ38)</f>
        <v/>
      </c>
      <c r="AV38" s="188" t="str">
        <f>IF(OR($AO38="",$AS38=""),"",$AS38-$AO38)</f>
        <v/>
      </c>
      <c r="AW38" s="185" t="str">
        <f>IF($AS38="","",RANK($AS38,$AS$6:$AS$48))</f>
        <v/>
      </c>
    </row>
    <row r="39" spans="1:49">
      <c r="A39" s="179" t="s">
        <v>66</v>
      </c>
      <c r="B39" s="180">
        <v>3502</v>
      </c>
      <c r="C39" s="167">
        <v>32</v>
      </c>
      <c r="D39" s="185">
        <f>IFERROR(INDEX(DataKs2Main!$G:$G,MATCH($A39,DataKs2Main!$D:$D,0)),"")</f>
        <v>43</v>
      </c>
      <c r="E39" s="182">
        <v>62.3</v>
      </c>
      <c r="F39" s="183">
        <v>51.2</v>
      </c>
      <c r="G39" s="184">
        <v>41.2</v>
      </c>
      <c r="H39" s="184">
        <v>54</v>
      </c>
      <c r="I39" s="184">
        <f>IFERROR(ROUND(INDEX(DataKs2Main!$J:$J,MATCH($A39,DataKs2Main!$D:$D,0)),1),"")</f>
        <v>67.400000000000006</v>
      </c>
      <c r="J39" s="184">
        <f>IF(OR($H39="",$I39=""),"",$I39-$H39)</f>
        <v>13.400000000000006</v>
      </c>
      <c r="K39" s="184">
        <f>IF(OR($G39="",$I39=""),"",$I39-$G39)</f>
        <v>26.200000000000003</v>
      </c>
      <c r="L39" s="184">
        <f>IF(OR($E39="",$I39=""),"",$I39-$E39)</f>
        <v>5.1000000000000085</v>
      </c>
      <c r="M39" s="185">
        <f>IF($I39="","",RANK($I39,$I$6:$I$48))</f>
        <v>25</v>
      </c>
      <c r="N39" s="182">
        <v>11.3</v>
      </c>
      <c r="O39" s="183">
        <v>7</v>
      </c>
      <c r="P39" s="184">
        <v>7.8</v>
      </c>
      <c r="Q39" s="184">
        <v>6</v>
      </c>
      <c r="R39" s="184">
        <f>IFERROR(ROUND(INDEX(DataKs2Main!$K:$K,MATCH($A39,DataKs2Main!$D:$D,0)),1),"")</f>
        <v>11.6</v>
      </c>
      <c r="S39" s="184">
        <f>IF(OR($Q39="",$R39=""),"",$R39-$Q39)</f>
        <v>5.6</v>
      </c>
      <c r="T39" s="184">
        <f>IF(OR($P39="",$R39=""),"",$R39-$P39)</f>
        <v>3.8</v>
      </c>
      <c r="U39" s="184">
        <f>IF(OR($N39="",$R39=""),"",$R39-$N39)</f>
        <v>0.29999999999999893</v>
      </c>
      <c r="V39" s="185">
        <f>IF($R39="","",RANK($R39,$R$6:$R$48))</f>
        <v>13</v>
      </c>
      <c r="W39" s="186">
        <v>1</v>
      </c>
      <c r="X39" s="187">
        <v>-0.46</v>
      </c>
      <c r="Y39" s="188">
        <v>-2.12</v>
      </c>
      <c r="Z39" s="188"/>
      <c r="AA39" s="188"/>
      <c r="AB39" s="188" t="str">
        <f>IF(OR($Z39="",$AA39=""),"",$AA39-$Z39)</f>
        <v/>
      </c>
      <c r="AC39" s="188" t="str">
        <f>IF(OR($Y39="",$AA39=""),"",$AA39-$Y39)</f>
        <v/>
      </c>
      <c r="AD39" s="188" t="str">
        <f>IF(OR($W39="",$AA39=""),"",$AA39-$W39)</f>
        <v/>
      </c>
      <c r="AE39" s="185" t="str">
        <f>IF($AA39="","",RANK($AA39,$AA$6:$AA$48))</f>
        <v/>
      </c>
      <c r="AF39" s="186">
        <v>1</v>
      </c>
      <c r="AG39" s="187">
        <v>-2.04</v>
      </c>
      <c r="AH39" s="188">
        <v>0.96</v>
      </c>
      <c r="AI39" s="188"/>
      <c r="AJ39" s="188"/>
      <c r="AK39" s="188" t="str">
        <f>IF(OR($AI39="",$AJ39=""),"",$AJ39-$AI39)</f>
        <v/>
      </c>
      <c r="AL39" s="188" t="str">
        <f>IF(OR($AH39="",$AJ39=""),"",$AJ39-$AH39)</f>
        <v/>
      </c>
      <c r="AM39" s="188" t="str">
        <f>IF(OR($AF39="",$AJ39=""),"",$AJ39-$AF39)</f>
        <v/>
      </c>
      <c r="AN39" s="185" t="str">
        <f>IF($AJ39="","",RANK($AJ39,$AJ$6:$AJ$48))</f>
        <v/>
      </c>
      <c r="AO39" s="186">
        <v>0.4</v>
      </c>
      <c r="AP39" s="187">
        <v>0.65</v>
      </c>
      <c r="AQ39" s="188">
        <v>-3.46</v>
      </c>
      <c r="AR39" s="188"/>
      <c r="AS39" s="188"/>
      <c r="AT39" s="188" t="str">
        <f>IF(OR($AR39="",$AS39=""),"",$AS39-$AR39)</f>
        <v/>
      </c>
      <c r="AU39" s="188" t="str">
        <f>IF(OR($AQ39="",$AS39=""),"",$AS39-$AQ39)</f>
        <v/>
      </c>
      <c r="AV39" s="188" t="str">
        <f>IF(OR($AO39="",$AS39=""),"",$AS39-$AO39)</f>
        <v/>
      </c>
      <c r="AW39" s="185" t="str">
        <f>IF($AS39="","",RANK($AS39,$AS$6:$AS$48))</f>
        <v/>
      </c>
    </row>
    <row r="40" spans="1:49">
      <c r="A40" s="179" t="s">
        <v>67</v>
      </c>
      <c r="B40" s="180">
        <v>3300</v>
      </c>
      <c r="C40" s="167">
        <v>33</v>
      </c>
      <c r="D40" s="185">
        <f>IFERROR(INDEX(DataKs2Main!$G:$G,MATCH($A40,DataKs2Main!$D:$D,0)),"")</f>
        <v>49</v>
      </c>
      <c r="E40" s="182">
        <v>77.2</v>
      </c>
      <c r="F40" s="183">
        <v>91.7</v>
      </c>
      <c r="G40" s="184">
        <v>87.5</v>
      </c>
      <c r="H40" s="184">
        <v>88.4</v>
      </c>
      <c r="I40" s="184">
        <f>IFERROR(ROUND(INDEX(DataKs2Main!$J:$J,MATCH($A40,DataKs2Main!$D:$D,0)),1),"")</f>
        <v>83.7</v>
      </c>
      <c r="J40" s="184">
        <f>IF(OR($H40="",$I40=""),"",$I40-$H40)</f>
        <v>-4.7000000000000028</v>
      </c>
      <c r="K40" s="184">
        <f>IF(OR($G40="",$I40=""),"",$I40-$G40)</f>
        <v>-3.7999999999999972</v>
      </c>
      <c r="L40" s="184">
        <f>IF(OR($E40="",$I40=""),"",$I40-$E40)</f>
        <v>6.5</v>
      </c>
      <c r="M40" s="185">
        <f>IF($I40="","",RANK($I40,$I$6:$I$48))</f>
        <v>3</v>
      </c>
      <c r="N40" s="182">
        <v>14</v>
      </c>
      <c r="O40" s="183">
        <v>12.5</v>
      </c>
      <c r="P40" s="184">
        <v>12.5</v>
      </c>
      <c r="Q40" s="184">
        <v>20.9</v>
      </c>
      <c r="R40" s="184">
        <f>IFERROR(ROUND(INDEX(DataKs2Main!$K:$K,MATCH($A40,DataKs2Main!$D:$D,0)),1),"")</f>
        <v>12.2</v>
      </c>
      <c r="S40" s="184">
        <f>IF(OR($Q40="",$R40=""),"",$R40-$Q40)</f>
        <v>-8.6999999999999993</v>
      </c>
      <c r="T40" s="184">
        <f>IF(OR($P40="",$R40=""),"",$R40-$P40)</f>
        <v>-0.30000000000000071</v>
      </c>
      <c r="U40" s="184">
        <f>IF(OR($N40="",$R40=""),"",$R40-$N40)</f>
        <v>-1.8000000000000007</v>
      </c>
      <c r="V40" s="185">
        <f>IF($R40="","",RANK($R40,$R$6:$R$48))</f>
        <v>10</v>
      </c>
      <c r="W40" s="186">
        <v>-1</v>
      </c>
      <c r="X40" s="187">
        <v>2.81</v>
      </c>
      <c r="Y40" s="188">
        <v>1.1399999999999999</v>
      </c>
      <c r="Z40" s="188"/>
      <c r="AA40" s="188"/>
      <c r="AB40" s="188" t="str">
        <f>IF(OR($Z40="",$AA40=""),"",$AA40-$Z40)</f>
        <v/>
      </c>
      <c r="AC40" s="188" t="str">
        <f>IF(OR($Y40="",$AA40=""),"",$AA40-$Y40)</f>
        <v/>
      </c>
      <c r="AD40" s="188" t="str">
        <f>IF(OR($W40="",$AA40=""),"",$AA40-$W40)</f>
        <v/>
      </c>
      <c r="AE40" s="185" t="str">
        <f>IF($AA40="","",RANK($AA40,$AA$6:$AA$48))</f>
        <v/>
      </c>
      <c r="AF40" s="186">
        <v>-0.1</v>
      </c>
      <c r="AG40" s="187">
        <v>3.54</v>
      </c>
      <c r="AH40" s="188">
        <v>1.62</v>
      </c>
      <c r="AI40" s="188"/>
      <c r="AJ40" s="188"/>
      <c r="AK40" s="188" t="str">
        <f>IF(OR($AI40="",$AJ40=""),"",$AJ40-$AI40)</f>
        <v/>
      </c>
      <c r="AL40" s="188" t="str">
        <f>IF(OR($AH40="",$AJ40=""),"",$AJ40-$AH40)</f>
        <v/>
      </c>
      <c r="AM40" s="188" t="str">
        <f>IF(OR($AF40="",$AJ40=""),"",$AJ40-$AF40)</f>
        <v/>
      </c>
      <c r="AN40" s="185" t="str">
        <f>IF($AJ40="","",RANK($AJ40,$AJ$6:$AJ$48))</f>
        <v/>
      </c>
      <c r="AO40" s="186">
        <v>-0.3</v>
      </c>
      <c r="AP40" s="187">
        <v>3.92</v>
      </c>
      <c r="AQ40" s="188">
        <v>3.43</v>
      </c>
      <c r="AR40" s="188"/>
      <c r="AS40" s="188"/>
      <c r="AT40" s="188" t="str">
        <f>IF(OR($AR40="",$AS40=""),"",$AS40-$AR40)</f>
        <v/>
      </c>
      <c r="AU40" s="188" t="str">
        <f>IF(OR($AQ40="",$AS40=""),"",$AS40-$AQ40)</f>
        <v/>
      </c>
      <c r="AV40" s="188" t="str">
        <f>IF(OR($AO40="",$AS40=""),"",$AS40-$AO40)</f>
        <v/>
      </c>
      <c r="AW40" s="185" t="str">
        <f>IF($AS40="","",RANK($AS40,$AS$6:$AS$48))</f>
        <v/>
      </c>
    </row>
    <row r="41" spans="1:49">
      <c r="A41" s="179" t="s">
        <v>68</v>
      </c>
      <c r="B41" s="180">
        <v>3503</v>
      </c>
      <c r="C41" s="167">
        <v>34</v>
      </c>
      <c r="D41" s="185">
        <f>IFERROR(INDEX(DataKs2Main!$G:$G,MATCH($A41,DataKs2Main!$D:$D,0)),"")</f>
        <v>52</v>
      </c>
      <c r="E41" s="182">
        <v>68.5</v>
      </c>
      <c r="F41" s="183">
        <v>64.900000000000006</v>
      </c>
      <c r="G41" s="184">
        <v>64.3</v>
      </c>
      <c r="H41" s="184">
        <v>78.7</v>
      </c>
      <c r="I41" s="184">
        <f>IFERROR(ROUND(INDEX(DataKs2Main!$J:$J,MATCH($A41,DataKs2Main!$D:$D,0)),1),"")</f>
        <v>78.8</v>
      </c>
      <c r="J41" s="184">
        <f>IF(OR($H41="",$I41=""),"",$I41-$H41)</f>
        <v>9.9999999999994316E-2</v>
      </c>
      <c r="K41" s="184">
        <f>IF(OR($G41="",$I41=""),"",$I41-$G41)</f>
        <v>14.5</v>
      </c>
      <c r="L41" s="184">
        <f>IF(OR($E41="",$I41=""),"",$I41-$E41)</f>
        <v>10.299999999999997</v>
      </c>
      <c r="M41" s="185">
        <f>IF($I41="","",RANK($I41,$I$6:$I$48))</f>
        <v>7</v>
      </c>
      <c r="N41" s="182">
        <v>5.6</v>
      </c>
      <c r="O41" s="183">
        <v>10.5</v>
      </c>
      <c r="P41" s="184">
        <v>7.1</v>
      </c>
      <c r="Q41" s="184">
        <v>10.6</v>
      </c>
      <c r="R41" s="184">
        <f>IFERROR(ROUND(INDEX(DataKs2Main!$K:$K,MATCH($A41,DataKs2Main!$D:$D,0)),1),"")</f>
        <v>3.8</v>
      </c>
      <c r="S41" s="184">
        <f>IF(OR($Q41="",$R41=""),"",$R41-$Q41)</f>
        <v>-6.8</v>
      </c>
      <c r="T41" s="184">
        <f>IF(OR($P41="",$R41=""),"",$R41-$P41)</f>
        <v>-3.3</v>
      </c>
      <c r="U41" s="184">
        <f>IF(OR($N41="",$R41=""),"",$R41-$N41)</f>
        <v>-1.7999999999999998</v>
      </c>
      <c r="V41" s="185">
        <f>IF($R41="","",RANK($R41,$R$6:$R$48))</f>
        <v>30</v>
      </c>
      <c r="W41" s="186">
        <v>1.1000000000000001</v>
      </c>
      <c r="X41" s="187">
        <v>2.92</v>
      </c>
      <c r="Y41" s="188">
        <v>1.48</v>
      </c>
      <c r="Z41" s="188"/>
      <c r="AA41" s="188"/>
      <c r="AB41" s="188" t="str">
        <f>IF(OR($Z41="",$AA41=""),"",$AA41-$Z41)</f>
        <v/>
      </c>
      <c r="AC41" s="188" t="str">
        <f>IF(OR($Y41="",$AA41=""),"",$AA41-$Y41)</f>
        <v/>
      </c>
      <c r="AD41" s="188" t="str">
        <f>IF(OR($W41="",$AA41=""),"",$AA41-$W41)</f>
        <v/>
      </c>
      <c r="AE41" s="185" t="str">
        <f>IF($AA41="","",RANK($AA41,$AA$6:$AA$48))</f>
        <v/>
      </c>
      <c r="AF41" s="186">
        <v>0.6</v>
      </c>
      <c r="AG41" s="187">
        <v>3.37</v>
      </c>
      <c r="AH41" s="188">
        <v>3.08</v>
      </c>
      <c r="AI41" s="188"/>
      <c r="AJ41" s="188"/>
      <c r="AK41" s="188" t="str">
        <f>IF(OR($AI41="",$AJ41=""),"",$AJ41-$AI41)</f>
        <v/>
      </c>
      <c r="AL41" s="188" t="str">
        <f>IF(OR($AH41="",$AJ41=""),"",$AJ41-$AH41)</f>
        <v/>
      </c>
      <c r="AM41" s="188" t="str">
        <f>IF(OR($AF41="",$AJ41=""),"",$AJ41-$AF41)</f>
        <v/>
      </c>
      <c r="AN41" s="185" t="str">
        <f>IF($AJ41="","",RANK($AJ41,$AJ$6:$AJ$48))</f>
        <v/>
      </c>
      <c r="AO41" s="186">
        <v>1.8</v>
      </c>
      <c r="AP41" s="187">
        <v>2.02</v>
      </c>
      <c r="AQ41" s="188">
        <v>0.1</v>
      </c>
      <c r="AR41" s="188"/>
      <c r="AS41" s="188"/>
      <c r="AT41" s="188" t="str">
        <f>IF(OR($AR41="",$AS41=""),"",$AS41-$AR41)</f>
        <v/>
      </c>
      <c r="AU41" s="188" t="str">
        <f>IF(OR($AQ41="",$AS41=""),"",$AS41-$AQ41)</f>
        <v/>
      </c>
      <c r="AV41" s="188" t="str">
        <f>IF(OR($AO41="",$AS41=""),"",$AS41-$AO41)</f>
        <v/>
      </c>
      <c r="AW41" s="185" t="str">
        <f>IF($AS41="","",RANK($AS41,$AS$6:$AS$48))</f>
        <v/>
      </c>
    </row>
    <row r="42" spans="1:49">
      <c r="A42" s="179" t="s">
        <v>69</v>
      </c>
      <c r="B42" s="180">
        <v>3505</v>
      </c>
      <c r="C42" s="167">
        <v>35</v>
      </c>
      <c r="D42" s="185">
        <f>IFERROR(INDEX(DataKs2Main!$G:$G,MATCH($A42,DataKs2Main!$D:$D,0)),"")</f>
        <v>30</v>
      </c>
      <c r="E42" s="182">
        <v>82.8</v>
      </c>
      <c r="F42" s="183">
        <v>92</v>
      </c>
      <c r="G42" s="184">
        <v>88</v>
      </c>
      <c r="H42" s="184">
        <v>84</v>
      </c>
      <c r="I42" s="184">
        <f>IFERROR(ROUND(INDEX(DataKs2Main!$J:$J,MATCH($A42,DataKs2Main!$D:$D,0)),1),"")</f>
        <v>83.3</v>
      </c>
      <c r="J42" s="184">
        <f>IF(OR($H42="",$I42=""),"",$I42-$H42)</f>
        <v>-0.70000000000000284</v>
      </c>
      <c r="K42" s="184">
        <f>IF(OR($G42="",$I42=""),"",$I42-$G42)</f>
        <v>-4.7000000000000028</v>
      </c>
      <c r="L42" s="184">
        <f>IF(OR($E42="",$I42=""),"",$I42-$E42)</f>
        <v>0.5</v>
      </c>
      <c r="M42" s="185">
        <f>IF($I42="","",RANK($I42,$I$6:$I$48))</f>
        <v>4</v>
      </c>
      <c r="N42" s="182">
        <v>24.1</v>
      </c>
      <c r="O42" s="183">
        <v>20</v>
      </c>
      <c r="P42" s="184">
        <v>16</v>
      </c>
      <c r="Q42" s="184">
        <v>28</v>
      </c>
      <c r="R42" s="184">
        <f>IFERROR(ROUND(INDEX(DataKs2Main!$K:$K,MATCH($A42,DataKs2Main!$D:$D,0)),1),"")</f>
        <v>13.3</v>
      </c>
      <c r="S42" s="184">
        <f>IF(OR($Q42="",$R42=""),"",$R42-$Q42)</f>
        <v>-14.7</v>
      </c>
      <c r="T42" s="184">
        <f>IF(OR($P42="",$R42=""),"",$R42-$P42)</f>
        <v>-2.6999999999999993</v>
      </c>
      <c r="U42" s="184">
        <f>IF(OR($N42="",$R42=""),"",$R42-$N42)</f>
        <v>-10.8</v>
      </c>
      <c r="V42" s="185">
        <f>IF($R42="","",RANK($R42,$R$6:$R$48))</f>
        <v>8</v>
      </c>
      <c r="W42" s="186">
        <v>0.7</v>
      </c>
      <c r="X42" s="187">
        <v>3.13</v>
      </c>
      <c r="Y42" s="188">
        <v>1.5</v>
      </c>
      <c r="Z42" s="188"/>
      <c r="AA42" s="188"/>
      <c r="AB42" s="188" t="str">
        <f>IF(OR($Z42="",$AA42=""),"",$AA42-$Z42)</f>
        <v/>
      </c>
      <c r="AC42" s="188" t="str">
        <f>IF(OR($Y42="",$AA42=""),"",$AA42-$Y42)</f>
        <v/>
      </c>
      <c r="AD42" s="188" t="str">
        <f>IF(OR($W42="",$AA42=""),"",$AA42-$W42)</f>
        <v/>
      </c>
      <c r="AE42" s="185" t="str">
        <f>IF($AA42="","",RANK($AA42,$AA$6:$AA$48))</f>
        <v/>
      </c>
      <c r="AF42" s="186">
        <v>1</v>
      </c>
      <c r="AG42" s="187">
        <v>3.56</v>
      </c>
      <c r="AH42" s="188">
        <v>2.37</v>
      </c>
      <c r="AI42" s="188"/>
      <c r="AJ42" s="188"/>
      <c r="AK42" s="188" t="str">
        <f>IF(OR($AI42="",$AJ42=""),"",$AJ42-$AI42)</f>
        <v/>
      </c>
      <c r="AL42" s="188" t="str">
        <f>IF(OR($AH42="",$AJ42=""),"",$AJ42-$AH42)</f>
        <v/>
      </c>
      <c r="AM42" s="188" t="str">
        <f>IF(OR($AF42="",$AJ42=""),"",$AJ42-$AF42)</f>
        <v/>
      </c>
      <c r="AN42" s="185" t="str">
        <f>IF($AJ42="","",RANK($AJ42,$AJ$6:$AJ$48))</f>
        <v/>
      </c>
      <c r="AO42" s="186">
        <v>0.3</v>
      </c>
      <c r="AP42" s="187">
        <v>3.64</v>
      </c>
      <c r="AQ42" s="188">
        <v>1.17</v>
      </c>
      <c r="AR42" s="188"/>
      <c r="AS42" s="188"/>
      <c r="AT42" s="188" t="str">
        <f>IF(OR($AR42="",$AS42=""),"",$AS42-$AR42)</f>
        <v/>
      </c>
      <c r="AU42" s="188" t="str">
        <f>IF(OR($AQ42="",$AS42=""),"",$AS42-$AQ42)</f>
        <v/>
      </c>
      <c r="AV42" s="188" t="str">
        <f>IF(OR($AO42="",$AS42=""),"",$AS42-$AO42)</f>
        <v/>
      </c>
      <c r="AW42" s="185" t="str">
        <f>IF($AS42="","",RANK($AS42,$AS$6:$AS$48))</f>
        <v/>
      </c>
    </row>
    <row r="43" spans="1:49">
      <c r="A43" s="179" t="s">
        <v>70</v>
      </c>
      <c r="B43" s="180">
        <v>3506</v>
      </c>
      <c r="C43" s="167">
        <v>36</v>
      </c>
      <c r="D43" s="185">
        <f>IFERROR(INDEX(DataKs2Main!$G:$G,MATCH($A43,DataKs2Main!$D:$D,0)),"")</f>
        <v>29</v>
      </c>
      <c r="E43" s="182">
        <v>73.3</v>
      </c>
      <c r="F43" s="183">
        <v>53.3</v>
      </c>
      <c r="G43" s="184">
        <v>72.400000000000006</v>
      </c>
      <c r="H43" s="184">
        <v>50</v>
      </c>
      <c r="I43" s="184">
        <f>IFERROR(ROUND(INDEX(DataKs2Main!$J:$J,MATCH($A43,DataKs2Main!$D:$D,0)),1),"")</f>
        <v>65.5</v>
      </c>
      <c r="J43" s="184">
        <f>IF(OR($H43="",$I43=""),"",$I43-$H43)</f>
        <v>15.5</v>
      </c>
      <c r="K43" s="184">
        <f>IF(OR($G43="",$I43=""),"",$I43-$G43)</f>
        <v>-6.9000000000000057</v>
      </c>
      <c r="L43" s="184">
        <f>IF(OR($E43="",$I43=""),"",$I43-$E43)</f>
        <v>-7.7999999999999972</v>
      </c>
      <c r="M43" s="185">
        <f>IF($I43="","",RANK($I43,$I$6:$I$48))</f>
        <v>27</v>
      </c>
      <c r="N43" s="182">
        <v>13.3</v>
      </c>
      <c r="O43" s="183">
        <v>10</v>
      </c>
      <c r="P43" s="184">
        <v>6.9</v>
      </c>
      <c r="Q43" s="184">
        <v>7.1</v>
      </c>
      <c r="R43" s="184">
        <f>IFERROR(ROUND(INDEX(DataKs2Main!$K:$K,MATCH($A43,DataKs2Main!$D:$D,0)),1),"")</f>
        <v>3.4</v>
      </c>
      <c r="S43" s="184">
        <f>IF(OR($Q43="",$R43=""),"",$R43-$Q43)</f>
        <v>-3.6999999999999997</v>
      </c>
      <c r="T43" s="184">
        <f>IF(OR($P43="",$R43=""),"",$R43-$P43)</f>
        <v>-3.5000000000000004</v>
      </c>
      <c r="U43" s="184">
        <f>IF(OR($N43="",$R43=""),"",$R43-$N43)</f>
        <v>-9.9</v>
      </c>
      <c r="V43" s="185">
        <f>IF($R43="","",RANK($R43,$R$6:$R$48))</f>
        <v>32</v>
      </c>
      <c r="W43" s="186">
        <v>1.7</v>
      </c>
      <c r="X43" s="187">
        <v>0.1</v>
      </c>
      <c r="Y43" s="188">
        <v>0.3</v>
      </c>
      <c r="Z43" s="188"/>
      <c r="AA43" s="188"/>
      <c r="AB43" s="188" t="str">
        <f>IF(OR($Z43="",$AA43=""),"",$AA43-$Z43)</f>
        <v/>
      </c>
      <c r="AC43" s="188" t="str">
        <f>IF(OR($Y43="",$AA43=""),"",$AA43-$Y43)</f>
        <v/>
      </c>
      <c r="AD43" s="188" t="str">
        <f>IF(OR($W43="",$AA43=""),"",$AA43-$W43)</f>
        <v/>
      </c>
      <c r="AE43" s="185" t="str">
        <f>IF($AA43="","",RANK($AA43,$AA$6:$AA$48))</f>
        <v/>
      </c>
      <c r="AF43" s="186">
        <v>1.5</v>
      </c>
      <c r="AG43" s="187">
        <v>-3.19</v>
      </c>
      <c r="AH43" s="188">
        <v>-0.2</v>
      </c>
      <c r="AI43" s="188"/>
      <c r="AJ43" s="188"/>
      <c r="AK43" s="188" t="str">
        <f>IF(OR($AI43="",$AJ43=""),"",$AJ43-$AI43)</f>
        <v/>
      </c>
      <c r="AL43" s="188" t="str">
        <f>IF(OR($AH43="",$AJ43=""),"",$AJ43-$AH43)</f>
        <v/>
      </c>
      <c r="AM43" s="188" t="str">
        <f>IF(OR($AF43="",$AJ43=""),"",$AJ43-$AF43)</f>
        <v/>
      </c>
      <c r="AN43" s="185" t="str">
        <f>IF($AJ43="","",RANK($AJ43,$AJ$6:$AJ$48))</f>
        <v/>
      </c>
      <c r="AO43" s="186">
        <v>1.4</v>
      </c>
      <c r="AP43" s="187">
        <v>-0.39</v>
      </c>
      <c r="AQ43" s="188">
        <v>0.22</v>
      </c>
      <c r="AR43" s="188"/>
      <c r="AS43" s="188"/>
      <c r="AT43" s="188" t="str">
        <f>IF(OR($AR43="",$AS43=""),"",$AS43-$AR43)</f>
        <v/>
      </c>
      <c r="AU43" s="188" t="str">
        <f>IF(OR($AQ43="",$AS43=""),"",$AS43-$AQ43)</f>
        <v/>
      </c>
      <c r="AV43" s="188" t="str">
        <f>IF(OR($AO43="",$AS43=""),"",$AS43-$AO43)</f>
        <v/>
      </c>
      <c r="AW43" s="185" t="str">
        <f>IF($AS43="","",RANK($AS43,$AS$6:$AS$48))</f>
        <v/>
      </c>
    </row>
    <row r="44" spans="1:49">
      <c r="A44" s="179" t="s">
        <v>71</v>
      </c>
      <c r="B44" s="180">
        <v>4028</v>
      </c>
      <c r="C44" s="167">
        <v>37</v>
      </c>
      <c r="D44" s="185">
        <f>IFERROR(INDEX(DataKs2Main!$G:$G,MATCH($A44,DataKs2Main!$D:$D,0)),"")</f>
        <v>90</v>
      </c>
      <c r="E44" s="182">
        <v>80</v>
      </c>
      <c r="F44" s="183">
        <v>57.1</v>
      </c>
      <c r="G44" s="184">
        <v>69</v>
      </c>
      <c r="H44" s="184">
        <v>69.7</v>
      </c>
      <c r="I44" s="184">
        <f>IFERROR(ROUND(INDEX(DataKs2Main!$J:$J,MATCH($A44,DataKs2Main!$D:$D,0)),1),"")</f>
        <v>83.3</v>
      </c>
      <c r="J44" s="184">
        <f>IF(OR($H44="",$I44=""),"",$I44-$H44)</f>
        <v>13.599999999999994</v>
      </c>
      <c r="K44" s="184">
        <f>IF(OR($G44="",$I44=""),"",$I44-$G44)</f>
        <v>14.299999999999997</v>
      </c>
      <c r="L44" s="184">
        <f>IF(OR($E44="",$I44=""),"",$I44-$E44)</f>
        <v>3.2999999999999972</v>
      </c>
      <c r="M44" s="185">
        <f>IF($I44="","",RANK($I44,$I$6:$I$48))</f>
        <v>4</v>
      </c>
      <c r="N44" s="182">
        <v>3.3</v>
      </c>
      <c r="O44" s="183">
        <v>3.6</v>
      </c>
      <c r="P44" s="184">
        <v>9.5</v>
      </c>
      <c r="Q44" s="184">
        <v>2.2000000000000002</v>
      </c>
      <c r="R44" s="184">
        <f>IFERROR(ROUND(INDEX(DataKs2Main!$K:$K,MATCH($A44,DataKs2Main!$D:$D,0)),1),"")</f>
        <v>6.7</v>
      </c>
      <c r="S44" s="184">
        <f>IF(OR($Q44="",$R44=""),"",$R44-$Q44)</f>
        <v>4.5</v>
      </c>
      <c r="T44" s="184">
        <f>IF(OR($P44="",$R44=""),"",$R44-$P44)</f>
        <v>-2.8</v>
      </c>
      <c r="U44" s="184">
        <f>IF(OR($N44="",$R44=""),"",$R44-$N44)</f>
        <v>3.4000000000000004</v>
      </c>
      <c r="V44" s="185">
        <f>IF($R44="","",RANK($R44,$R$6:$R$48))</f>
        <v>24</v>
      </c>
      <c r="W44" s="186">
        <v>2.2999999999999998</v>
      </c>
      <c r="X44" s="187">
        <v>-3.21</v>
      </c>
      <c r="Y44" s="188">
        <v>1.42</v>
      </c>
      <c r="Z44" s="188"/>
      <c r="AA44" s="188"/>
      <c r="AB44" s="188" t="str">
        <f>IF(OR($Z44="",$AA44=""),"",$AA44-$Z44)</f>
        <v/>
      </c>
      <c r="AC44" s="188" t="str">
        <f>IF(OR($Y44="",$AA44=""),"",$AA44-$Y44)</f>
        <v/>
      </c>
      <c r="AD44" s="188" t="str">
        <f>IF(OR($W44="",$AA44=""),"",$AA44-$W44)</f>
        <v/>
      </c>
      <c r="AE44" s="185" t="str">
        <f>IF($AA44="","",RANK($AA44,$AA$6:$AA$48))</f>
        <v/>
      </c>
      <c r="AF44" s="186">
        <v>1</v>
      </c>
      <c r="AG44" s="187">
        <v>-2.31</v>
      </c>
      <c r="AH44" s="188">
        <v>0.92</v>
      </c>
      <c r="AI44" s="188"/>
      <c r="AJ44" s="188"/>
      <c r="AK44" s="188" t="str">
        <f>IF(OR($AI44="",$AJ44=""),"",$AJ44-$AI44)</f>
        <v/>
      </c>
      <c r="AL44" s="188" t="str">
        <f>IF(OR($AH44="",$AJ44=""),"",$AJ44-$AH44)</f>
        <v/>
      </c>
      <c r="AM44" s="188" t="str">
        <f>IF(OR($AF44="",$AJ44=""),"",$AJ44-$AF44)</f>
        <v/>
      </c>
      <c r="AN44" s="185" t="str">
        <f>IF($AJ44="","",RANK($AJ44,$AJ$6:$AJ$48))</f>
        <v/>
      </c>
      <c r="AO44" s="186">
        <v>3.5</v>
      </c>
      <c r="AP44" s="187">
        <v>-0.44</v>
      </c>
      <c r="AQ44" s="188">
        <v>2.7</v>
      </c>
      <c r="AR44" s="188"/>
      <c r="AS44" s="188"/>
      <c r="AT44" s="188" t="str">
        <f>IF(OR($AR44="",$AS44=""),"",$AS44-$AR44)</f>
        <v/>
      </c>
      <c r="AU44" s="188" t="str">
        <f>IF(OR($AQ44="",$AS44=""),"",$AS44-$AQ44)</f>
        <v/>
      </c>
      <c r="AV44" s="188" t="str">
        <f>IF(OR($AO44="",$AS44=""),"",$AS44-$AO44)</f>
        <v/>
      </c>
      <c r="AW44" s="185" t="str">
        <f>IF($AS44="","",RANK($AS44,$AS$6:$AS$48))</f>
        <v/>
      </c>
    </row>
    <row r="45" spans="1:49">
      <c r="A45" s="179" t="s">
        <v>93</v>
      </c>
      <c r="B45" s="180">
        <v>2003</v>
      </c>
      <c r="C45" s="167">
        <v>38</v>
      </c>
      <c r="D45" s="185">
        <f>IFERROR(INDEX(DataKs2Main!$G:$G,MATCH($A45,DataKs2Main!$D:$D,0)),"")</f>
        <v>83</v>
      </c>
      <c r="E45" s="182">
        <v>58.3</v>
      </c>
      <c r="F45" s="183">
        <v>39</v>
      </c>
      <c r="G45" s="184">
        <v>63.5</v>
      </c>
      <c r="H45" s="184">
        <v>59</v>
      </c>
      <c r="I45" s="184">
        <f>IFERROR(ROUND(INDEX(DataKs2Main!$J:$J,MATCH($A45,DataKs2Main!$D:$D,0)),1),"")</f>
        <v>67.5</v>
      </c>
      <c r="J45" s="184">
        <f>IF(OR($H45="",$I45=""),"",$I45-$H45)</f>
        <v>8.5</v>
      </c>
      <c r="K45" s="184">
        <f>IF(OR($G45="",$I45=""),"",$I45-$G45)</f>
        <v>4</v>
      </c>
      <c r="L45" s="184">
        <f>IF(OR($E45="",$I45=""),"",$I45-$E45)</f>
        <v>9.2000000000000028</v>
      </c>
      <c r="M45" s="185">
        <f>IF($I45="","",RANK($I45,$I$6:$I$48))</f>
        <v>24</v>
      </c>
      <c r="N45" s="182">
        <v>12.5</v>
      </c>
      <c r="O45" s="183">
        <v>3.9</v>
      </c>
      <c r="P45" s="184">
        <v>4.7</v>
      </c>
      <c r="Q45" s="184">
        <v>10.8</v>
      </c>
      <c r="R45" s="184">
        <f>IFERROR(ROUND(INDEX(DataKs2Main!$K:$K,MATCH($A45,DataKs2Main!$D:$D,0)),1),"")</f>
        <v>10.8</v>
      </c>
      <c r="S45" s="184">
        <f>IF(OR($Q45="",$R45=""),"",$R45-$Q45)</f>
        <v>0</v>
      </c>
      <c r="T45" s="184">
        <f>IF(OR($P45="",$R45=""),"",$R45-$P45)</f>
        <v>6.1000000000000005</v>
      </c>
      <c r="U45" s="184">
        <f>IF(OR($N45="",$R45=""),"",$R45-$N45)</f>
        <v>-1.6999999999999993</v>
      </c>
      <c r="V45" s="185">
        <f>IF($R45="","",RANK($R45,$R$6:$R$48))</f>
        <v>15</v>
      </c>
      <c r="W45" s="186">
        <v>-4.5</v>
      </c>
      <c r="X45" s="187">
        <v>-5.55</v>
      </c>
      <c r="Y45" s="188">
        <v>-4.3600000000000003</v>
      </c>
      <c r="Z45" s="188"/>
      <c r="AA45" s="188"/>
      <c r="AB45" s="188" t="str">
        <f>IF(OR($Z45="",$AA45=""),"",$AA45-$Z45)</f>
        <v/>
      </c>
      <c r="AC45" s="188" t="str">
        <f>IF(OR($Y45="",$AA45=""),"",$AA45-$Y45)</f>
        <v/>
      </c>
      <c r="AD45" s="188" t="str">
        <f>IF(OR($W45="",$AA45=""),"",$AA45-$W45)</f>
        <v/>
      </c>
      <c r="AE45" s="185" t="str">
        <f>IF($AA45="","",RANK($AA45,$AA$6:$AA$48))</f>
        <v/>
      </c>
      <c r="AF45" s="186">
        <v>-5</v>
      </c>
      <c r="AG45" s="187">
        <v>-5.79</v>
      </c>
      <c r="AH45" s="188">
        <v>-1.44</v>
      </c>
      <c r="AI45" s="188"/>
      <c r="AJ45" s="188"/>
      <c r="AK45" s="188" t="str">
        <f>IF(OR($AI45="",$AJ45=""),"",$AJ45-$AI45)</f>
        <v/>
      </c>
      <c r="AL45" s="188" t="str">
        <f>IF(OR($AH45="",$AJ45=""),"",$AJ45-$AH45)</f>
        <v/>
      </c>
      <c r="AM45" s="188" t="str">
        <f>IF(OR($AF45="",$AJ45=""),"",$AJ45-$AF45)</f>
        <v/>
      </c>
      <c r="AN45" s="185" t="str">
        <f>IF($AJ45="","",RANK($AJ45,$AJ$6:$AJ$48))</f>
        <v/>
      </c>
      <c r="AO45" s="186">
        <v>-1.2</v>
      </c>
      <c r="AP45" s="187">
        <v>-6.21</v>
      </c>
      <c r="AQ45" s="188">
        <v>-3.81</v>
      </c>
      <c r="AR45" s="188"/>
      <c r="AS45" s="188"/>
      <c r="AT45" s="188" t="str">
        <f>IF(OR($AR45="",$AS45=""),"",$AS45-$AR45)</f>
        <v/>
      </c>
      <c r="AU45" s="188" t="str">
        <f>IF(OR($AQ45="",$AS45=""),"",$AS45-$AQ45)</f>
        <v/>
      </c>
      <c r="AV45" s="188" t="str">
        <f>IF(OR($AO45="",$AS45=""),"",$AS45-$AO45)</f>
        <v/>
      </c>
      <c r="AW45" s="185" t="str">
        <f>IF($AS45="","",RANK($AS45,$AS$6:$AS$48))</f>
        <v/>
      </c>
    </row>
    <row r="46" spans="1:49">
      <c r="A46" s="179" t="s">
        <v>73</v>
      </c>
      <c r="B46" s="180">
        <v>2056</v>
      </c>
      <c r="C46" s="167">
        <v>39</v>
      </c>
      <c r="D46" s="185">
        <f>IFERROR(INDEX(DataKs2Main!$G:$G,MATCH($A46,DataKs2Main!$D:$D,0)),"")</f>
        <v>51</v>
      </c>
      <c r="E46" s="182">
        <v>75</v>
      </c>
      <c r="F46" s="183">
        <v>72.7</v>
      </c>
      <c r="G46" s="184">
        <v>62.9</v>
      </c>
      <c r="H46" s="184">
        <v>62.7</v>
      </c>
      <c r="I46" s="184">
        <f>IFERROR(ROUND(INDEX(DataKs2Main!$J:$J,MATCH($A46,DataKs2Main!$D:$D,0)),1),"")</f>
        <v>72.5</v>
      </c>
      <c r="J46" s="184">
        <f>IF(OR($H46="",$I46=""),"",$I46-$H46)</f>
        <v>9.7999999999999972</v>
      </c>
      <c r="K46" s="184">
        <f>IF(OR($G46="",$I46=""),"",$I46-$G46)</f>
        <v>9.6000000000000014</v>
      </c>
      <c r="L46" s="184">
        <f>IF(OR($E46="",$I46=""),"",$I46-$E46)</f>
        <v>-2.5</v>
      </c>
      <c r="M46" s="185">
        <f>IF($I46="","",RANK($I46,$I$6:$I$48))</f>
        <v>13</v>
      </c>
      <c r="N46" s="182">
        <v>19.600000000000001</v>
      </c>
      <c r="O46" s="183">
        <v>6.8</v>
      </c>
      <c r="P46" s="184">
        <v>4.8</v>
      </c>
      <c r="Q46" s="184">
        <v>10.199999999999999</v>
      </c>
      <c r="R46" s="184">
        <f>IFERROR(ROUND(INDEX(DataKs2Main!$K:$K,MATCH($A46,DataKs2Main!$D:$D,0)),1),"")</f>
        <v>7.8</v>
      </c>
      <c r="S46" s="184">
        <f>IF(OR($Q46="",$R46=""),"",$R46-$Q46)</f>
        <v>-2.3999999999999995</v>
      </c>
      <c r="T46" s="184">
        <f>IF(OR($P46="",$R46=""),"",$R46-$P46)</f>
        <v>3</v>
      </c>
      <c r="U46" s="184">
        <f>IF(OR($N46="",$R46=""),"",$R46-$N46)</f>
        <v>-11.8</v>
      </c>
      <c r="V46" s="185">
        <f>IF($R46="","",RANK($R46,$R$6:$R$48))</f>
        <v>20</v>
      </c>
      <c r="W46" s="186">
        <v>3.4</v>
      </c>
      <c r="X46" s="187">
        <v>4.17</v>
      </c>
      <c r="Y46" s="188">
        <v>0.03</v>
      </c>
      <c r="Z46" s="188"/>
      <c r="AA46" s="188"/>
      <c r="AB46" s="188" t="str">
        <f>IF(OR($Z46="",$AA46=""),"",$AA46-$Z46)</f>
        <v/>
      </c>
      <c r="AC46" s="188" t="str">
        <f>IF(OR($Y46="",$AA46=""),"",$AA46-$Y46)</f>
        <v/>
      </c>
      <c r="AD46" s="188" t="str">
        <f>IF(OR($W46="",$AA46=""),"",$AA46-$W46)</f>
        <v/>
      </c>
      <c r="AE46" s="185" t="str">
        <f>IF($AA46="","",RANK($AA46,$AA$6:$AA$48))</f>
        <v/>
      </c>
      <c r="AF46" s="186">
        <v>2.2000000000000002</v>
      </c>
      <c r="AG46" s="187">
        <v>1.38</v>
      </c>
      <c r="AH46" s="188">
        <v>-0.83</v>
      </c>
      <c r="AI46" s="188"/>
      <c r="AJ46" s="188"/>
      <c r="AK46" s="188" t="str">
        <f>IF(OR($AI46="",$AJ46=""),"",$AJ46-$AI46)</f>
        <v/>
      </c>
      <c r="AL46" s="188" t="str">
        <f>IF(OR($AH46="",$AJ46=""),"",$AJ46-$AH46)</f>
        <v/>
      </c>
      <c r="AM46" s="188" t="str">
        <f>IF(OR($AF46="",$AJ46=""),"",$AJ46-$AF46)</f>
        <v/>
      </c>
      <c r="AN46" s="185" t="str">
        <f>IF($AJ46="","",RANK($AJ46,$AJ$6:$AJ$48))</f>
        <v/>
      </c>
      <c r="AO46" s="186">
        <v>2.9</v>
      </c>
      <c r="AP46" s="187">
        <v>4.76</v>
      </c>
      <c r="AQ46" s="188">
        <v>0.61</v>
      </c>
      <c r="AR46" s="188"/>
      <c r="AS46" s="188"/>
      <c r="AT46" s="188" t="str">
        <f>IF(OR($AR46="",$AS46=""),"",$AS46-$AR46)</f>
        <v/>
      </c>
      <c r="AU46" s="188" t="str">
        <f>IF(OR($AQ46="",$AS46=""),"",$AS46-$AQ46)</f>
        <v/>
      </c>
      <c r="AV46" s="188" t="str">
        <f>IF(OR($AO46="",$AS46=""),"",$AS46-$AO46)</f>
        <v/>
      </c>
      <c r="AW46" s="185" t="str">
        <f>IF($AS46="","",RANK($AS46,$AS$6:$AS$48))</f>
        <v/>
      </c>
    </row>
    <row r="47" spans="1:49">
      <c r="A47" s="179" t="s">
        <v>78</v>
      </c>
      <c r="B47" s="180">
        <v>7005</v>
      </c>
      <c r="C47" s="167">
        <v>46</v>
      </c>
      <c r="D47" s="185">
        <f>IFERROR(INDEX(DataKs2Main!$G:$G,MATCH($A47,DataKs2Main!$D:$D,0)),"")</f>
        <v>13</v>
      </c>
      <c r="E47" s="182">
        <v>0</v>
      </c>
      <c r="F47" s="183">
        <v>0</v>
      </c>
      <c r="G47" s="184">
        <v>0</v>
      </c>
      <c r="H47" s="184">
        <v>0</v>
      </c>
      <c r="I47" s="184">
        <f>IFERROR(ROUND(INDEX(DataKs2Main!$J:$J,MATCH($A47,DataKs2Main!$D:$D,0)),1),"")</f>
        <v>0</v>
      </c>
      <c r="J47" s="184">
        <f>IF(OR($H47="",$I47=""),"",$I47-$H47)</f>
        <v>0</v>
      </c>
      <c r="K47" s="184">
        <f>IF(OR($G47="",$I47=""),"",$I47-$G47)</f>
        <v>0</v>
      </c>
      <c r="L47" s="184">
        <f>IF(OR($E47="",$I47=""),"",$I47-$E47)</f>
        <v>0</v>
      </c>
      <c r="M47" s="212"/>
      <c r="N47" s="182">
        <v>0</v>
      </c>
      <c r="O47" s="183">
        <v>0</v>
      </c>
      <c r="P47" s="184">
        <v>0</v>
      </c>
      <c r="Q47" s="184">
        <v>0</v>
      </c>
      <c r="R47" s="184">
        <f>IFERROR(ROUND(INDEX(DataKs2Main!$K:$K,MATCH($A47,DataKs2Main!$D:$D,0)),1),"")</f>
        <v>0</v>
      </c>
      <c r="S47" s="184">
        <f>IF(OR($Q47="",$R47=""),"",$R47-$Q47)</f>
        <v>0</v>
      </c>
      <c r="T47" s="184">
        <f>IF(OR($P47="",$R47=""),"",$R47-$P47)</f>
        <v>0</v>
      </c>
      <c r="U47" s="184">
        <f>IF(OR($N47="",$R47=""),"",$R47-$N47)</f>
        <v>0</v>
      </c>
      <c r="V47" s="212"/>
      <c r="W47" s="186">
        <v>-4.8</v>
      </c>
      <c r="X47" s="187">
        <v>-5.07</v>
      </c>
      <c r="Y47" s="188">
        <v>-4.6100000000000003</v>
      </c>
      <c r="Z47" s="188"/>
      <c r="AA47" s="188"/>
      <c r="AB47" s="188" t="str">
        <f>IF(OR($Z47="",$AA47=""),"",$AA47-$Z47)</f>
        <v/>
      </c>
      <c r="AC47" s="188" t="str">
        <f>IF(OR($Y47="",$AA47=""),"",$AA47-$Y47)</f>
        <v/>
      </c>
      <c r="AD47" s="188" t="str">
        <f>IF(OR($W47="",$AA47=""),"",$AA47-$W47)</f>
        <v/>
      </c>
      <c r="AE47" s="31"/>
      <c r="AF47" s="213">
        <v>-5.3</v>
      </c>
      <c r="AG47" s="214">
        <v>-3.66</v>
      </c>
      <c r="AH47" s="215">
        <v>-4.1500000000000004</v>
      </c>
      <c r="AI47" s="215"/>
      <c r="AJ47" s="215"/>
      <c r="AK47" s="188" t="str">
        <f>IF(OR($AI47="",$AJ47=""),"",$AJ47-$AI47)</f>
        <v/>
      </c>
      <c r="AL47" s="188" t="str">
        <f>IF(OR($AH47="",$AJ47=""),"",$AJ47-$AH47)</f>
        <v/>
      </c>
      <c r="AM47" s="188" t="str">
        <f>IF(OR($AF47="",$AJ47=""),"",$AJ47-$AF47)</f>
        <v/>
      </c>
      <c r="AN47" s="31"/>
      <c r="AO47" s="213">
        <v>-5.4</v>
      </c>
      <c r="AP47" s="214">
        <v>-5.16</v>
      </c>
      <c r="AQ47" s="215">
        <v>-4.66</v>
      </c>
      <c r="AR47" s="215"/>
      <c r="AS47" s="215"/>
      <c r="AT47" s="188" t="str">
        <f>IF(OR($AR47="",$AS47=""),"",$AS47-$AR47)</f>
        <v/>
      </c>
      <c r="AU47" s="188" t="str">
        <f>IF(OR($AQ47="",$AS47=""),"",$AS47-$AQ47)</f>
        <v/>
      </c>
      <c r="AV47" s="188" t="str">
        <f>IF(OR($AO47="",$AS47=""),"",$AS47-$AO47)</f>
        <v/>
      </c>
      <c r="AW47" s="31"/>
    </row>
    <row r="48" spans="1:49">
      <c r="A48" s="179" t="s">
        <v>74</v>
      </c>
      <c r="B48" s="180">
        <v>2059</v>
      </c>
      <c r="C48" s="167">
        <v>40</v>
      </c>
      <c r="D48" s="185">
        <f>IFERROR(INDEX(DataKs2Main!$G:$G,MATCH($A48,DataKs2Main!$D:$D,0)),"")</f>
        <v>129</v>
      </c>
      <c r="E48" s="182">
        <v>64.7</v>
      </c>
      <c r="F48" s="183">
        <v>51</v>
      </c>
      <c r="G48" s="184">
        <v>55.7</v>
      </c>
      <c r="H48" s="184">
        <v>52.5</v>
      </c>
      <c r="I48" s="184">
        <f>IFERROR(ROUND(INDEX(DataKs2Main!$J:$J,MATCH($A48,DataKs2Main!$D:$D,0)),1),"")</f>
        <v>59.7</v>
      </c>
      <c r="J48" s="184">
        <f>IF(OR($H48="",$I48=""),"",$I48-$H48)</f>
        <v>7.2000000000000028</v>
      </c>
      <c r="K48" s="184">
        <f>IF(OR($G48="",$I48=""),"",$I48-$G48)</f>
        <v>4</v>
      </c>
      <c r="L48" s="184">
        <f>IF(OR($E48="",$I48=""),"",$I48-$E48)</f>
        <v>-5</v>
      </c>
      <c r="M48" s="185">
        <f>IF($I48="","",RANK($I48,$I$6:$I$48))</f>
        <v>30</v>
      </c>
      <c r="N48" s="182">
        <v>5.8</v>
      </c>
      <c r="O48" s="183">
        <v>3.4</v>
      </c>
      <c r="P48" s="184">
        <v>0</v>
      </c>
      <c r="Q48" s="184">
        <v>2.1</v>
      </c>
      <c r="R48" s="184">
        <f>IFERROR(ROUND(INDEX(DataKs2Main!$K:$K,MATCH($A48,DataKs2Main!$D:$D,0)),1),"")</f>
        <v>4.7</v>
      </c>
      <c r="S48" s="184">
        <f>IF(OR($Q48="",$R48=""),"",$R48-$Q48)</f>
        <v>2.6</v>
      </c>
      <c r="T48" s="184">
        <f>IF(OR($P48="",$R48=""),"",$R48-$P48)</f>
        <v>4.7</v>
      </c>
      <c r="U48" s="184">
        <f>IF(OR($N48="",$R48=""),"",$R48-$N48)</f>
        <v>-1.0999999999999996</v>
      </c>
      <c r="V48" s="185">
        <f>IF($R48="","",RANK($R48,$R$6:$R$48))</f>
        <v>28</v>
      </c>
      <c r="W48" s="186">
        <v>-2.1</v>
      </c>
      <c r="X48" s="187">
        <v>-1.82</v>
      </c>
      <c r="Y48" s="188">
        <v>-0.59</v>
      </c>
      <c r="Z48" s="188"/>
      <c r="AA48" s="188"/>
      <c r="AB48" s="188" t="str">
        <f>IF(OR($Z48="",$AA48=""),"",$AA48-$Z48)</f>
        <v/>
      </c>
      <c r="AC48" s="188" t="str">
        <f>IF(OR($Y48="",$AA48=""),"",$AA48-$Y48)</f>
        <v/>
      </c>
      <c r="AD48" s="188" t="str">
        <f>IF(OR($W48="",$AA48=""),"",$AA48-$W48)</f>
        <v/>
      </c>
      <c r="AE48" s="185" t="str">
        <f>IF($AA48="","",RANK($AA48,$AA$6:$AA$48))</f>
        <v/>
      </c>
      <c r="AF48" s="186">
        <v>-2.6</v>
      </c>
      <c r="AG48" s="187">
        <v>-0.44</v>
      </c>
      <c r="AH48" s="188">
        <v>-0.94</v>
      </c>
      <c r="AI48" s="188"/>
      <c r="AJ48" s="188"/>
      <c r="AK48" s="188" t="str">
        <f>IF(OR($AI48="",$AJ48=""),"",$AJ48-$AI48)</f>
        <v/>
      </c>
      <c r="AL48" s="188" t="str">
        <f>IF(OR($AH48="",$AJ48=""),"",$AJ48-$AH48)</f>
        <v/>
      </c>
      <c r="AM48" s="188" t="str">
        <f>IF(OR($AF48="",$AJ48=""),"",$AJ48-$AF48)</f>
        <v/>
      </c>
      <c r="AN48" s="185" t="str">
        <f>IF($AJ48="","",RANK($AJ48,$AJ$6:$AJ$48))</f>
        <v/>
      </c>
      <c r="AO48" s="186">
        <v>-1.3</v>
      </c>
      <c r="AP48" s="187">
        <v>-1.24</v>
      </c>
      <c r="AQ48" s="188">
        <v>1.49</v>
      </c>
      <c r="AR48" s="188"/>
      <c r="AS48" s="188"/>
      <c r="AT48" s="188" t="str">
        <f>IF(OR($AR48="",$AS48=""),"",$AS48-$AR48)</f>
        <v/>
      </c>
      <c r="AU48" s="188" t="str">
        <f>IF(OR($AQ48="",$AS48=""),"",$AS48-$AQ48)</f>
        <v/>
      </c>
      <c r="AV48" s="188" t="str">
        <f>IF(OR($AO48="",$AS48=""),"",$AS48-$AO48)</f>
        <v/>
      </c>
      <c r="AW48" s="185" t="str">
        <f>IF($AS48="","",RANK($AS48,$AS$6:$AS$48))</f>
        <v/>
      </c>
    </row>
    <row r="49" spans="1:49">
      <c r="A49" s="189" t="s">
        <v>94</v>
      </c>
      <c r="B49" s="190">
        <v>2055</v>
      </c>
      <c r="C49" s="167">
        <v>41</v>
      </c>
      <c r="D49" s="231">
        <f>IFERROR(INDEX(DataKs2Main!$G:$G,MATCH($A49,DataKs2Main!$D:$D,0)),"")</f>
        <v>136</v>
      </c>
      <c r="E49" s="182">
        <v>85.5</v>
      </c>
      <c r="F49" s="183">
        <v>69.400000000000006</v>
      </c>
      <c r="G49" s="184">
        <v>81.400000000000006</v>
      </c>
      <c r="H49" s="184">
        <v>70</v>
      </c>
      <c r="I49" s="184">
        <f>IFERROR(ROUND(INDEX(DataKs2Main!$J:$J,MATCH($A49,DataKs2Main!$D:$D,0)),1),"")</f>
        <v>78.7</v>
      </c>
      <c r="J49" s="184">
        <f>IF(OR($H49="",$I49=""),"",$I49-$H49)</f>
        <v>8.7000000000000028</v>
      </c>
      <c r="K49" s="184">
        <f>IF(OR($G49="",$I49=""),"",$I49-$G49)</f>
        <v>-2.7000000000000028</v>
      </c>
      <c r="L49" s="184">
        <f>IF(OR($E49="",$I49=""),"",$I49-$E49)</f>
        <v>-6.7999999999999972</v>
      </c>
      <c r="M49" s="185" t="e">
        <f>IF($I49="","",RANK($I49,$I$6:$I$48))</f>
        <v>#N/A</v>
      </c>
      <c r="N49" s="182">
        <v>28.2</v>
      </c>
      <c r="O49" s="183">
        <v>3.7</v>
      </c>
      <c r="P49" s="184">
        <v>11.4</v>
      </c>
      <c r="Q49" s="184">
        <v>9.3000000000000007</v>
      </c>
      <c r="R49" s="184">
        <f>IFERROR(ROUND(INDEX(DataKs2Main!$K:$K,MATCH($A49,DataKs2Main!$D:$D,0)),1),"")</f>
        <v>12.5</v>
      </c>
      <c r="S49" s="184">
        <f>IF(OR($Q49="",$R49=""),"",$R49-$Q49)</f>
        <v>3.1999999999999993</v>
      </c>
      <c r="T49" s="184">
        <f>IF(OR($P49="",$R49=""),"",$R49-$P49)</f>
        <v>1.0999999999999996</v>
      </c>
      <c r="U49" s="184">
        <f>IF(OR($N49="",$R49=""),"",$R49-$N49)</f>
        <v>-15.7</v>
      </c>
      <c r="V49" s="185">
        <f>IF($R49="","",RANK($R49,$R$6:$R$48))</f>
        <v>9</v>
      </c>
      <c r="W49" s="186">
        <v>1.7</v>
      </c>
      <c r="X49" s="187">
        <v>2.2999999999999998</v>
      </c>
      <c r="Y49" s="188">
        <v>5.97</v>
      </c>
      <c r="Z49" s="188"/>
      <c r="AA49" s="188"/>
      <c r="AB49" s="188" t="str">
        <f>IF(OR($Z49="",$AA49=""),"",$AA49-$Z49)</f>
        <v/>
      </c>
      <c r="AC49" s="188" t="str">
        <f>IF(OR($Y49="",$AA49=""),"",$AA49-$Y49)</f>
        <v/>
      </c>
      <c r="AD49" s="188" t="str">
        <f>IF(OR($W49="",$AA49=""),"",$AA49-$W49)</f>
        <v/>
      </c>
      <c r="AE49" s="185" t="str">
        <f>IF($AA49="","",RANK($AA49,$AA$6:$AA$48))</f>
        <v/>
      </c>
      <c r="AF49" s="186">
        <v>1</v>
      </c>
      <c r="AG49" s="187">
        <v>-1.77</v>
      </c>
      <c r="AH49" s="188">
        <v>4.8899999999999997</v>
      </c>
      <c r="AI49" s="188"/>
      <c r="AJ49" s="188"/>
      <c r="AK49" s="188" t="str">
        <f>IF(OR($AI49="",$AJ49=""),"",$AJ49-$AI49)</f>
        <v/>
      </c>
      <c r="AL49" s="188" t="str">
        <f>IF(OR($AH49="",$AJ49=""),"",$AJ49-$AH49)</f>
        <v/>
      </c>
      <c r="AM49" s="188" t="str">
        <f>IF(OR($AF49="",$AJ49=""),"",$AJ49-$AF49)</f>
        <v/>
      </c>
      <c r="AN49" s="185" t="str">
        <f>IF($AJ49="","",RANK($AJ49,$AJ$6:$AJ$48))</f>
        <v/>
      </c>
      <c r="AO49" s="186">
        <v>1.8</v>
      </c>
      <c r="AP49" s="187">
        <v>3.39</v>
      </c>
      <c r="AQ49" s="188">
        <v>7.55</v>
      </c>
      <c r="AR49" s="188"/>
      <c r="AS49" s="188"/>
      <c r="AT49" s="188" t="str">
        <f>IF(OR($AR49="",$AS49=""),"",$AS49-$AR49)</f>
        <v/>
      </c>
      <c r="AU49" s="188" t="str">
        <f>IF(OR($AQ49="",$AS49=""),"",$AS49-$AQ49)</f>
        <v/>
      </c>
      <c r="AV49" s="188" t="str">
        <f>IF(OR($AO49="",$AS49=""),"",$AS49-$AO49)</f>
        <v/>
      </c>
      <c r="AW49" s="185" t="str">
        <f>IF($AS49="","",RANK($AS49,$AS$6:$AS$48))</f>
        <v/>
      </c>
    </row>
    <row r="50" spans="1:49">
      <c r="A50" s="189" t="s">
        <v>76</v>
      </c>
      <c r="B50" s="190">
        <v>2063</v>
      </c>
      <c r="C50" s="167">
        <v>42</v>
      </c>
      <c r="D50" s="231">
        <f>IFERROR(INDEX(DataKs2Main!$G:$G,MATCH($A50,DataKs2Main!$D:$D,0)),"")</f>
        <v>142</v>
      </c>
      <c r="E50" s="182">
        <v>46.9</v>
      </c>
      <c r="F50" s="183">
        <v>60.1</v>
      </c>
      <c r="G50" s="184">
        <v>52.4</v>
      </c>
      <c r="H50" s="184">
        <v>65.2</v>
      </c>
      <c r="I50" s="184">
        <f>IFERROR(ROUND(INDEX(DataKs2Main!$J:$J,MATCH($A50,DataKs2Main!$D:$D,0)),1),"")</f>
        <v>59.9</v>
      </c>
      <c r="J50" s="184">
        <f>IF(OR($H50="",$I50=""),"",$I50-$H50)</f>
        <v>-5.3000000000000043</v>
      </c>
      <c r="K50" s="184">
        <f>IF(OR($G50="",$I50=""),"",$I50-$G50)</f>
        <v>7.5</v>
      </c>
      <c r="L50" s="184">
        <f>IF(OR($E50="",$I50=""),"",$I50-$E50)</f>
        <v>13</v>
      </c>
      <c r="M50" s="185" t="e">
        <f>IF($I50="","",RANK($I50,$I$6:$I$48))</f>
        <v>#N/A</v>
      </c>
      <c r="N50" s="182">
        <v>8.3000000000000007</v>
      </c>
      <c r="O50" s="183">
        <v>13.5</v>
      </c>
      <c r="P50" s="184">
        <v>9.1</v>
      </c>
      <c r="Q50" s="184">
        <v>9.9</v>
      </c>
      <c r="R50" s="184">
        <f>IFERROR(ROUND(INDEX(DataKs2Main!$K:$K,MATCH($A50,DataKs2Main!$D:$D,0)),1),"")</f>
        <v>0.7</v>
      </c>
      <c r="S50" s="184">
        <f>IF(OR($Q50="",$R50=""),"",$R50-$Q50)</f>
        <v>-9.2000000000000011</v>
      </c>
      <c r="T50" s="184">
        <f>IF(OR($P50="",$R50=""),"",$R50-$P50)</f>
        <v>-8.4</v>
      </c>
      <c r="U50" s="184">
        <f>IF(OR($N50="",$R50=""),"",$R50-$N50)</f>
        <v>-7.6000000000000005</v>
      </c>
      <c r="V50" s="185" t="e">
        <f>IF($R50="","",RANK($R50,$R$6:$R$48))</f>
        <v>#N/A</v>
      </c>
      <c r="W50" s="186">
        <v>-2.1</v>
      </c>
      <c r="X50" s="187">
        <v>0.27</v>
      </c>
      <c r="Y50" s="188">
        <v>-1.29</v>
      </c>
      <c r="Z50" s="188"/>
      <c r="AA50" s="188"/>
      <c r="AB50" s="188" t="str">
        <f>IF(OR($Z50="",$AA50=""),"",$AA50-$Z50)</f>
        <v/>
      </c>
      <c r="AC50" s="188" t="str">
        <f>IF(OR($Y50="",$AA50=""),"",$AA50-$Y50)</f>
        <v/>
      </c>
      <c r="AD50" s="188" t="str">
        <f>IF(OR($W50="",$AA50=""),"",$AA50-$W50)</f>
        <v/>
      </c>
      <c r="AE50" s="185" t="str">
        <f>IF($AA50="","",RANK($AA50,$AA$6:$AA$48))</f>
        <v/>
      </c>
      <c r="AF50" s="186">
        <v>-2.1</v>
      </c>
      <c r="AG50" s="187">
        <v>1.21</v>
      </c>
      <c r="AH50" s="188">
        <v>1.37</v>
      </c>
      <c r="AI50" s="188"/>
      <c r="AJ50" s="188"/>
      <c r="AK50" s="188" t="str">
        <f>IF(OR($AI50="",$AJ50=""),"",$AJ50-$AI50)</f>
        <v/>
      </c>
      <c r="AL50" s="188" t="str">
        <f>IF(OR($AH50="",$AJ50=""),"",$AJ50-$AH50)</f>
        <v/>
      </c>
      <c r="AM50" s="188" t="str">
        <f>IF(OR($AF50="",$AJ50=""),"",$AJ50-$AF50)</f>
        <v/>
      </c>
      <c r="AN50" s="185" t="str">
        <f>IF($AJ50="","",RANK($AJ50,$AJ$6:$AJ$48))</f>
        <v/>
      </c>
      <c r="AO50" s="186">
        <v>-2.2000000000000002</v>
      </c>
      <c r="AP50" s="187">
        <v>0.63</v>
      </c>
      <c r="AQ50" s="188">
        <v>0.27</v>
      </c>
      <c r="AR50" s="188"/>
      <c r="AS50" s="188"/>
      <c r="AT50" s="188" t="str">
        <f>IF(OR($AR50="",$AS50=""),"",$AS50-$AR50)</f>
        <v/>
      </c>
      <c r="AU50" s="188" t="str">
        <f>IF(OR($AQ50="",$AS50=""),"",$AS50-$AQ50)</f>
        <v/>
      </c>
      <c r="AV50" s="188" t="str">
        <f>IF(OR($AO50="",$AS50=""),"",$AS50-$AO50)</f>
        <v/>
      </c>
      <c r="AW50" s="185" t="str">
        <f>IF($AS50="","",RANK($AS50,$AS$6:$AS$48))</f>
        <v/>
      </c>
    </row>
    <row r="51" spans="1:49" ht="13" thickBot="1">
      <c r="A51" s="192" t="s">
        <v>95</v>
      </c>
      <c r="B51" s="193">
        <v>3301</v>
      </c>
      <c r="C51" s="449">
        <v>43</v>
      </c>
      <c r="D51" s="224">
        <f>IFERROR(INDEX(DataKs2Main!$G:$G,MATCH($A51,DataKs2Main!$D:$D,0)),"")</f>
        <v>84</v>
      </c>
      <c r="E51" s="195">
        <v>69.400000000000006</v>
      </c>
      <c r="F51" s="196">
        <v>60</v>
      </c>
      <c r="G51" s="197">
        <v>50.6</v>
      </c>
      <c r="H51" s="197">
        <v>71.599999999999994</v>
      </c>
      <c r="I51" s="197">
        <f>IFERROR(ROUND(INDEX(DataKs2Main!$J:$J,MATCH($A51,DataKs2Main!$D:$D,0)),1),"")</f>
        <v>66.7</v>
      </c>
      <c r="J51" s="197">
        <f>IF(OR($H51="",$I51=""),"",$I51-$H51)</f>
        <v>-4.8999999999999915</v>
      </c>
      <c r="K51" s="197">
        <f>IF(OR($G51="",$I51=""),"",$I51-$G51)</f>
        <v>16.100000000000001</v>
      </c>
      <c r="L51" s="197">
        <f>IF(OR($E51="",$I51=""),"",$I51-$E51)</f>
        <v>-2.7000000000000028</v>
      </c>
      <c r="M51" s="224" t="e">
        <f>IF($I51="","",RANK($I51,$I$6:$I$48))</f>
        <v>#N/A</v>
      </c>
      <c r="N51" s="195">
        <v>17.600000000000001</v>
      </c>
      <c r="O51" s="196">
        <v>5.9</v>
      </c>
      <c r="P51" s="197">
        <v>0</v>
      </c>
      <c r="Q51" s="197">
        <v>8</v>
      </c>
      <c r="R51" s="197">
        <f>IFERROR(ROUND(INDEX(DataKs2Main!$K:$K,MATCH($A51,DataKs2Main!$D:$D,0)),1),"")</f>
        <v>9.5</v>
      </c>
      <c r="S51" s="197">
        <f>IF(OR($Q51="",$R51=""),"",$R51-$Q51)</f>
        <v>1.5</v>
      </c>
      <c r="T51" s="197">
        <f>IF(OR($P51="",$R51=""),"",$R51-$P51)</f>
        <v>9.5</v>
      </c>
      <c r="U51" s="197">
        <f>IF(OR($N51="",$R51=""),"",$R51-$N51)</f>
        <v>-8.1000000000000014</v>
      </c>
      <c r="V51" s="224" t="e">
        <f>IF($R51="","",RANK($R51,$R$6:$R$48))</f>
        <v>#N/A</v>
      </c>
      <c r="W51" s="199">
        <v>-0.4</v>
      </c>
      <c r="X51" s="200">
        <v>-1.94</v>
      </c>
      <c r="Y51" s="201">
        <v>-3.18</v>
      </c>
      <c r="Z51" s="201"/>
      <c r="AA51" s="201"/>
      <c r="AB51" s="201" t="str">
        <f>IF(OR($Z51="",$AA51=""),"",$AA51-$Z51)</f>
        <v/>
      </c>
      <c r="AC51" s="201" t="str">
        <f>IF(OR($Y51="",$AA51=""),"",$AA51-$Y51)</f>
        <v/>
      </c>
      <c r="AD51" s="201" t="str">
        <f>IF(OR($W51="",$AA51=""),"",$AA51-$W51)</f>
        <v/>
      </c>
      <c r="AE51" s="224" t="str">
        <f>IF($AA51="","",RANK($AA51,$AA$6:$AA$48))</f>
        <v/>
      </c>
      <c r="AF51" s="199">
        <v>1.4</v>
      </c>
      <c r="AG51" s="200">
        <v>-2.4900000000000002</v>
      </c>
      <c r="AH51" s="201">
        <v>-2.23</v>
      </c>
      <c r="AI51" s="201"/>
      <c r="AJ51" s="201"/>
      <c r="AK51" s="201" t="str">
        <f>IF(OR($AI51="",$AJ51=""),"",$AJ51-$AI51)</f>
        <v/>
      </c>
      <c r="AL51" s="201" t="str">
        <f>IF(OR($AH51="",$AJ51=""),"",$AJ51-$AH51)</f>
        <v/>
      </c>
      <c r="AM51" s="201" t="str">
        <f>IF(OR($AF51="",$AJ51=""),"",$AJ51-$AF51)</f>
        <v/>
      </c>
      <c r="AN51" s="224" t="str">
        <f>IF($AJ51="","",RANK($AJ51,$AJ$6:$AJ$48))</f>
        <v/>
      </c>
      <c r="AO51" s="199">
        <v>-0.1</v>
      </c>
      <c r="AP51" s="200">
        <v>-2.16</v>
      </c>
      <c r="AQ51" s="201">
        <v>-0.91</v>
      </c>
      <c r="AR51" s="201"/>
      <c r="AS51" s="201"/>
      <c r="AT51" s="201" t="str">
        <f>IF(OR($AR51="",$AS51=""),"",$AS51-$AR51)</f>
        <v/>
      </c>
      <c r="AU51" s="201" t="str">
        <f>IF(OR($AQ51="",$AS51=""),"",$AS51-$AQ51)</f>
        <v/>
      </c>
      <c r="AV51" s="201" t="str">
        <f>IF(OR($AO51="",$AS51=""),"",$AS51-$AO51)</f>
        <v/>
      </c>
      <c r="AW51" s="224" t="str">
        <f>IF($AS51="","",RANK($AS51,$AS$6:$AS$48))</f>
        <v/>
      </c>
    </row>
    <row r="52" spans="1:49" ht="5.15" customHeight="1" thickBot="1">
      <c r="G52" s="58"/>
      <c r="H52" s="58"/>
    </row>
    <row r="53" spans="1:49">
      <c r="A53" s="205" t="s">
        <v>97</v>
      </c>
      <c r="B53" s="206"/>
      <c r="C53" s="207"/>
      <c r="D53" s="207">
        <f>IFERROR(INDEX(DataKs2Main!$G:$G,MATCH("LA",DataKs2Main!$D:$D,0)),"")</f>
        <v>3342</v>
      </c>
      <c r="E53" s="168">
        <v>65.599999999999994</v>
      </c>
      <c r="F53" s="169">
        <v>60.3</v>
      </c>
      <c r="G53" s="170">
        <v>61</v>
      </c>
      <c r="H53" s="170">
        <v>62.8</v>
      </c>
      <c r="I53" s="170">
        <f>IFERROR(ROUND(INDEX(DataKs2Main!$J:$J,MATCH("LA",DataKs2Main!$D:$D,0)),1),"")</f>
        <v>66.400000000000006</v>
      </c>
      <c r="J53" s="170">
        <f t="shared" ref="J53:J55" si="0">IF(OR($H53="",$I53=""),"",$I53-$H53)</f>
        <v>3.6000000000000085</v>
      </c>
      <c r="K53" s="170">
        <f t="shared" ref="K53:K55" si="1">IF(OR($G53="",$I53=""),"",$I53-$G53)</f>
        <v>5.4000000000000057</v>
      </c>
      <c r="L53" s="170">
        <f t="shared" ref="L53:L55" si="2">IF(OR($E53="",$I53=""),"",$I53-$E53)</f>
        <v>0.80000000000001137</v>
      </c>
      <c r="M53" s="208"/>
      <c r="N53" s="168">
        <v>11.2</v>
      </c>
      <c r="O53" s="169">
        <v>6.6</v>
      </c>
      <c r="P53" s="170">
        <v>6.1</v>
      </c>
      <c r="Q53" s="170">
        <v>7.3</v>
      </c>
      <c r="R53" s="170">
        <f>IFERROR(ROUND(INDEX(DataKs2Main!$K:$K,MATCH("LA",DataKs2Main!$D:$D,0)),1),"")</f>
        <v>8</v>
      </c>
      <c r="S53" s="170">
        <f t="shared" ref="S53:S55" si="3">IF(OR($Q53="",$R53=""),"",$R53-$Q53)</f>
        <v>0.70000000000000018</v>
      </c>
      <c r="T53" s="170">
        <f t="shared" ref="T53:T55" si="4">IF(OR($P53="",$R53=""),"",$R53-$P53)</f>
        <v>1.9000000000000004</v>
      </c>
      <c r="U53" s="170">
        <f t="shared" ref="U53:U55" si="5">IF(OR($N53="",$R53=""),"",$R53-$N53)</f>
        <v>-3.1999999999999993</v>
      </c>
      <c r="V53" s="208"/>
      <c r="W53" s="176">
        <v>0.09</v>
      </c>
      <c r="X53" s="177">
        <v>0.11</v>
      </c>
      <c r="Y53" s="178">
        <v>0.08</v>
      </c>
      <c r="Z53" s="178"/>
      <c r="AA53" s="178"/>
      <c r="AB53" s="178" t="str">
        <f t="shared" ref="AB53:AB55" si="6">IF(OR($Z53="",$AA53=""),"",$AA53-$Z53)</f>
        <v/>
      </c>
      <c r="AC53" s="178" t="str">
        <f t="shared" ref="AC53:AC55" si="7">IF(OR($Y53="",$AA53=""),"",$AA53-$Y53)</f>
        <v/>
      </c>
      <c r="AD53" s="178" t="str">
        <f t="shared" ref="AD53:AD55" si="8">IF(OR($W53="",$AA53=""),"",$AA53-$W53)</f>
        <v/>
      </c>
      <c r="AE53" s="22"/>
      <c r="AF53" s="209">
        <v>0.04</v>
      </c>
      <c r="AG53" s="210">
        <v>-0.33</v>
      </c>
      <c r="AH53" s="211">
        <v>0.16</v>
      </c>
      <c r="AI53" s="211"/>
      <c r="AJ53" s="211"/>
      <c r="AK53" s="178" t="str">
        <f t="shared" ref="AK53:AK55" si="9">IF(OR($AI53="",$AJ53=""),"",$AJ53-$AI53)</f>
        <v/>
      </c>
      <c r="AL53" s="178" t="str">
        <f t="shared" ref="AL53:AL55" si="10">IF(OR($AH53="",$AJ53=""),"",$AJ53-$AH53)</f>
        <v/>
      </c>
      <c r="AM53" s="178" t="str">
        <f t="shared" ref="AM53:AM55" si="11">IF(OR($AF53="",$AJ53=""),"",$AJ53-$AF53)</f>
        <v/>
      </c>
      <c r="AN53" s="22"/>
      <c r="AO53" s="209">
        <v>0.72</v>
      </c>
      <c r="AP53" s="210">
        <v>0.71</v>
      </c>
      <c r="AQ53" s="211">
        <v>1.1000000000000001</v>
      </c>
      <c r="AR53" s="211"/>
      <c r="AS53" s="211"/>
      <c r="AT53" s="178" t="str">
        <f t="shared" ref="AT53:AT55" si="12">IF(OR($AR53="",$AS53=""),"",$AS53-$AR53)</f>
        <v/>
      </c>
      <c r="AU53" s="178" t="str">
        <f t="shared" ref="AU53:AU55" si="13">IF(OR($AQ53="",$AS53=""),"",$AS53-$AQ53)</f>
        <v/>
      </c>
      <c r="AV53" s="178" t="str">
        <f t="shared" ref="AV53:AV55" si="14">IF(OR($AO53="",$AS53=""),"",$AS53-$AO53)</f>
        <v/>
      </c>
      <c r="AW53" s="22"/>
    </row>
    <row r="54" spans="1:49">
      <c r="A54" s="179" t="s">
        <v>4</v>
      </c>
      <c r="B54" s="180"/>
      <c r="C54" s="181"/>
      <c r="D54" s="181"/>
      <c r="E54" s="182">
        <v>70.7</v>
      </c>
      <c r="F54" s="183">
        <v>65.8</v>
      </c>
      <c r="G54" s="184">
        <v>66.7</v>
      </c>
      <c r="H54" s="184">
        <v>68.599999999999994</v>
      </c>
      <c r="I54" s="184">
        <f>IFERROR(ROUND(INDEX(DataKs2Main!$J:$J,MATCH("DfE Region - London",DataKs2Main!$D:$D,0)),1),"")</f>
        <v>68.599999999999994</v>
      </c>
      <c r="J54" s="184">
        <f t="shared" si="0"/>
        <v>0</v>
      </c>
      <c r="K54" s="184">
        <f t="shared" si="1"/>
        <v>1.8999999999999915</v>
      </c>
      <c r="L54" s="184">
        <f t="shared" si="2"/>
        <v>-2.1000000000000085</v>
      </c>
      <c r="M54" s="212"/>
      <c r="N54" s="182">
        <v>14</v>
      </c>
      <c r="O54" s="183">
        <v>10.8</v>
      </c>
      <c r="P54" s="184">
        <v>12.2</v>
      </c>
      <c r="Q54" s="184">
        <v>11.8</v>
      </c>
      <c r="R54" s="184">
        <f>IFERROR(ROUND(INDEX(DataKs2Main!$K:$K,MATCH("DfE Region - London",DataKs2Main!$D:$D,0)),1),"")</f>
        <v>12.7</v>
      </c>
      <c r="S54" s="184">
        <f t="shared" si="3"/>
        <v>0.89999999999999858</v>
      </c>
      <c r="T54" s="184">
        <f t="shared" si="4"/>
        <v>0.5</v>
      </c>
      <c r="U54" s="184">
        <f t="shared" si="5"/>
        <v>-1.3000000000000007</v>
      </c>
      <c r="V54" s="212"/>
      <c r="W54" s="186">
        <v>0.85</v>
      </c>
      <c r="X54" s="187">
        <v>0.75</v>
      </c>
      <c r="Y54" s="188">
        <v>0.7</v>
      </c>
      <c r="Z54" s="188"/>
      <c r="AA54" s="188"/>
      <c r="AB54" s="188" t="str">
        <f t="shared" si="6"/>
        <v/>
      </c>
      <c r="AC54" s="188" t="str">
        <f t="shared" si="7"/>
        <v/>
      </c>
      <c r="AD54" s="188" t="str">
        <f t="shared" si="8"/>
        <v/>
      </c>
      <c r="AE54" s="31"/>
      <c r="AF54" s="213">
        <v>0.8</v>
      </c>
      <c r="AG54" s="214">
        <v>0.9</v>
      </c>
      <c r="AH54" s="215">
        <v>0.99</v>
      </c>
      <c r="AI54" s="215"/>
      <c r="AJ54" s="215"/>
      <c r="AK54" s="188" t="str">
        <f t="shared" si="9"/>
        <v/>
      </c>
      <c r="AL54" s="188" t="str">
        <f t="shared" si="10"/>
        <v/>
      </c>
      <c r="AM54" s="188" t="str">
        <f t="shared" si="11"/>
        <v/>
      </c>
      <c r="AN54" s="31"/>
      <c r="AO54" s="213">
        <v>1.2</v>
      </c>
      <c r="AP54" s="214">
        <v>1.1599999999999999</v>
      </c>
      <c r="AQ54" s="215">
        <v>1.37</v>
      </c>
      <c r="AR54" s="215"/>
      <c r="AS54" s="215"/>
      <c r="AT54" s="188" t="str">
        <f t="shared" si="12"/>
        <v/>
      </c>
      <c r="AU54" s="188" t="str">
        <f t="shared" si="13"/>
        <v/>
      </c>
      <c r="AV54" s="188" t="str">
        <f t="shared" si="14"/>
        <v/>
      </c>
      <c r="AW54" s="31"/>
    </row>
    <row r="55" spans="1:49" ht="13" thickBot="1">
      <c r="A55" s="192" t="s">
        <v>98</v>
      </c>
      <c r="B55" s="193"/>
      <c r="C55" s="194"/>
      <c r="D55" s="194"/>
      <c r="E55" s="195">
        <v>65.400000000000006</v>
      </c>
      <c r="F55" s="196">
        <v>59</v>
      </c>
      <c r="G55" s="197">
        <v>59.9</v>
      </c>
      <c r="H55" s="197">
        <v>61.1</v>
      </c>
      <c r="I55" s="197">
        <f>IFERROR(ROUND(INDEX(DataKs2Main!$J:$J,MATCH("NCER National",DataKs2Main!$D:$D,0)),1),"")</f>
        <v>62.2</v>
      </c>
      <c r="J55" s="197">
        <f t="shared" si="0"/>
        <v>1.1000000000000014</v>
      </c>
      <c r="K55" s="197">
        <f t="shared" si="1"/>
        <v>2.3000000000000043</v>
      </c>
      <c r="L55" s="197">
        <f t="shared" si="2"/>
        <v>-3.2000000000000028</v>
      </c>
      <c r="M55" s="198"/>
      <c r="N55" s="195">
        <v>10.6</v>
      </c>
      <c r="O55" s="196">
        <v>7.2</v>
      </c>
      <c r="P55" s="197">
        <v>8</v>
      </c>
      <c r="Q55" s="197">
        <v>7.7</v>
      </c>
      <c r="R55" s="197">
        <f>IFERROR(ROUND(INDEX(DataKs2Main!$K:$K,MATCH("NCER National",DataKs2Main!$D:$D,0)),1),"")</f>
        <v>8.4</v>
      </c>
      <c r="S55" s="197">
        <f t="shared" si="3"/>
        <v>0.70000000000000018</v>
      </c>
      <c r="T55" s="197">
        <f t="shared" si="4"/>
        <v>0.40000000000000036</v>
      </c>
      <c r="U55" s="197">
        <f t="shared" si="5"/>
        <v>-2.1999999999999993</v>
      </c>
      <c r="V55" s="198"/>
      <c r="W55" s="199">
        <v>0.03</v>
      </c>
      <c r="X55" s="200">
        <v>0.04</v>
      </c>
      <c r="Y55" s="201">
        <v>0.04</v>
      </c>
      <c r="Z55" s="201"/>
      <c r="AA55" s="201"/>
      <c r="AB55" s="201" t="str">
        <f t="shared" si="6"/>
        <v/>
      </c>
      <c r="AC55" s="201" t="str">
        <f t="shared" si="7"/>
        <v/>
      </c>
      <c r="AD55" s="201" t="str">
        <f t="shared" si="8"/>
        <v/>
      </c>
      <c r="AE55" s="40"/>
      <c r="AF55" s="202">
        <v>0.03</v>
      </c>
      <c r="AG55" s="203">
        <v>0.05</v>
      </c>
      <c r="AH55" s="204">
        <v>0.04</v>
      </c>
      <c r="AI55" s="204"/>
      <c r="AJ55" s="204"/>
      <c r="AK55" s="201" t="str">
        <f t="shared" si="9"/>
        <v/>
      </c>
      <c r="AL55" s="201" t="str">
        <f t="shared" si="10"/>
        <v/>
      </c>
      <c r="AM55" s="201" t="str">
        <f t="shared" si="11"/>
        <v/>
      </c>
      <c r="AN55" s="40"/>
      <c r="AO55" s="202">
        <v>0.03</v>
      </c>
      <c r="AP55" s="203">
        <v>0.04</v>
      </c>
      <c r="AQ55" s="204">
        <v>0.04</v>
      </c>
      <c r="AR55" s="204"/>
      <c r="AS55" s="204"/>
      <c r="AT55" s="201" t="str">
        <f t="shared" si="12"/>
        <v/>
      </c>
      <c r="AU55" s="201" t="str">
        <f t="shared" si="13"/>
        <v/>
      </c>
      <c r="AV55" s="201" t="str">
        <f t="shared" si="14"/>
        <v/>
      </c>
      <c r="AW55" s="40"/>
    </row>
    <row r="56" spans="1:49" ht="13" thickBot="1"/>
    <row r="57" spans="1:49" ht="13">
      <c r="A57" s="216" t="s">
        <v>81</v>
      </c>
      <c r="B57" s="217"/>
      <c r="C57" s="217"/>
      <c r="D57" s="217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8"/>
    </row>
    <row r="58" spans="1:49">
      <c r="A58" s="219"/>
      <c r="AW58" s="220"/>
    </row>
    <row r="59" spans="1:49">
      <c r="A59" s="219" t="s">
        <v>99</v>
      </c>
      <c r="AW59" s="220"/>
    </row>
    <row r="60" spans="1:49">
      <c r="A60" s="219" t="s">
        <v>100</v>
      </c>
      <c r="AW60" s="220"/>
    </row>
    <row r="61" spans="1:49">
      <c r="A61" s="96"/>
      <c r="B61" s="60" t="s">
        <v>82</v>
      </c>
      <c r="C61" s="60"/>
      <c r="AW61" s="220"/>
    </row>
    <row r="62" spans="1:49">
      <c r="A62" s="97"/>
      <c r="B62" s="60" t="s">
        <v>83</v>
      </c>
      <c r="C62" s="60"/>
      <c r="AW62" s="220"/>
    </row>
    <row r="63" spans="1:49" ht="13" thickBot="1">
      <c r="A63" s="221"/>
      <c r="B63" s="222"/>
      <c r="C63" s="222"/>
      <c r="D63" s="222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3"/>
    </row>
  </sheetData>
  <autoFilter ref="A5:AW51" xr:uid="{5FD6D766-6550-443E-A96D-FF590A50514A}">
    <sortState xmlns:xlrd2="http://schemas.microsoft.com/office/spreadsheetml/2017/richdata2" ref="A6:AW51">
      <sortCondition ref="A5:A51"/>
    </sortState>
  </autoFilter>
  <mergeCells count="5">
    <mergeCell ref="E3:M3"/>
    <mergeCell ref="N3:V3"/>
    <mergeCell ref="W3:AE3"/>
    <mergeCell ref="AF3:AN3"/>
    <mergeCell ref="AO3:AW3"/>
  </mergeCells>
  <conditionalFormatting sqref="A6:AW51 A53:AW55">
    <cfRule type="cellIs" dxfId="32" priority="1" stopIfTrue="1" operator="equal">
      <formula>""</formula>
    </cfRule>
  </conditionalFormatting>
  <conditionalFormatting sqref="J6:L48 S6:U48 AB6:AD48 AK6:AM48 AT6:AV48 J53:L55 S53:U55 AB53:AD55 AK53:AM55 AT53:AV55">
    <cfRule type="cellIs" dxfId="31" priority="2" stopIfTrue="1" operator="lessThan">
      <formula>0</formula>
    </cfRule>
    <cfRule type="cellIs" dxfId="30" priority="3" stopIfTrue="1" operator="greater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1" orientation="landscape" r:id="rId1"/>
  <headerFooter>
    <oddFooter>&amp;L&amp;F&amp;C&amp;P of &amp;N&amp;R&amp;D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6BE6B-3B66-4290-B2DB-6F7E842C43D1}">
  <sheetPr codeName="Sheet5">
    <tabColor theme="3" tint="0.59999389629810485"/>
    <pageSetUpPr fitToPage="1"/>
  </sheetPr>
  <dimension ref="A1:AN64"/>
  <sheetViews>
    <sheetView view="pageBreakPreview" zoomScale="70" zoomScaleNormal="90" zoomScaleSheetLayoutView="70" workbookViewId="0">
      <pane xSplit="4" ySplit="5" topLeftCell="E6" activePane="bottomRight" state="frozen"/>
      <selection pane="topRight"/>
      <selection pane="bottomLeft"/>
      <selection pane="bottomRight"/>
    </sheetView>
  </sheetViews>
  <sheetFormatPr defaultColWidth="9.1796875" defaultRowHeight="12.5"/>
  <cols>
    <col min="1" max="1" width="30.453125" style="2" customWidth="1"/>
    <col min="2" max="2" width="7.26953125" style="2" customWidth="1"/>
    <col min="3" max="3" width="14" style="2" hidden="1" customWidth="1"/>
    <col min="4" max="40" width="7.26953125" style="2" customWidth="1"/>
    <col min="41" max="16384" width="9.1796875" style="2"/>
  </cols>
  <sheetData>
    <row r="1" spans="1:40" ht="15.5">
      <c r="A1" s="423" t="str">
        <f>_xlfn.CONCAT("KS2 Results Summary 2025: Reading (",Lookups!$B$4," - ",Lookups!$C$4,")")</f>
        <v>KS2 Results Summary 2025: Reading (Provisional - 11/07/2025)</v>
      </c>
    </row>
    <row r="2" spans="1:40" ht="13" thickBot="1"/>
    <row r="3" spans="1:40" ht="66" customHeight="1" thickBot="1">
      <c r="A3" s="155" t="s">
        <v>27</v>
      </c>
      <c r="B3" s="156" t="s">
        <v>28</v>
      </c>
      <c r="C3" s="346" t="s">
        <v>744</v>
      </c>
      <c r="D3" s="157" t="s">
        <v>29</v>
      </c>
      <c r="E3" s="484" t="s">
        <v>101</v>
      </c>
      <c r="F3" s="485"/>
      <c r="G3" s="485"/>
      <c r="H3" s="485"/>
      <c r="I3" s="485"/>
      <c r="J3" s="485"/>
      <c r="K3" s="485"/>
      <c r="L3" s="485"/>
      <c r="M3" s="486"/>
      <c r="N3" s="484" t="s">
        <v>102</v>
      </c>
      <c r="O3" s="485"/>
      <c r="P3" s="485"/>
      <c r="Q3" s="485"/>
      <c r="R3" s="485"/>
      <c r="S3" s="485"/>
      <c r="T3" s="485"/>
      <c r="U3" s="485"/>
      <c r="V3" s="486"/>
      <c r="W3" s="484" t="s">
        <v>103</v>
      </c>
      <c r="X3" s="485"/>
      <c r="Y3" s="485"/>
      <c r="Z3" s="485"/>
      <c r="AA3" s="485"/>
      <c r="AB3" s="485"/>
      <c r="AC3" s="485"/>
      <c r="AD3" s="485"/>
      <c r="AE3" s="486"/>
      <c r="AF3" s="484" t="s">
        <v>104</v>
      </c>
      <c r="AG3" s="485"/>
      <c r="AH3" s="485"/>
      <c r="AI3" s="485"/>
      <c r="AJ3" s="485"/>
      <c r="AK3" s="485"/>
      <c r="AL3" s="485"/>
      <c r="AM3" s="485"/>
      <c r="AN3" s="486"/>
    </row>
    <row r="4" spans="1:40" ht="5.15" customHeight="1" thickBot="1"/>
    <row r="5" spans="1:40" ht="27" customHeight="1" thickBot="1">
      <c r="A5" s="155" t="s">
        <v>27</v>
      </c>
      <c r="B5" s="156" t="s">
        <v>28</v>
      </c>
      <c r="C5" s="156" t="s">
        <v>744</v>
      </c>
      <c r="D5" s="157" t="s">
        <v>29</v>
      </c>
      <c r="E5" s="159">
        <v>2019</v>
      </c>
      <c r="F5" s="159">
        <v>2022</v>
      </c>
      <c r="G5" s="160">
        <v>2023</v>
      </c>
      <c r="H5" s="160">
        <v>2024</v>
      </c>
      <c r="I5" s="160">
        <v>2025</v>
      </c>
      <c r="J5" s="161" t="str">
        <f>RIGHT($H$5,2) &amp; "-" &amp; RIGHT($I$5,2)</f>
        <v>24-25</v>
      </c>
      <c r="K5" s="161" t="str">
        <f>RIGHT($G$5,2) &amp; "-" &amp; RIGHT($I$5,2)</f>
        <v>23-25</v>
      </c>
      <c r="L5" s="161" t="str">
        <f>RIGHT($E$5,2) &amp; "-" &amp; RIGHT($I$5,2)</f>
        <v>19-25</v>
      </c>
      <c r="M5" s="166" t="str">
        <f>"Rnk " &amp; RIGHT($I$5,2)</f>
        <v>Rnk 25</v>
      </c>
      <c r="N5" s="158">
        <v>2019</v>
      </c>
      <c r="O5" s="159">
        <v>2022</v>
      </c>
      <c r="P5" s="160">
        <v>2023</v>
      </c>
      <c r="Q5" s="160">
        <v>2024</v>
      </c>
      <c r="R5" s="160">
        <v>2025</v>
      </c>
      <c r="S5" s="161" t="str">
        <f>RIGHT($Q$5,2) &amp; "-" &amp; RIGHT($R$5,2)</f>
        <v>24-25</v>
      </c>
      <c r="T5" s="161" t="str">
        <f>RIGHT($P$5,2) &amp; "-" &amp; RIGHT($R$5,2)</f>
        <v>23-25</v>
      </c>
      <c r="U5" s="161" t="str">
        <f>RIGHT($N$5,2) &amp; "-" &amp; RIGHT($R$5,2)</f>
        <v>19-25</v>
      </c>
      <c r="V5" s="166" t="str">
        <f>"Rnk " &amp; RIGHT($R$5,2)</f>
        <v>Rnk 25</v>
      </c>
      <c r="W5" s="158">
        <v>2019</v>
      </c>
      <c r="X5" s="159">
        <v>2022</v>
      </c>
      <c r="Y5" s="160">
        <v>2023</v>
      </c>
      <c r="Z5" s="160">
        <v>2024</v>
      </c>
      <c r="AA5" s="160">
        <v>2025</v>
      </c>
      <c r="AB5" s="161" t="str">
        <f>RIGHT($Z$5,2) &amp; "-" &amp; RIGHT($AA$5,2)</f>
        <v>24-25</v>
      </c>
      <c r="AC5" s="161" t="str">
        <f>RIGHT($Y$5,2) &amp; "-" &amp; RIGHT($AA$5,2)</f>
        <v>23-25</v>
      </c>
      <c r="AD5" s="161" t="str">
        <f>RIGHT($W$5,2) &amp; "-" &amp; RIGHT($AA$5,2)</f>
        <v>19-25</v>
      </c>
      <c r="AE5" s="166" t="str">
        <f>"Rnk " &amp; RIGHT($AA$5,2)</f>
        <v>Rnk 25</v>
      </c>
      <c r="AF5" s="158">
        <v>2019</v>
      </c>
      <c r="AG5" s="159">
        <v>2022</v>
      </c>
      <c r="AH5" s="160">
        <v>2023</v>
      </c>
      <c r="AI5" s="160">
        <v>2024</v>
      </c>
      <c r="AJ5" s="160">
        <v>2025</v>
      </c>
      <c r="AK5" s="161" t="str">
        <f>RIGHT($AI$5,2) &amp; "-" &amp; RIGHT($AJ$5,2)</f>
        <v>24-25</v>
      </c>
      <c r="AL5" s="161" t="str">
        <f>RIGHT($AH$5,2) &amp; "-" &amp; RIGHT($AJ$5,2)</f>
        <v>23-25</v>
      </c>
      <c r="AM5" s="161" t="str">
        <f>RIGHT($AF$5,2) &amp; "-" &amp; RIGHT($AJ$5,2)</f>
        <v>19-25</v>
      </c>
      <c r="AN5" s="166" t="str">
        <f>"Rnk " &amp; RIGHT($AJ$5,2)</f>
        <v>Rnk 25</v>
      </c>
    </row>
    <row r="6" spans="1:40">
      <c r="A6" s="205" t="s">
        <v>34</v>
      </c>
      <c r="B6" s="206">
        <v>2024</v>
      </c>
      <c r="C6" s="206">
        <v>1</v>
      </c>
      <c r="D6" s="171">
        <f>IFERROR(INDEX(DataKs2Main!$G:$G,MATCH($A6,DataKs2Main!$D:$D,0)),"")</f>
        <v>79</v>
      </c>
      <c r="E6" s="169">
        <v>84.3</v>
      </c>
      <c r="F6" s="169">
        <v>79.3</v>
      </c>
      <c r="G6" s="170">
        <v>82.1</v>
      </c>
      <c r="H6" s="170">
        <v>83.1</v>
      </c>
      <c r="I6" s="170">
        <f>IFERROR(ROUND(INDEX(DataKs2Main!$N:$N,MATCH($A6,DataKs2Main!$D:$D,0)),1),"")</f>
        <v>88.6</v>
      </c>
      <c r="J6" s="170">
        <f t="shared" ref="J6:J51" si="0">IF(OR($H6="",$I6=""),"",$I6-$H6)</f>
        <v>5.5</v>
      </c>
      <c r="K6" s="170">
        <f t="shared" ref="K6:K51" si="1">IF(OR($G6="",$I6=""),"",$I6-$G6)</f>
        <v>6.5</v>
      </c>
      <c r="L6" s="170">
        <f t="shared" ref="L6:L51" si="2">IF(OR($E6="",$I6=""),"",$I6-$E6)</f>
        <v>4.2999999999999972</v>
      </c>
      <c r="M6" s="171">
        <f t="shared" ref="M6:M48" si="3">IF($I6="","",RANK($I6,$I$6:$I$48))</f>
        <v>6</v>
      </c>
      <c r="N6" s="168">
        <v>45.8</v>
      </c>
      <c r="O6" s="169">
        <v>31.7</v>
      </c>
      <c r="P6" s="170">
        <v>39.299999999999997</v>
      </c>
      <c r="Q6" s="170">
        <v>38.6</v>
      </c>
      <c r="R6" s="170">
        <f>IFERROR(ROUND(INDEX(DataKs2Main!$P:$P,MATCH($A6,DataKs2Main!$D:$D,0)),1),"")</f>
        <v>57</v>
      </c>
      <c r="S6" s="170">
        <f t="shared" ref="S6:S51" si="4">IF(OR($Q6="",$R6=""),"",$R6-$Q6)</f>
        <v>18.399999999999999</v>
      </c>
      <c r="T6" s="170">
        <f t="shared" ref="T6:T51" si="5">IF(OR($P6="",$R6=""),"",$R6-$P6)</f>
        <v>17.700000000000003</v>
      </c>
      <c r="U6" s="170">
        <f t="shared" ref="U6:U51" si="6">IF(OR($N6="",$R6=""),"",$R6-$N6)</f>
        <v>11.200000000000003</v>
      </c>
      <c r="V6" s="171">
        <f t="shared" ref="V6:V48" si="7">IF($R6="","",RANK($R6,$R$6:$R$48))</f>
        <v>2</v>
      </c>
      <c r="W6" s="168">
        <v>108.2</v>
      </c>
      <c r="X6" s="169">
        <v>106.3</v>
      </c>
      <c r="Y6" s="170">
        <v>108.4</v>
      </c>
      <c r="Z6" s="170">
        <v>108.7</v>
      </c>
      <c r="AA6" s="170">
        <f>IFERROR(ROUND(INDEX(DataKs2Main!$L:$L,MATCH($A6,DataKs2Main!$D:$D,0)),1),"")</f>
        <v>109.1</v>
      </c>
      <c r="AB6" s="170">
        <f t="shared" ref="AB6:AB51" si="8">IF(OR($Z6="",$AA6=""),"",$AA6-$Z6)</f>
        <v>0.39999999999999147</v>
      </c>
      <c r="AC6" s="170">
        <f t="shared" ref="AC6:AC51" si="9">IF(OR($Y6="",$AA6=""),"",$AA6-$Y6)</f>
        <v>0.69999999999998863</v>
      </c>
      <c r="AD6" s="170">
        <f t="shared" ref="AD6:AD51" si="10">IF(OR($W6="",$AA6=""),"",$AA6-$W6)</f>
        <v>0.89999999999999147</v>
      </c>
      <c r="AE6" s="171">
        <f t="shared" ref="AE6:AE48" si="11">IF($AA6="","",RANK($AA6,$AA$6:$AA$48))</f>
        <v>7</v>
      </c>
      <c r="AF6" s="176">
        <v>3.6</v>
      </c>
      <c r="AG6" s="177">
        <v>-0.76</v>
      </c>
      <c r="AH6" s="211">
        <v>1.27</v>
      </c>
      <c r="AI6" s="211" t="s">
        <v>105</v>
      </c>
      <c r="AJ6" s="211" t="str">
        <f>IF('KS2 (Sch RWM)'!$AA36="","",'KS2 (Sch RWM)'!$AA36)</f>
        <v/>
      </c>
      <c r="AK6" s="178" t="str">
        <f t="shared" ref="AK6:AK51" si="12">IF(OR($AI6="",$AJ6=""),"",$AJ6-$AI6)</f>
        <v/>
      </c>
      <c r="AL6" s="178" t="str">
        <f t="shared" ref="AL6:AL51" si="13">IF(OR($AH6="",$AJ6=""),"",$AJ6-$AH6)</f>
        <v/>
      </c>
      <c r="AM6" s="178" t="str">
        <f t="shared" ref="AM6:AM51" si="14">IF(OR($AF6="",$AJ6=""),"",$AJ6-$AF6)</f>
        <v/>
      </c>
      <c r="AN6" s="171" t="str">
        <f t="shared" ref="AN6:AN48" si="15">IF($AJ6="","",RANK($AJ6,$AJ$6:$AJ$48))</f>
        <v/>
      </c>
    </row>
    <row r="7" spans="1:40">
      <c r="A7" s="179" t="s">
        <v>35</v>
      </c>
      <c r="B7" s="180">
        <v>2068</v>
      </c>
      <c r="C7" s="180">
        <v>2</v>
      </c>
      <c r="D7" s="185">
        <f>IFERROR(INDEX(DataKs2Main!$G:$G,MATCH($A7,DataKs2Main!$D:$D,0)),"")</f>
        <v>62</v>
      </c>
      <c r="E7" s="183">
        <v>69</v>
      </c>
      <c r="F7" s="183">
        <v>66.099999999999994</v>
      </c>
      <c r="G7" s="184">
        <v>58.3</v>
      </c>
      <c r="H7" s="184">
        <v>71.7</v>
      </c>
      <c r="I7" s="184">
        <f>IFERROR(ROUND(INDEX(DataKs2Main!$N:$N,MATCH($A7,DataKs2Main!$D:$D,0)),1),"")</f>
        <v>67.7</v>
      </c>
      <c r="J7" s="184">
        <f t="shared" si="0"/>
        <v>-4</v>
      </c>
      <c r="K7" s="184">
        <f t="shared" si="1"/>
        <v>9.4000000000000057</v>
      </c>
      <c r="L7" s="184">
        <f t="shared" si="2"/>
        <v>-1.2999999999999972</v>
      </c>
      <c r="M7" s="185">
        <f t="shared" si="3"/>
        <v>37</v>
      </c>
      <c r="N7" s="182">
        <v>20.7</v>
      </c>
      <c r="O7" s="183">
        <v>23.7</v>
      </c>
      <c r="P7" s="184">
        <v>18.3</v>
      </c>
      <c r="Q7" s="184">
        <v>35</v>
      </c>
      <c r="R7" s="184">
        <f>IFERROR(ROUND(INDEX(DataKs2Main!$P:$P,MATCH($A7,DataKs2Main!$D:$D,0)),1),"")</f>
        <v>35.5</v>
      </c>
      <c r="S7" s="184">
        <f t="shared" si="4"/>
        <v>0.5</v>
      </c>
      <c r="T7" s="184">
        <f t="shared" si="5"/>
        <v>17.2</v>
      </c>
      <c r="U7" s="184">
        <f t="shared" si="6"/>
        <v>14.8</v>
      </c>
      <c r="V7" s="185">
        <f t="shared" si="7"/>
        <v>23</v>
      </c>
      <c r="W7" s="182">
        <v>102.3</v>
      </c>
      <c r="X7" s="183">
        <v>103.2</v>
      </c>
      <c r="Y7" s="184">
        <v>103.5</v>
      </c>
      <c r="Z7" s="184">
        <v>105.2</v>
      </c>
      <c r="AA7" s="184">
        <f>IFERROR(ROUND(INDEX(DataKs2Main!$L:$L,MATCH($A7,DataKs2Main!$D:$D,0)),1),"")</f>
        <v>105.3</v>
      </c>
      <c r="AB7" s="184">
        <f t="shared" si="8"/>
        <v>9.9999999999994316E-2</v>
      </c>
      <c r="AC7" s="184">
        <f t="shared" si="9"/>
        <v>1.7999999999999972</v>
      </c>
      <c r="AD7" s="184">
        <f t="shared" si="10"/>
        <v>3</v>
      </c>
      <c r="AE7" s="185">
        <f t="shared" si="11"/>
        <v>29</v>
      </c>
      <c r="AF7" s="186">
        <v>-1.4</v>
      </c>
      <c r="AG7" s="187">
        <v>-1.63</v>
      </c>
      <c r="AH7" s="215">
        <v>-2.6</v>
      </c>
      <c r="AI7" s="215" t="s">
        <v>105</v>
      </c>
      <c r="AJ7" s="215" t="str">
        <f>IF('KS2 (Sch RWM)'!$AA34="","",'KS2 (Sch RWM)'!$AA34)</f>
        <v/>
      </c>
      <c r="AK7" s="188" t="str">
        <f t="shared" si="12"/>
        <v/>
      </c>
      <c r="AL7" s="188" t="str">
        <f t="shared" si="13"/>
        <v/>
      </c>
      <c r="AM7" s="188" t="str">
        <f t="shared" si="14"/>
        <v/>
      </c>
      <c r="AN7" s="185" t="str">
        <f t="shared" si="15"/>
        <v/>
      </c>
    </row>
    <row r="8" spans="1:40">
      <c r="A8" s="179" t="s">
        <v>91</v>
      </c>
      <c r="B8" s="180">
        <v>2002</v>
      </c>
      <c r="C8" s="180">
        <v>3</v>
      </c>
      <c r="D8" s="185">
        <f>IFERROR(INDEX(DataKs2Main!$G:$G,MATCH($A8,DataKs2Main!$D:$D,0)),"")</f>
        <v>70</v>
      </c>
      <c r="E8" s="183">
        <v>63.2</v>
      </c>
      <c r="F8" s="183">
        <v>62.8</v>
      </c>
      <c r="G8" s="184">
        <v>62.6</v>
      </c>
      <c r="H8" s="184">
        <v>75.3</v>
      </c>
      <c r="I8" s="184">
        <f>IFERROR(ROUND(INDEX(DataKs2Main!$N:$N,MATCH($A8,DataKs2Main!$D:$D,0)),1),"")</f>
        <v>62.9</v>
      </c>
      <c r="J8" s="184">
        <f t="shared" si="0"/>
        <v>-12.399999999999999</v>
      </c>
      <c r="K8" s="184">
        <f t="shared" si="1"/>
        <v>0.29999999999999716</v>
      </c>
      <c r="L8" s="184">
        <f t="shared" si="2"/>
        <v>-0.30000000000000426</v>
      </c>
      <c r="M8" s="185">
        <f t="shared" si="3"/>
        <v>42</v>
      </c>
      <c r="N8" s="182">
        <v>16.8</v>
      </c>
      <c r="O8" s="183">
        <v>16.7</v>
      </c>
      <c r="P8" s="184">
        <v>22.2</v>
      </c>
      <c r="Q8" s="184">
        <v>15.3</v>
      </c>
      <c r="R8" s="184">
        <f>IFERROR(ROUND(INDEX(DataKs2Main!$P:$P,MATCH($A8,DataKs2Main!$D:$D,0)),1),"")</f>
        <v>17.100000000000001</v>
      </c>
      <c r="S8" s="184">
        <f t="shared" si="4"/>
        <v>1.8000000000000007</v>
      </c>
      <c r="T8" s="184">
        <f t="shared" si="5"/>
        <v>-5.0999999999999979</v>
      </c>
      <c r="U8" s="184">
        <f t="shared" si="6"/>
        <v>0.30000000000000071</v>
      </c>
      <c r="V8" s="185">
        <f t="shared" si="7"/>
        <v>43</v>
      </c>
      <c r="W8" s="182">
        <v>101.8</v>
      </c>
      <c r="X8" s="183">
        <v>101.3</v>
      </c>
      <c r="Y8" s="184">
        <v>103.6</v>
      </c>
      <c r="Z8" s="184">
        <v>103.7</v>
      </c>
      <c r="AA8" s="184">
        <f>IFERROR(ROUND(INDEX(DataKs2Main!$L:$L,MATCH($A8,DataKs2Main!$D:$D,0)),1),"")</f>
        <v>101.7</v>
      </c>
      <c r="AB8" s="184">
        <f t="shared" si="8"/>
        <v>-2</v>
      </c>
      <c r="AC8" s="184">
        <f t="shared" si="9"/>
        <v>-1.8999999999999915</v>
      </c>
      <c r="AD8" s="184">
        <f t="shared" si="10"/>
        <v>-9.9999999999994316E-2</v>
      </c>
      <c r="AE8" s="185">
        <f t="shared" si="11"/>
        <v>43</v>
      </c>
      <c r="AF8" s="186">
        <v>-1.1000000000000001</v>
      </c>
      <c r="AG8" s="187">
        <v>-2.5499999999999998</v>
      </c>
      <c r="AH8" s="215">
        <v>-2.66</v>
      </c>
      <c r="AI8" s="215" t="s">
        <v>105</v>
      </c>
      <c r="AJ8" s="215" t="str">
        <f>IF('KS2 (Sch RWM)'!$AA40="","",'KS2 (Sch RWM)'!$AA40)</f>
        <v/>
      </c>
      <c r="AK8" s="188" t="str">
        <f t="shared" si="12"/>
        <v/>
      </c>
      <c r="AL8" s="188" t="str">
        <f t="shared" si="13"/>
        <v/>
      </c>
      <c r="AM8" s="188" t="str">
        <f t="shared" si="14"/>
        <v/>
      </c>
      <c r="AN8" s="185" t="str">
        <f t="shared" si="15"/>
        <v/>
      </c>
    </row>
    <row r="9" spans="1:40">
      <c r="A9" s="179" t="s">
        <v>37</v>
      </c>
      <c r="B9" s="180">
        <v>4023</v>
      </c>
      <c r="C9" s="180">
        <v>4</v>
      </c>
      <c r="D9" s="185">
        <f>IFERROR(INDEX(DataKs2Main!$G:$G,MATCH($A9,DataKs2Main!$D:$D,0)),"")</f>
        <v>31</v>
      </c>
      <c r="E9" s="183"/>
      <c r="F9" s="183">
        <v>84.2</v>
      </c>
      <c r="G9" s="184">
        <v>86.2</v>
      </c>
      <c r="H9" s="184">
        <v>71</v>
      </c>
      <c r="I9" s="184">
        <f>IFERROR(ROUND(INDEX(DataKs2Main!$N:$N,MATCH($A9,DataKs2Main!$D:$D,0)),1),"")</f>
        <v>83.9</v>
      </c>
      <c r="J9" s="184">
        <f t="shared" si="0"/>
        <v>12.900000000000006</v>
      </c>
      <c r="K9" s="184">
        <f t="shared" si="1"/>
        <v>-2.2999999999999972</v>
      </c>
      <c r="L9" s="184" t="str">
        <f t="shared" si="2"/>
        <v/>
      </c>
      <c r="M9" s="185">
        <f t="shared" si="3"/>
        <v>16</v>
      </c>
      <c r="N9" s="182"/>
      <c r="O9" s="183">
        <v>31.6</v>
      </c>
      <c r="P9" s="184">
        <v>31</v>
      </c>
      <c r="Q9" s="184">
        <v>29</v>
      </c>
      <c r="R9" s="184">
        <f>IFERROR(ROUND(INDEX(DataKs2Main!$P:$P,MATCH($A9,DataKs2Main!$D:$D,0)),1),"")</f>
        <v>25.8</v>
      </c>
      <c r="S9" s="184">
        <f t="shared" si="4"/>
        <v>-3.1999999999999993</v>
      </c>
      <c r="T9" s="184">
        <f t="shared" si="5"/>
        <v>-5.1999999999999993</v>
      </c>
      <c r="U9" s="184" t="str">
        <f t="shared" si="6"/>
        <v/>
      </c>
      <c r="V9" s="185">
        <f t="shared" si="7"/>
        <v>37</v>
      </c>
      <c r="W9" s="182"/>
      <c r="X9" s="183">
        <v>106.4</v>
      </c>
      <c r="Y9" s="184">
        <v>105.6</v>
      </c>
      <c r="Z9" s="184">
        <v>105.8</v>
      </c>
      <c r="AA9" s="184">
        <f>IFERROR(ROUND(INDEX(DataKs2Main!$L:$L,MATCH($A9,DataKs2Main!$D:$D,0)),1),"")</f>
        <v>105.1</v>
      </c>
      <c r="AB9" s="184">
        <f t="shared" si="8"/>
        <v>-0.70000000000000284</v>
      </c>
      <c r="AC9" s="184">
        <f t="shared" si="9"/>
        <v>-0.5</v>
      </c>
      <c r="AD9" s="184" t="str">
        <f t="shared" si="10"/>
        <v/>
      </c>
      <c r="AE9" s="185">
        <f t="shared" si="11"/>
        <v>30</v>
      </c>
      <c r="AF9" s="186" t="s">
        <v>105</v>
      </c>
      <c r="AG9" s="187">
        <v>0.63</v>
      </c>
      <c r="AH9" s="215">
        <v>2.54</v>
      </c>
      <c r="AI9" s="215" t="s">
        <v>105</v>
      </c>
      <c r="AJ9" s="215" t="str">
        <f>IF('KS2 (Sch RWM)'!$AA42="","",'KS2 (Sch RWM)'!$AA42)</f>
        <v/>
      </c>
      <c r="AK9" s="188" t="str">
        <f t="shared" si="12"/>
        <v/>
      </c>
      <c r="AL9" s="188" t="str">
        <f t="shared" si="13"/>
        <v/>
      </c>
      <c r="AM9" s="188" t="str">
        <f t="shared" si="14"/>
        <v/>
      </c>
      <c r="AN9" s="185" t="str">
        <f t="shared" si="15"/>
        <v/>
      </c>
    </row>
    <row r="10" spans="1:40">
      <c r="A10" s="179" t="s">
        <v>38</v>
      </c>
      <c r="B10" s="180">
        <v>4024</v>
      </c>
      <c r="C10" s="180">
        <v>5</v>
      </c>
      <c r="D10" s="185">
        <f>IFERROR(INDEX(DataKs2Main!$G:$G,MATCH($A10,DataKs2Main!$D:$D,0)),"")</f>
        <v>60</v>
      </c>
      <c r="E10" s="183"/>
      <c r="F10" s="183">
        <v>73.3</v>
      </c>
      <c r="G10" s="184">
        <v>68.3</v>
      </c>
      <c r="H10" s="184">
        <v>83.1</v>
      </c>
      <c r="I10" s="184">
        <f>IFERROR(ROUND(INDEX(DataKs2Main!$N:$N,MATCH($A10,DataKs2Main!$D:$D,0)),1),"")</f>
        <v>81.7</v>
      </c>
      <c r="J10" s="184">
        <f t="shared" si="0"/>
        <v>-1.3999999999999915</v>
      </c>
      <c r="K10" s="184">
        <f t="shared" si="1"/>
        <v>13.400000000000006</v>
      </c>
      <c r="L10" s="184" t="str">
        <f t="shared" si="2"/>
        <v/>
      </c>
      <c r="M10" s="185">
        <f t="shared" si="3"/>
        <v>20</v>
      </c>
      <c r="N10" s="182"/>
      <c r="O10" s="183">
        <v>25</v>
      </c>
      <c r="P10" s="184">
        <v>23.3</v>
      </c>
      <c r="Q10" s="184">
        <v>18.600000000000001</v>
      </c>
      <c r="R10" s="184">
        <f>IFERROR(ROUND(INDEX(DataKs2Main!$P:$P,MATCH($A10,DataKs2Main!$D:$D,0)),1),"")</f>
        <v>56.7</v>
      </c>
      <c r="S10" s="184">
        <f t="shared" si="4"/>
        <v>38.1</v>
      </c>
      <c r="T10" s="184">
        <f t="shared" si="5"/>
        <v>33.400000000000006</v>
      </c>
      <c r="U10" s="184" t="str">
        <f t="shared" si="6"/>
        <v/>
      </c>
      <c r="V10" s="185">
        <f t="shared" si="7"/>
        <v>3</v>
      </c>
      <c r="W10" s="182"/>
      <c r="X10" s="183">
        <v>104.1</v>
      </c>
      <c r="Y10" s="184">
        <v>104.3</v>
      </c>
      <c r="Z10" s="184">
        <v>103.9</v>
      </c>
      <c r="AA10" s="184">
        <f>IFERROR(ROUND(INDEX(DataKs2Main!$L:$L,MATCH($A10,DataKs2Main!$D:$D,0)),1),"")</f>
        <v>110</v>
      </c>
      <c r="AB10" s="184">
        <f t="shared" si="8"/>
        <v>6.0999999999999943</v>
      </c>
      <c r="AC10" s="184">
        <f t="shared" si="9"/>
        <v>5.7000000000000028</v>
      </c>
      <c r="AD10" s="184" t="str">
        <f t="shared" si="10"/>
        <v/>
      </c>
      <c r="AE10" s="185">
        <f t="shared" si="11"/>
        <v>2</v>
      </c>
      <c r="AF10" s="186" t="s">
        <v>105</v>
      </c>
      <c r="AG10" s="187">
        <v>0.3</v>
      </c>
      <c r="AH10" s="215">
        <v>-0.97</v>
      </c>
      <c r="AI10" s="215" t="s">
        <v>105</v>
      </c>
      <c r="AJ10" s="215" t="str">
        <f>IF('KS2 (Sch RWM)'!$AA46="","",'KS2 (Sch RWM)'!$AA46)</f>
        <v/>
      </c>
      <c r="AK10" s="188" t="str">
        <f t="shared" si="12"/>
        <v/>
      </c>
      <c r="AL10" s="188" t="str">
        <f t="shared" si="13"/>
        <v/>
      </c>
      <c r="AM10" s="188" t="str">
        <f t="shared" si="14"/>
        <v/>
      </c>
      <c r="AN10" s="185" t="str">
        <f t="shared" si="15"/>
        <v/>
      </c>
    </row>
    <row r="11" spans="1:40">
      <c r="A11" s="179" t="s">
        <v>39</v>
      </c>
      <c r="B11" s="180">
        <v>2006</v>
      </c>
      <c r="C11" s="180">
        <v>6</v>
      </c>
      <c r="D11" s="185">
        <f>IFERROR(INDEX(DataKs2Main!$G:$G,MATCH($A11,DataKs2Main!$D:$D,0)),"")</f>
        <v>106</v>
      </c>
      <c r="E11" s="183">
        <v>71.3</v>
      </c>
      <c r="F11" s="183">
        <v>76.599999999999994</v>
      </c>
      <c r="G11" s="184">
        <v>61</v>
      </c>
      <c r="H11" s="184">
        <v>69.2</v>
      </c>
      <c r="I11" s="184">
        <f>IFERROR(ROUND(INDEX(DataKs2Main!$N:$N,MATCH($A11,DataKs2Main!$D:$D,0)),1),"")</f>
        <v>63.2</v>
      </c>
      <c r="J11" s="184">
        <f t="shared" si="0"/>
        <v>-6</v>
      </c>
      <c r="K11" s="184">
        <f t="shared" si="1"/>
        <v>2.2000000000000028</v>
      </c>
      <c r="L11" s="184">
        <f t="shared" si="2"/>
        <v>-8.0999999999999943</v>
      </c>
      <c r="M11" s="185">
        <f t="shared" si="3"/>
        <v>41</v>
      </c>
      <c r="N11" s="182">
        <v>28.7</v>
      </c>
      <c r="O11" s="183">
        <v>23.4</v>
      </c>
      <c r="P11" s="184">
        <v>20</v>
      </c>
      <c r="Q11" s="184">
        <v>16.2</v>
      </c>
      <c r="R11" s="184">
        <f>IFERROR(ROUND(INDEX(DataKs2Main!$P:$P,MATCH($A11,DataKs2Main!$D:$D,0)),1),"")</f>
        <v>17.899999999999999</v>
      </c>
      <c r="S11" s="184">
        <f t="shared" si="4"/>
        <v>1.6999999999999993</v>
      </c>
      <c r="T11" s="184">
        <f t="shared" si="5"/>
        <v>-2.1000000000000014</v>
      </c>
      <c r="U11" s="184">
        <f t="shared" si="6"/>
        <v>-10.8</v>
      </c>
      <c r="V11" s="185">
        <f t="shared" si="7"/>
        <v>41</v>
      </c>
      <c r="W11" s="182">
        <v>104.2</v>
      </c>
      <c r="X11" s="183">
        <v>103.9</v>
      </c>
      <c r="Y11" s="184">
        <v>103.1</v>
      </c>
      <c r="Z11" s="184">
        <v>103.3</v>
      </c>
      <c r="AA11" s="184">
        <f>IFERROR(ROUND(INDEX(DataKs2Main!$L:$L,MATCH($A11,DataKs2Main!$D:$D,0)),1),"")</f>
        <v>102.9</v>
      </c>
      <c r="AB11" s="184">
        <f t="shared" si="8"/>
        <v>-0.39999999999999147</v>
      </c>
      <c r="AC11" s="184">
        <f t="shared" si="9"/>
        <v>-0.19999999999998863</v>
      </c>
      <c r="AD11" s="184">
        <f t="shared" si="10"/>
        <v>-1.2999999999999972</v>
      </c>
      <c r="AE11" s="185">
        <f t="shared" si="11"/>
        <v>40</v>
      </c>
      <c r="AF11" s="186">
        <v>-0.2</v>
      </c>
      <c r="AG11" s="187">
        <v>-0.11</v>
      </c>
      <c r="AH11" s="215">
        <v>-2.27</v>
      </c>
      <c r="AI11" s="215" t="s">
        <v>105</v>
      </c>
      <c r="AJ11" s="215" t="str">
        <f>IF('KS2 (Sch RWM)'!$AA6="","",'KS2 (Sch RWM)'!$AA6)</f>
        <v/>
      </c>
      <c r="AK11" s="188" t="str">
        <f t="shared" si="12"/>
        <v/>
      </c>
      <c r="AL11" s="188" t="str">
        <f t="shared" si="13"/>
        <v/>
      </c>
      <c r="AM11" s="188" t="str">
        <f t="shared" si="14"/>
        <v/>
      </c>
      <c r="AN11" s="185" t="str">
        <f t="shared" si="15"/>
        <v/>
      </c>
    </row>
    <row r="12" spans="1:40">
      <c r="A12" s="179" t="s">
        <v>40</v>
      </c>
      <c r="B12" s="180">
        <v>2065</v>
      </c>
      <c r="C12" s="180">
        <v>7</v>
      </c>
      <c r="D12" s="185">
        <f>IFERROR(INDEX(DataKs2Main!$G:$G,MATCH($A12,DataKs2Main!$D:$D,0)),"")</f>
        <v>53</v>
      </c>
      <c r="E12" s="183">
        <v>70.2</v>
      </c>
      <c r="F12" s="183">
        <v>75</v>
      </c>
      <c r="G12" s="184">
        <v>70.400000000000006</v>
      </c>
      <c r="H12" s="184">
        <v>79.400000000000006</v>
      </c>
      <c r="I12" s="184">
        <f>IFERROR(ROUND(INDEX(DataKs2Main!$N:$N,MATCH($A12,DataKs2Main!$D:$D,0)),1),"")</f>
        <v>66</v>
      </c>
      <c r="J12" s="184">
        <f t="shared" si="0"/>
        <v>-13.400000000000006</v>
      </c>
      <c r="K12" s="184">
        <f t="shared" si="1"/>
        <v>-4.4000000000000057</v>
      </c>
      <c r="L12" s="184">
        <f t="shared" si="2"/>
        <v>-4.2000000000000028</v>
      </c>
      <c r="M12" s="185">
        <f t="shared" si="3"/>
        <v>39</v>
      </c>
      <c r="N12" s="182">
        <v>21.4</v>
      </c>
      <c r="O12" s="183">
        <v>20</v>
      </c>
      <c r="P12" s="184">
        <v>25.9</v>
      </c>
      <c r="Q12" s="184">
        <v>31.7</v>
      </c>
      <c r="R12" s="184">
        <f>IFERROR(ROUND(INDEX(DataKs2Main!$P:$P,MATCH($A12,DataKs2Main!$D:$D,0)),1),"")</f>
        <v>24.5</v>
      </c>
      <c r="S12" s="184">
        <f t="shared" si="4"/>
        <v>-7.1999999999999993</v>
      </c>
      <c r="T12" s="184">
        <f t="shared" si="5"/>
        <v>-1.3999999999999986</v>
      </c>
      <c r="U12" s="184">
        <f t="shared" si="6"/>
        <v>3.1000000000000014</v>
      </c>
      <c r="V12" s="185">
        <f t="shared" si="7"/>
        <v>38</v>
      </c>
      <c r="W12" s="182">
        <v>103.2</v>
      </c>
      <c r="X12" s="183">
        <v>103.4</v>
      </c>
      <c r="Y12" s="184">
        <v>104.7</v>
      </c>
      <c r="Z12" s="184">
        <v>105.4</v>
      </c>
      <c r="AA12" s="184">
        <f>IFERROR(ROUND(INDEX(DataKs2Main!$L:$L,MATCH($A12,DataKs2Main!$D:$D,0)),1),"")</f>
        <v>102.8</v>
      </c>
      <c r="AB12" s="184">
        <f t="shared" si="8"/>
        <v>-2.6000000000000085</v>
      </c>
      <c r="AC12" s="184">
        <f t="shared" si="9"/>
        <v>-1.9000000000000057</v>
      </c>
      <c r="AD12" s="184">
        <f t="shared" si="10"/>
        <v>-0.40000000000000568</v>
      </c>
      <c r="AE12" s="185">
        <f t="shared" si="11"/>
        <v>41</v>
      </c>
      <c r="AF12" s="186">
        <v>-0.9</v>
      </c>
      <c r="AG12" s="187">
        <v>3</v>
      </c>
      <c r="AH12" s="215">
        <v>2.29</v>
      </c>
      <c r="AI12" s="215" t="s">
        <v>105</v>
      </c>
      <c r="AJ12" s="215" t="str">
        <f>IF('KS2 (Sch RWM)'!$AA39="","",'KS2 (Sch RWM)'!$AA39)</f>
        <v/>
      </c>
      <c r="AK12" s="188" t="str">
        <f t="shared" si="12"/>
        <v/>
      </c>
      <c r="AL12" s="188" t="str">
        <f t="shared" si="13"/>
        <v/>
      </c>
      <c r="AM12" s="188" t="str">
        <f t="shared" si="14"/>
        <v/>
      </c>
      <c r="AN12" s="185" t="str">
        <f t="shared" si="15"/>
        <v/>
      </c>
    </row>
    <row r="13" spans="1:40">
      <c r="A13" s="179" t="s">
        <v>42</v>
      </c>
      <c r="B13" s="180">
        <v>2075</v>
      </c>
      <c r="C13" s="180">
        <v>8</v>
      </c>
      <c r="D13" s="185">
        <f>IFERROR(INDEX(DataKs2Main!$G:$G,MATCH($A13,DataKs2Main!$D:$D,0)),"")</f>
        <v>126</v>
      </c>
      <c r="E13" s="183">
        <v>71.599999999999994</v>
      </c>
      <c r="F13" s="183">
        <v>73.400000000000006</v>
      </c>
      <c r="G13" s="184">
        <v>69.8</v>
      </c>
      <c r="H13" s="184">
        <v>75.400000000000006</v>
      </c>
      <c r="I13" s="184">
        <f>IFERROR(ROUND(INDEX(DataKs2Main!$N:$N,MATCH($A13,DataKs2Main!$D:$D,0)),1),"")</f>
        <v>72.2</v>
      </c>
      <c r="J13" s="184">
        <f t="shared" si="0"/>
        <v>-3.2000000000000028</v>
      </c>
      <c r="K13" s="184">
        <f t="shared" si="1"/>
        <v>2.4000000000000057</v>
      </c>
      <c r="L13" s="184">
        <f t="shared" si="2"/>
        <v>0.60000000000000853</v>
      </c>
      <c r="M13" s="185">
        <f t="shared" si="3"/>
        <v>33</v>
      </c>
      <c r="N13" s="182">
        <v>27.8</v>
      </c>
      <c r="O13" s="183">
        <v>16.100000000000001</v>
      </c>
      <c r="P13" s="184">
        <v>25.2</v>
      </c>
      <c r="Q13" s="184">
        <v>21.8</v>
      </c>
      <c r="R13" s="184">
        <f>IFERROR(ROUND(INDEX(DataKs2Main!$P:$P,MATCH($A13,DataKs2Main!$D:$D,0)),1),"")</f>
        <v>33.299999999999997</v>
      </c>
      <c r="S13" s="184">
        <f t="shared" si="4"/>
        <v>11.499999999999996</v>
      </c>
      <c r="T13" s="184">
        <f t="shared" si="5"/>
        <v>8.0999999999999979</v>
      </c>
      <c r="U13" s="184">
        <f t="shared" si="6"/>
        <v>5.4999999999999964</v>
      </c>
      <c r="V13" s="185">
        <f t="shared" si="7"/>
        <v>27</v>
      </c>
      <c r="W13" s="182">
        <v>104.1</v>
      </c>
      <c r="X13" s="183">
        <v>103.2</v>
      </c>
      <c r="Y13" s="184">
        <v>104.3</v>
      </c>
      <c r="Z13" s="184">
        <v>105</v>
      </c>
      <c r="AA13" s="184">
        <f>IFERROR(ROUND(INDEX(DataKs2Main!$L:$L,MATCH($A13,DataKs2Main!$D:$D,0)),1),"")</f>
        <v>104.6</v>
      </c>
      <c r="AB13" s="184">
        <f t="shared" si="8"/>
        <v>-0.40000000000000568</v>
      </c>
      <c r="AC13" s="184">
        <f t="shared" si="9"/>
        <v>0.29999999999999716</v>
      </c>
      <c r="AD13" s="184">
        <f t="shared" si="10"/>
        <v>0.5</v>
      </c>
      <c r="AE13" s="185">
        <f t="shared" si="11"/>
        <v>35</v>
      </c>
      <c r="AF13" s="186">
        <v>2.2000000000000002</v>
      </c>
      <c r="AG13" s="187">
        <v>0.56999999999999995</v>
      </c>
      <c r="AH13" s="215">
        <v>-1.28</v>
      </c>
      <c r="AI13" s="215" t="s">
        <v>105</v>
      </c>
      <c r="AJ13" s="215" t="str">
        <f>IF('KS2 (Sch RWM)'!$AA19="","",'KS2 (Sch RWM)'!$AA19)</f>
        <v/>
      </c>
      <c r="AK13" s="188" t="str">
        <f t="shared" si="12"/>
        <v/>
      </c>
      <c r="AL13" s="188" t="str">
        <f t="shared" si="13"/>
        <v/>
      </c>
      <c r="AM13" s="188" t="str">
        <f t="shared" si="14"/>
        <v/>
      </c>
      <c r="AN13" s="185" t="str">
        <f t="shared" si="15"/>
        <v/>
      </c>
    </row>
    <row r="14" spans="1:40">
      <c r="A14" s="179" t="s">
        <v>43</v>
      </c>
      <c r="B14" s="180">
        <v>3507</v>
      </c>
      <c r="C14" s="180">
        <v>9</v>
      </c>
      <c r="D14" s="185">
        <f>IFERROR(INDEX(DataKs2Main!$G:$G,MATCH($A14,DataKs2Main!$D:$D,0)),"")</f>
        <v>86</v>
      </c>
      <c r="E14" s="183">
        <v>75</v>
      </c>
      <c r="F14" s="183">
        <v>74.400000000000006</v>
      </c>
      <c r="G14" s="184">
        <v>73.3</v>
      </c>
      <c r="H14" s="184">
        <v>80</v>
      </c>
      <c r="I14" s="184">
        <f>IFERROR(ROUND(INDEX(DataKs2Main!$N:$N,MATCH($A14,DataKs2Main!$D:$D,0)),1),"")</f>
        <v>79.099999999999994</v>
      </c>
      <c r="J14" s="184">
        <f t="shared" si="0"/>
        <v>-0.90000000000000568</v>
      </c>
      <c r="K14" s="184">
        <f t="shared" si="1"/>
        <v>5.7999999999999972</v>
      </c>
      <c r="L14" s="184">
        <f t="shared" si="2"/>
        <v>4.0999999999999943</v>
      </c>
      <c r="M14" s="185">
        <f t="shared" si="3"/>
        <v>23</v>
      </c>
      <c r="N14" s="182">
        <v>32.6</v>
      </c>
      <c r="O14" s="183">
        <v>30</v>
      </c>
      <c r="P14" s="184">
        <v>24.4</v>
      </c>
      <c r="Q14" s="184">
        <v>23.3</v>
      </c>
      <c r="R14" s="184">
        <f>IFERROR(ROUND(INDEX(DataKs2Main!$P:$P,MATCH($A14,DataKs2Main!$D:$D,0)),1),"")</f>
        <v>31.4</v>
      </c>
      <c r="S14" s="184">
        <f t="shared" si="4"/>
        <v>8.0999999999999979</v>
      </c>
      <c r="T14" s="184">
        <f t="shared" si="5"/>
        <v>7</v>
      </c>
      <c r="U14" s="184">
        <f t="shared" si="6"/>
        <v>-1.2000000000000028</v>
      </c>
      <c r="V14" s="185">
        <f t="shared" si="7"/>
        <v>29</v>
      </c>
      <c r="W14" s="182">
        <v>104.5</v>
      </c>
      <c r="X14" s="183">
        <v>103.9</v>
      </c>
      <c r="Y14" s="184">
        <v>103.9</v>
      </c>
      <c r="Z14" s="184">
        <v>105.6</v>
      </c>
      <c r="AA14" s="184">
        <f>IFERROR(ROUND(INDEX(DataKs2Main!$L:$L,MATCH($A14,DataKs2Main!$D:$D,0)),1),"")</f>
        <v>106</v>
      </c>
      <c r="AB14" s="184">
        <f t="shared" si="8"/>
        <v>0.40000000000000568</v>
      </c>
      <c r="AC14" s="184">
        <f t="shared" si="9"/>
        <v>2.0999999999999943</v>
      </c>
      <c r="AD14" s="184">
        <f t="shared" si="10"/>
        <v>1.5</v>
      </c>
      <c r="AE14" s="185">
        <f t="shared" si="11"/>
        <v>25</v>
      </c>
      <c r="AF14" s="186">
        <v>-0.4</v>
      </c>
      <c r="AG14" s="187">
        <v>-0.28999999999999998</v>
      </c>
      <c r="AH14" s="215">
        <v>-0.74</v>
      </c>
      <c r="AI14" s="215" t="s">
        <v>105</v>
      </c>
      <c r="AJ14" s="215" t="str">
        <f>IF('KS2 (Sch RWM)'!$AA29="","",'KS2 (Sch RWM)'!$AA29)</f>
        <v/>
      </c>
      <c r="AK14" s="188" t="str">
        <f t="shared" si="12"/>
        <v/>
      </c>
      <c r="AL14" s="188" t="str">
        <f t="shared" si="13"/>
        <v/>
      </c>
      <c r="AM14" s="188" t="str">
        <f t="shared" si="14"/>
        <v/>
      </c>
      <c r="AN14" s="185" t="str">
        <f t="shared" si="15"/>
        <v/>
      </c>
    </row>
    <row r="15" spans="1:40">
      <c r="A15" s="179" t="s">
        <v>44</v>
      </c>
      <c r="B15" s="180">
        <v>2072</v>
      </c>
      <c r="C15" s="180">
        <v>10</v>
      </c>
      <c r="D15" s="185">
        <f>IFERROR(INDEX(DataKs2Main!$G:$G,MATCH($A15,DataKs2Main!$D:$D,0)),"")</f>
        <v>54</v>
      </c>
      <c r="E15" s="183">
        <v>69.900000000000006</v>
      </c>
      <c r="F15" s="183">
        <v>70.099999999999994</v>
      </c>
      <c r="G15" s="184">
        <v>70.8</v>
      </c>
      <c r="H15" s="184">
        <v>70.900000000000006</v>
      </c>
      <c r="I15" s="184">
        <f>IFERROR(ROUND(INDEX(DataKs2Main!$N:$N,MATCH($A15,DataKs2Main!$D:$D,0)),1),"")</f>
        <v>87</v>
      </c>
      <c r="J15" s="184">
        <f t="shared" si="0"/>
        <v>16.099999999999994</v>
      </c>
      <c r="K15" s="184">
        <f t="shared" si="1"/>
        <v>16.200000000000003</v>
      </c>
      <c r="L15" s="184">
        <f t="shared" si="2"/>
        <v>17.099999999999994</v>
      </c>
      <c r="M15" s="185">
        <f t="shared" si="3"/>
        <v>10</v>
      </c>
      <c r="N15" s="182">
        <v>20.5</v>
      </c>
      <c r="O15" s="183">
        <v>23.9</v>
      </c>
      <c r="P15" s="184">
        <v>24.6</v>
      </c>
      <c r="Q15" s="184">
        <v>29.1</v>
      </c>
      <c r="R15" s="184">
        <f>IFERROR(ROUND(INDEX(DataKs2Main!$P:$P,MATCH($A15,DataKs2Main!$D:$D,0)),1),"")</f>
        <v>35.200000000000003</v>
      </c>
      <c r="S15" s="184">
        <f t="shared" si="4"/>
        <v>6.1000000000000014</v>
      </c>
      <c r="T15" s="184">
        <f t="shared" si="5"/>
        <v>10.600000000000001</v>
      </c>
      <c r="U15" s="184">
        <f t="shared" si="6"/>
        <v>14.700000000000003</v>
      </c>
      <c r="V15" s="185">
        <f t="shared" si="7"/>
        <v>24</v>
      </c>
      <c r="W15" s="182">
        <v>103.3</v>
      </c>
      <c r="X15" s="183">
        <v>103.3</v>
      </c>
      <c r="Y15" s="184">
        <v>104.7</v>
      </c>
      <c r="Z15" s="184">
        <v>105.8</v>
      </c>
      <c r="AA15" s="184">
        <f>IFERROR(ROUND(INDEX(DataKs2Main!$L:$L,MATCH($A15,DataKs2Main!$D:$D,0)),1),"")</f>
        <v>106.7</v>
      </c>
      <c r="AB15" s="184">
        <f t="shared" si="8"/>
        <v>0.90000000000000568</v>
      </c>
      <c r="AC15" s="184">
        <f t="shared" si="9"/>
        <v>2</v>
      </c>
      <c r="AD15" s="184">
        <f t="shared" si="10"/>
        <v>3.4000000000000057</v>
      </c>
      <c r="AE15" s="185">
        <f t="shared" si="11"/>
        <v>18</v>
      </c>
      <c r="AF15" s="186">
        <v>-0.5</v>
      </c>
      <c r="AG15" s="187">
        <v>-0.49</v>
      </c>
      <c r="AH15" s="215">
        <v>-0.42</v>
      </c>
      <c r="AI15" s="215" t="s">
        <v>105</v>
      </c>
      <c r="AJ15" s="215" t="str">
        <f>IF('KS2 (Sch RWM)'!$AA15="","",'KS2 (Sch RWM)'!$AA15)</f>
        <v/>
      </c>
      <c r="AK15" s="188" t="str">
        <f t="shared" si="12"/>
        <v/>
      </c>
      <c r="AL15" s="188" t="str">
        <f t="shared" si="13"/>
        <v/>
      </c>
      <c r="AM15" s="188" t="str">
        <f t="shared" si="14"/>
        <v/>
      </c>
      <c r="AN15" s="185" t="str">
        <f t="shared" si="15"/>
        <v/>
      </c>
    </row>
    <row r="16" spans="1:40">
      <c r="A16" s="179" t="s">
        <v>45</v>
      </c>
      <c r="B16" s="180">
        <v>4003</v>
      </c>
      <c r="C16" s="180">
        <v>11</v>
      </c>
      <c r="D16" s="185">
        <f>IFERROR(INDEX(DataKs2Main!$G:$G,MATCH($A16,DataKs2Main!$D:$D,0)),"")</f>
        <v>58</v>
      </c>
      <c r="E16" s="183"/>
      <c r="F16" s="183">
        <v>64.400000000000006</v>
      </c>
      <c r="G16" s="184">
        <v>66.7</v>
      </c>
      <c r="H16" s="184">
        <v>65.900000000000006</v>
      </c>
      <c r="I16" s="184">
        <f>IFERROR(ROUND(INDEX(DataKs2Main!$N:$N,MATCH($A16,DataKs2Main!$D:$D,0)),1),"")</f>
        <v>81</v>
      </c>
      <c r="J16" s="184">
        <f t="shared" si="0"/>
        <v>15.099999999999994</v>
      </c>
      <c r="K16" s="184">
        <f t="shared" si="1"/>
        <v>14.299999999999997</v>
      </c>
      <c r="L16" s="184" t="str">
        <f t="shared" si="2"/>
        <v/>
      </c>
      <c r="M16" s="185">
        <f t="shared" si="3"/>
        <v>22</v>
      </c>
      <c r="N16" s="182"/>
      <c r="O16" s="183">
        <v>16.899999999999999</v>
      </c>
      <c r="P16" s="184">
        <v>25.6</v>
      </c>
      <c r="Q16" s="184">
        <v>21.2</v>
      </c>
      <c r="R16" s="184">
        <f>IFERROR(ROUND(INDEX(DataKs2Main!$P:$P,MATCH($A16,DataKs2Main!$D:$D,0)),1),"")</f>
        <v>24.1</v>
      </c>
      <c r="S16" s="184">
        <f t="shared" si="4"/>
        <v>2.9000000000000021</v>
      </c>
      <c r="T16" s="184">
        <f t="shared" si="5"/>
        <v>-1.5</v>
      </c>
      <c r="U16" s="184" t="str">
        <f t="shared" si="6"/>
        <v/>
      </c>
      <c r="V16" s="185">
        <f t="shared" si="7"/>
        <v>39</v>
      </c>
      <c r="W16" s="182"/>
      <c r="X16" s="183">
        <v>101.9</v>
      </c>
      <c r="Y16" s="184">
        <v>103.8</v>
      </c>
      <c r="Z16" s="184">
        <v>102.6</v>
      </c>
      <c r="AA16" s="184">
        <f>IFERROR(ROUND(INDEX(DataKs2Main!$L:$L,MATCH($A16,DataKs2Main!$D:$D,0)),1),"")</f>
        <v>104.8</v>
      </c>
      <c r="AB16" s="184">
        <f t="shared" si="8"/>
        <v>2.2000000000000028</v>
      </c>
      <c r="AC16" s="184">
        <f t="shared" si="9"/>
        <v>1</v>
      </c>
      <c r="AD16" s="184" t="str">
        <f t="shared" si="10"/>
        <v/>
      </c>
      <c r="AE16" s="185">
        <f t="shared" si="11"/>
        <v>34</v>
      </c>
      <c r="AF16" s="186" t="s">
        <v>105</v>
      </c>
      <c r="AG16" s="187">
        <v>-1.59</v>
      </c>
      <c r="AH16" s="215">
        <v>-0.11</v>
      </c>
      <c r="AI16" s="215" t="s">
        <v>105</v>
      </c>
      <c r="AJ16" s="215" t="str">
        <f>IF('KS2 (Sch RWM)'!$AA31="","",'KS2 (Sch RWM)'!$AA31)</f>
        <v/>
      </c>
      <c r="AK16" s="188" t="str">
        <f t="shared" si="12"/>
        <v/>
      </c>
      <c r="AL16" s="188" t="str">
        <f t="shared" si="13"/>
        <v/>
      </c>
      <c r="AM16" s="188" t="str">
        <f t="shared" si="14"/>
        <v/>
      </c>
      <c r="AN16" s="185" t="str">
        <f t="shared" si="15"/>
        <v/>
      </c>
    </row>
    <row r="17" spans="1:40">
      <c r="A17" s="179" t="s">
        <v>46</v>
      </c>
      <c r="B17" s="180">
        <v>2033</v>
      </c>
      <c r="C17" s="180">
        <v>12</v>
      </c>
      <c r="D17" s="185">
        <f>IFERROR(INDEX(DataKs2Main!$G:$G,MATCH($A17,DataKs2Main!$D:$D,0)),"")</f>
        <v>118</v>
      </c>
      <c r="E17" s="183">
        <v>71.3</v>
      </c>
      <c r="F17" s="183">
        <v>76.7</v>
      </c>
      <c r="G17" s="184">
        <v>76.7</v>
      </c>
      <c r="H17" s="184">
        <v>65.599999999999994</v>
      </c>
      <c r="I17" s="184">
        <f>IFERROR(ROUND(INDEX(DataKs2Main!$N:$N,MATCH($A17,DataKs2Main!$D:$D,0)),1),"")</f>
        <v>70.3</v>
      </c>
      <c r="J17" s="184">
        <f t="shared" si="0"/>
        <v>4.7000000000000028</v>
      </c>
      <c r="K17" s="184">
        <f t="shared" si="1"/>
        <v>-6.4000000000000057</v>
      </c>
      <c r="L17" s="184">
        <f t="shared" si="2"/>
        <v>-1</v>
      </c>
      <c r="M17" s="185">
        <f t="shared" si="3"/>
        <v>35</v>
      </c>
      <c r="N17" s="182">
        <v>17.399999999999999</v>
      </c>
      <c r="O17" s="183">
        <v>25.9</v>
      </c>
      <c r="P17" s="184">
        <v>27.5</v>
      </c>
      <c r="Q17" s="184">
        <v>23</v>
      </c>
      <c r="R17" s="184">
        <f>IFERROR(ROUND(INDEX(DataKs2Main!$P:$P,MATCH($A17,DataKs2Main!$D:$D,0)),1),"")</f>
        <v>30.5</v>
      </c>
      <c r="S17" s="184">
        <f t="shared" si="4"/>
        <v>7.5</v>
      </c>
      <c r="T17" s="184">
        <f t="shared" si="5"/>
        <v>3</v>
      </c>
      <c r="U17" s="184">
        <f t="shared" si="6"/>
        <v>13.100000000000001</v>
      </c>
      <c r="V17" s="185">
        <f t="shared" si="7"/>
        <v>31</v>
      </c>
      <c r="W17" s="182">
        <v>103.5</v>
      </c>
      <c r="X17" s="183">
        <v>104.6</v>
      </c>
      <c r="Y17" s="184">
        <v>104.8</v>
      </c>
      <c r="Z17" s="184">
        <v>104.2</v>
      </c>
      <c r="AA17" s="184">
        <f>IFERROR(ROUND(INDEX(DataKs2Main!$L:$L,MATCH($A17,DataKs2Main!$D:$D,0)),1),"")</f>
        <v>105</v>
      </c>
      <c r="AB17" s="184">
        <f t="shared" si="8"/>
        <v>0.79999999999999716</v>
      </c>
      <c r="AC17" s="184">
        <f t="shared" si="9"/>
        <v>0.20000000000000284</v>
      </c>
      <c r="AD17" s="184">
        <f t="shared" si="10"/>
        <v>1.5</v>
      </c>
      <c r="AE17" s="185">
        <f t="shared" si="11"/>
        <v>32</v>
      </c>
      <c r="AF17" s="186">
        <v>-0.6</v>
      </c>
      <c r="AG17" s="187">
        <v>-0.18</v>
      </c>
      <c r="AH17" s="215">
        <v>0.89</v>
      </c>
      <c r="AI17" s="215" t="s">
        <v>105</v>
      </c>
      <c r="AJ17" s="215" t="str">
        <f>IF('KS2 (Sch RWM)'!$AA23="","",'KS2 (Sch RWM)'!$AA23)</f>
        <v/>
      </c>
      <c r="AK17" s="188" t="str">
        <f t="shared" si="12"/>
        <v/>
      </c>
      <c r="AL17" s="188" t="str">
        <f t="shared" si="13"/>
        <v/>
      </c>
      <c r="AM17" s="188" t="str">
        <f t="shared" si="14"/>
        <v/>
      </c>
      <c r="AN17" s="185" t="str">
        <f t="shared" si="15"/>
        <v/>
      </c>
    </row>
    <row r="18" spans="1:40">
      <c r="A18" s="179" t="s">
        <v>47</v>
      </c>
      <c r="B18" s="180">
        <v>2066</v>
      </c>
      <c r="C18" s="180">
        <v>13</v>
      </c>
      <c r="D18" s="185">
        <f>IFERROR(INDEX(DataKs2Main!$G:$G,MATCH($A18,DataKs2Main!$D:$D,0)),"")</f>
        <v>60</v>
      </c>
      <c r="E18" s="183">
        <v>83.3</v>
      </c>
      <c r="F18" s="183">
        <v>89.7</v>
      </c>
      <c r="G18" s="184">
        <v>86.7</v>
      </c>
      <c r="H18" s="184">
        <v>84.7</v>
      </c>
      <c r="I18" s="184">
        <f>IFERROR(ROUND(INDEX(DataKs2Main!$N:$N,MATCH($A18,DataKs2Main!$D:$D,0)),1),"")</f>
        <v>81.7</v>
      </c>
      <c r="J18" s="184">
        <f t="shared" si="0"/>
        <v>-3</v>
      </c>
      <c r="K18" s="184">
        <f t="shared" si="1"/>
        <v>-5</v>
      </c>
      <c r="L18" s="184">
        <f t="shared" si="2"/>
        <v>-1.5999999999999943</v>
      </c>
      <c r="M18" s="185">
        <f t="shared" si="3"/>
        <v>20</v>
      </c>
      <c r="N18" s="182">
        <v>36.700000000000003</v>
      </c>
      <c r="O18" s="183">
        <v>34.5</v>
      </c>
      <c r="P18" s="184">
        <v>38.299999999999997</v>
      </c>
      <c r="Q18" s="184">
        <v>22</v>
      </c>
      <c r="R18" s="184">
        <f>IFERROR(ROUND(INDEX(DataKs2Main!$P:$P,MATCH($A18,DataKs2Main!$D:$D,0)),1),"")</f>
        <v>45</v>
      </c>
      <c r="S18" s="184">
        <f t="shared" si="4"/>
        <v>23</v>
      </c>
      <c r="T18" s="184">
        <f t="shared" si="5"/>
        <v>6.7000000000000028</v>
      </c>
      <c r="U18" s="184">
        <f t="shared" si="6"/>
        <v>8.2999999999999972</v>
      </c>
      <c r="V18" s="185">
        <f t="shared" si="7"/>
        <v>13</v>
      </c>
      <c r="W18" s="182">
        <v>106.6</v>
      </c>
      <c r="X18" s="183">
        <v>106.9</v>
      </c>
      <c r="Y18" s="184">
        <v>107</v>
      </c>
      <c r="Z18" s="184">
        <v>105.8</v>
      </c>
      <c r="AA18" s="184">
        <f>IFERROR(ROUND(INDEX(DataKs2Main!$L:$L,MATCH($A18,DataKs2Main!$D:$D,0)),1),"")</f>
        <v>107.9</v>
      </c>
      <c r="AB18" s="184">
        <f t="shared" si="8"/>
        <v>2.1000000000000085</v>
      </c>
      <c r="AC18" s="184">
        <f t="shared" si="9"/>
        <v>0.90000000000000568</v>
      </c>
      <c r="AD18" s="184">
        <f t="shared" si="10"/>
        <v>1.3000000000000114</v>
      </c>
      <c r="AE18" s="185">
        <f t="shared" si="11"/>
        <v>13</v>
      </c>
      <c r="AF18" s="186">
        <v>2.8</v>
      </c>
      <c r="AG18" s="187">
        <v>3.27</v>
      </c>
      <c r="AH18" s="215">
        <v>1.33</v>
      </c>
      <c r="AI18" s="215" t="s">
        <v>105</v>
      </c>
      <c r="AJ18" s="215" t="str">
        <f>IF('KS2 (Sch RWM)'!$AA44="","",'KS2 (Sch RWM)'!$AA44)</f>
        <v/>
      </c>
      <c r="AK18" s="188" t="str">
        <f t="shared" si="12"/>
        <v/>
      </c>
      <c r="AL18" s="188" t="str">
        <f t="shared" si="13"/>
        <v/>
      </c>
      <c r="AM18" s="188" t="str">
        <f t="shared" si="14"/>
        <v/>
      </c>
      <c r="AN18" s="185" t="str">
        <f t="shared" si="15"/>
        <v/>
      </c>
    </row>
    <row r="19" spans="1:40">
      <c r="A19" s="179" t="s">
        <v>48</v>
      </c>
      <c r="B19" s="180">
        <v>2073</v>
      </c>
      <c r="C19" s="180">
        <v>14</v>
      </c>
      <c r="D19" s="185">
        <f>IFERROR(INDEX(DataKs2Main!$G:$G,MATCH($A19,DataKs2Main!$D:$D,0)),"")</f>
        <v>74</v>
      </c>
      <c r="E19" s="183">
        <v>79.5</v>
      </c>
      <c r="F19" s="183">
        <v>76.099999999999994</v>
      </c>
      <c r="G19" s="184">
        <v>70.599999999999994</v>
      </c>
      <c r="H19" s="184">
        <v>77.099999999999994</v>
      </c>
      <c r="I19" s="184">
        <f>IFERROR(ROUND(INDEX(DataKs2Main!$N:$N,MATCH($A19,DataKs2Main!$D:$D,0)),1),"")</f>
        <v>87.8</v>
      </c>
      <c r="J19" s="184">
        <f t="shared" si="0"/>
        <v>10.700000000000003</v>
      </c>
      <c r="K19" s="184">
        <f t="shared" si="1"/>
        <v>17.200000000000003</v>
      </c>
      <c r="L19" s="184">
        <f t="shared" si="2"/>
        <v>8.2999999999999972</v>
      </c>
      <c r="M19" s="185">
        <f t="shared" si="3"/>
        <v>8</v>
      </c>
      <c r="N19" s="182">
        <v>19.3</v>
      </c>
      <c r="O19" s="183">
        <v>36.6</v>
      </c>
      <c r="P19" s="184">
        <v>22.4</v>
      </c>
      <c r="Q19" s="184">
        <v>34.9</v>
      </c>
      <c r="R19" s="184">
        <f>IFERROR(ROUND(INDEX(DataKs2Main!$P:$P,MATCH($A19,DataKs2Main!$D:$D,0)),1),"")</f>
        <v>40.5</v>
      </c>
      <c r="S19" s="184">
        <f t="shared" si="4"/>
        <v>5.6000000000000014</v>
      </c>
      <c r="T19" s="184">
        <f t="shared" si="5"/>
        <v>18.100000000000001</v>
      </c>
      <c r="U19" s="184">
        <f t="shared" si="6"/>
        <v>21.2</v>
      </c>
      <c r="V19" s="185">
        <f t="shared" si="7"/>
        <v>14</v>
      </c>
      <c r="W19" s="182">
        <v>104.6</v>
      </c>
      <c r="X19" s="183">
        <v>104.8</v>
      </c>
      <c r="Y19" s="184">
        <v>104.8</v>
      </c>
      <c r="Z19" s="184">
        <v>106.8</v>
      </c>
      <c r="AA19" s="184">
        <f>IFERROR(ROUND(INDEX(DataKs2Main!$L:$L,MATCH($A19,DataKs2Main!$D:$D,0)),1),"")</f>
        <v>107.1</v>
      </c>
      <c r="AB19" s="184">
        <f t="shared" si="8"/>
        <v>0.29999999999999716</v>
      </c>
      <c r="AC19" s="184">
        <f t="shared" si="9"/>
        <v>2.2999999999999972</v>
      </c>
      <c r="AD19" s="184">
        <f t="shared" si="10"/>
        <v>2.5</v>
      </c>
      <c r="AE19" s="185">
        <f t="shared" si="11"/>
        <v>16</v>
      </c>
      <c r="AF19" s="186">
        <v>0.8</v>
      </c>
      <c r="AG19" s="187">
        <v>1.83</v>
      </c>
      <c r="AH19" s="215">
        <v>-1.98</v>
      </c>
      <c r="AI19" s="215" t="s">
        <v>105</v>
      </c>
      <c r="AJ19" s="215" t="str">
        <f>IF('KS2 (Sch RWM)'!$AA41="","",'KS2 (Sch RWM)'!$AA41)</f>
        <v/>
      </c>
      <c r="AK19" s="188" t="str">
        <f t="shared" si="12"/>
        <v/>
      </c>
      <c r="AL19" s="188" t="str">
        <f t="shared" si="13"/>
        <v/>
      </c>
      <c r="AM19" s="188" t="str">
        <f t="shared" si="14"/>
        <v/>
      </c>
      <c r="AN19" s="185" t="str">
        <f t="shared" si="15"/>
        <v/>
      </c>
    </row>
    <row r="20" spans="1:40">
      <c r="A20" s="179" t="s">
        <v>49</v>
      </c>
      <c r="B20" s="180">
        <v>2026</v>
      </c>
      <c r="C20" s="180">
        <v>15</v>
      </c>
      <c r="D20" s="185">
        <f>IFERROR(INDEX(DataKs2Main!$G:$G,MATCH($A20,DataKs2Main!$D:$D,0)),"")</f>
        <v>91</v>
      </c>
      <c r="E20" s="183">
        <v>58.7</v>
      </c>
      <c r="F20" s="183">
        <v>84.2</v>
      </c>
      <c r="G20" s="184">
        <v>74.7</v>
      </c>
      <c r="H20" s="184">
        <v>75.599999999999994</v>
      </c>
      <c r="I20" s="184">
        <f>IFERROR(ROUND(INDEX(DataKs2Main!$N:$N,MATCH($A20,DataKs2Main!$D:$D,0)),1),"")</f>
        <v>76.900000000000006</v>
      </c>
      <c r="J20" s="184">
        <f t="shared" si="0"/>
        <v>1.3000000000000114</v>
      </c>
      <c r="K20" s="184">
        <f t="shared" si="1"/>
        <v>2.2000000000000028</v>
      </c>
      <c r="L20" s="184">
        <f t="shared" si="2"/>
        <v>18.200000000000003</v>
      </c>
      <c r="M20" s="185">
        <f t="shared" si="3"/>
        <v>28</v>
      </c>
      <c r="N20" s="182">
        <v>17.399999999999999</v>
      </c>
      <c r="O20" s="183">
        <v>30.3</v>
      </c>
      <c r="P20" s="184">
        <v>19</v>
      </c>
      <c r="Q20" s="184">
        <v>23.3</v>
      </c>
      <c r="R20" s="184">
        <f>IFERROR(ROUND(INDEX(DataKs2Main!$P:$P,MATCH($A20,DataKs2Main!$D:$D,0)),1),"")</f>
        <v>39.6</v>
      </c>
      <c r="S20" s="184">
        <f t="shared" si="4"/>
        <v>16.3</v>
      </c>
      <c r="T20" s="184">
        <f t="shared" si="5"/>
        <v>20.6</v>
      </c>
      <c r="U20" s="184">
        <f t="shared" si="6"/>
        <v>22.200000000000003</v>
      </c>
      <c r="V20" s="185">
        <f t="shared" si="7"/>
        <v>17</v>
      </c>
      <c r="W20" s="182">
        <v>101</v>
      </c>
      <c r="X20" s="183">
        <v>105.9</v>
      </c>
      <c r="Y20" s="184">
        <v>104.4</v>
      </c>
      <c r="Z20" s="184">
        <v>104.2</v>
      </c>
      <c r="AA20" s="184">
        <f>IFERROR(ROUND(INDEX(DataKs2Main!$L:$L,MATCH($A20,DataKs2Main!$D:$D,0)),1),"")</f>
        <v>106.1</v>
      </c>
      <c r="AB20" s="184">
        <f t="shared" si="8"/>
        <v>1.8999999999999915</v>
      </c>
      <c r="AC20" s="184">
        <f t="shared" si="9"/>
        <v>1.6999999999999886</v>
      </c>
      <c r="AD20" s="184">
        <f t="shared" si="10"/>
        <v>5.0999999999999943</v>
      </c>
      <c r="AE20" s="185">
        <f t="shared" si="11"/>
        <v>22</v>
      </c>
      <c r="AF20" s="186">
        <v>-3</v>
      </c>
      <c r="AG20" s="187">
        <v>3.1</v>
      </c>
      <c r="AH20" s="215">
        <v>-0.15</v>
      </c>
      <c r="AI20" s="215" t="s">
        <v>105</v>
      </c>
      <c r="AJ20" s="215" t="str">
        <f>IF('KS2 (Sch RWM)'!$AA38="","",'KS2 (Sch RWM)'!$AA38)</f>
        <v/>
      </c>
      <c r="AK20" s="188" t="str">
        <f t="shared" si="12"/>
        <v/>
      </c>
      <c r="AL20" s="188" t="str">
        <f t="shared" si="13"/>
        <v/>
      </c>
      <c r="AM20" s="188" t="str">
        <f t="shared" si="14"/>
        <v/>
      </c>
      <c r="AN20" s="185" t="str">
        <f t="shared" si="15"/>
        <v/>
      </c>
    </row>
    <row r="21" spans="1:40">
      <c r="A21" s="179" t="s">
        <v>50</v>
      </c>
      <c r="B21" s="180">
        <v>2069</v>
      </c>
      <c r="C21" s="180">
        <v>16</v>
      </c>
      <c r="D21" s="185">
        <f>IFERROR(INDEX(DataKs2Main!$G:$G,MATCH($A21,DataKs2Main!$D:$D,0)),"")</f>
        <v>66</v>
      </c>
      <c r="E21" s="183">
        <v>76.8</v>
      </c>
      <c r="F21" s="183">
        <v>76.3</v>
      </c>
      <c r="G21" s="184">
        <v>79.3</v>
      </c>
      <c r="H21" s="184">
        <v>81.400000000000006</v>
      </c>
      <c r="I21" s="184">
        <f>IFERROR(ROUND(INDEX(DataKs2Main!$N:$N,MATCH($A21,DataKs2Main!$D:$D,0)),1),"")</f>
        <v>83.3</v>
      </c>
      <c r="J21" s="184">
        <f t="shared" si="0"/>
        <v>1.8999999999999915</v>
      </c>
      <c r="K21" s="184">
        <f t="shared" si="1"/>
        <v>4</v>
      </c>
      <c r="L21" s="184">
        <f t="shared" si="2"/>
        <v>6.5</v>
      </c>
      <c r="M21" s="185">
        <f t="shared" si="3"/>
        <v>18</v>
      </c>
      <c r="N21" s="182">
        <v>15.9</v>
      </c>
      <c r="O21" s="183">
        <v>31.3</v>
      </c>
      <c r="P21" s="184">
        <v>31</v>
      </c>
      <c r="Q21" s="184">
        <v>36</v>
      </c>
      <c r="R21" s="184">
        <f>IFERROR(ROUND(INDEX(DataKs2Main!$P:$P,MATCH($A21,DataKs2Main!$D:$D,0)),1),"")</f>
        <v>48.5</v>
      </c>
      <c r="S21" s="184">
        <f t="shared" si="4"/>
        <v>12.5</v>
      </c>
      <c r="T21" s="184">
        <f t="shared" si="5"/>
        <v>17.5</v>
      </c>
      <c r="U21" s="184">
        <f t="shared" si="6"/>
        <v>32.6</v>
      </c>
      <c r="V21" s="185">
        <f t="shared" si="7"/>
        <v>10</v>
      </c>
      <c r="W21" s="182">
        <v>103.5</v>
      </c>
      <c r="X21" s="183">
        <v>106.3</v>
      </c>
      <c r="Y21" s="184">
        <v>106.7</v>
      </c>
      <c r="Z21" s="184">
        <v>108.1</v>
      </c>
      <c r="AA21" s="184">
        <f>IFERROR(ROUND(INDEX(DataKs2Main!$L:$L,MATCH($A21,DataKs2Main!$D:$D,0)),1),"")</f>
        <v>107.9</v>
      </c>
      <c r="AB21" s="184">
        <f t="shared" si="8"/>
        <v>-0.19999999999998863</v>
      </c>
      <c r="AC21" s="184">
        <f t="shared" si="9"/>
        <v>1.2000000000000028</v>
      </c>
      <c r="AD21" s="184">
        <f t="shared" si="10"/>
        <v>4.4000000000000057</v>
      </c>
      <c r="AE21" s="185">
        <f t="shared" si="11"/>
        <v>13</v>
      </c>
      <c r="AF21" s="186">
        <v>0.3</v>
      </c>
      <c r="AG21" s="187">
        <v>0.78</v>
      </c>
      <c r="AH21" s="215">
        <v>1.82</v>
      </c>
      <c r="AI21" s="215" t="s">
        <v>105</v>
      </c>
      <c r="AJ21" s="215" t="str">
        <f>IF('KS2 (Sch RWM)'!$AA9="","",'KS2 (Sch RWM)'!$AA9)</f>
        <v/>
      </c>
      <c r="AK21" s="188" t="str">
        <f t="shared" si="12"/>
        <v/>
      </c>
      <c r="AL21" s="188" t="str">
        <f t="shared" si="13"/>
        <v/>
      </c>
      <c r="AM21" s="188" t="str">
        <f t="shared" si="14"/>
        <v/>
      </c>
      <c r="AN21" s="185" t="str">
        <f t="shared" si="15"/>
        <v/>
      </c>
    </row>
    <row r="22" spans="1:40">
      <c r="A22" s="179" t="s">
        <v>51</v>
      </c>
      <c r="B22" s="180">
        <v>2052</v>
      </c>
      <c r="C22" s="180">
        <v>17</v>
      </c>
      <c r="D22" s="185">
        <f>IFERROR(INDEX(DataKs2Main!$G:$G,MATCH($A22,DataKs2Main!$D:$D,0)),"")</f>
        <v>48</v>
      </c>
      <c r="E22" s="183">
        <v>80.7</v>
      </c>
      <c r="F22" s="183">
        <v>76.099999999999994</v>
      </c>
      <c r="G22" s="184">
        <v>85.5</v>
      </c>
      <c r="H22" s="184">
        <v>74.099999999999994</v>
      </c>
      <c r="I22" s="184">
        <f>IFERROR(ROUND(INDEX(DataKs2Main!$N:$N,MATCH($A22,DataKs2Main!$D:$D,0)),1),"")</f>
        <v>72.900000000000006</v>
      </c>
      <c r="J22" s="184">
        <f t="shared" si="0"/>
        <v>-1.1999999999999886</v>
      </c>
      <c r="K22" s="184">
        <f t="shared" si="1"/>
        <v>-12.599999999999994</v>
      </c>
      <c r="L22" s="184">
        <f t="shared" si="2"/>
        <v>-7.7999999999999972</v>
      </c>
      <c r="M22" s="185">
        <f t="shared" si="3"/>
        <v>32</v>
      </c>
      <c r="N22" s="182">
        <v>47.4</v>
      </c>
      <c r="O22" s="183">
        <v>32.6</v>
      </c>
      <c r="P22" s="184">
        <v>34.5</v>
      </c>
      <c r="Q22" s="184">
        <v>31.5</v>
      </c>
      <c r="R22" s="184">
        <f>IFERROR(ROUND(INDEX(DataKs2Main!$P:$P,MATCH($A22,DataKs2Main!$D:$D,0)),1),"")</f>
        <v>45.8</v>
      </c>
      <c r="S22" s="184">
        <f t="shared" si="4"/>
        <v>14.299999999999997</v>
      </c>
      <c r="T22" s="184">
        <f t="shared" si="5"/>
        <v>11.299999999999997</v>
      </c>
      <c r="U22" s="184">
        <f t="shared" si="6"/>
        <v>-1.6000000000000014</v>
      </c>
      <c r="V22" s="185">
        <f t="shared" si="7"/>
        <v>12</v>
      </c>
      <c r="W22" s="182">
        <v>109.5</v>
      </c>
      <c r="X22" s="183">
        <v>106</v>
      </c>
      <c r="Y22" s="184">
        <v>105.9</v>
      </c>
      <c r="Z22" s="184">
        <v>105</v>
      </c>
      <c r="AA22" s="184">
        <f>IFERROR(ROUND(INDEX(DataKs2Main!$L:$L,MATCH($A22,DataKs2Main!$D:$D,0)),1),"")</f>
        <v>106.8</v>
      </c>
      <c r="AB22" s="184">
        <f t="shared" si="8"/>
        <v>1.7999999999999972</v>
      </c>
      <c r="AC22" s="184">
        <f t="shared" si="9"/>
        <v>0.89999999999999147</v>
      </c>
      <c r="AD22" s="184">
        <f t="shared" si="10"/>
        <v>-2.7000000000000028</v>
      </c>
      <c r="AE22" s="185">
        <f t="shared" si="11"/>
        <v>17</v>
      </c>
      <c r="AF22" s="186">
        <v>3.2</v>
      </c>
      <c r="AG22" s="187">
        <v>0.06</v>
      </c>
      <c r="AH22" s="215">
        <v>2.09</v>
      </c>
      <c r="AI22" s="215" t="s">
        <v>105</v>
      </c>
      <c r="AJ22" s="215" t="str">
        <f>IF('KS2 (Sch RWM)'!$AA26="","",'KS2 (Sch RWM)'!$AA26)</f>
        <v/>
      </c>
      <c r="AK22" s="188" t="str">
        <f t="shared" si="12"/>
        <v/>
      </c>
      <c r="AL22" s="188" t="str">
        <f t="shared" si="13"/>
        <v/>
      </c>
      <c r="AM22" s="188" t="str">
        <f t="shared" si="14"/>
        <v/>
      </c>
      <c r="AN22" s="185" t="str">
        <f t="shared" si="15"/>
        <v/>
      </c>
    </row>
    <row r="23" spans="1:40">
      <c r="A23" s="179" t="s">
        <v>92</v>
      </c>
      <c r="B23" s="180">
        <v>2009</v>
      </c>
      <c r="C23" s="180">
        <v>18</v>
      </c>
      <c r="D23" s="185">
        <f>IFERROR(INDEX(DataKs2Main!$G:$G,MATCH($A23,DataKs2Main!$D:$D,0)),"")</f>
        <v>149</v>
      </c>
      <c r="E23" s="183">
        <v>83.2</v>
      </c>
      <c r="F23" s="183">
        <v>85</v>
      </c>
      <c r="G23" s="184">
        <v>74.8</v>
      </c>
      <c r="H23" s="184">
        <v>81.5</v>
      </c>
      <c r="I23" s="184">
        <f>IFERROR(ROUND(INDEX(DataKs2Main!$N:$N,MATCH($A23,DataKs2Main!$D:$D,0)),1),"")</f>
        <v>86.6</v>
      </c>
      <c r="J23" s="184">
        <f t="shared" si="0"/>
        <v>5.0999999999999943</v>
      </c>
      <c r="K23" s="184">
        <f t="shared" si="1"/>
        <v>11.799999999999997</v>
      </c>
      <c r="L23" s="184">
        <f t="shared" si="2"/>
        <v>3.3999999999999915</v>
      </c>
      <c r="M23" s="185">
        <f t="shared" si="3"/>
        <v>12</v>
      </c>
      <c r="N23" s="182">
        <v>42</v>
      </c>
      <c r="O23" s="183">
        <v>34</v>
      </c>
      <c r="P23" s="184">
        <v>34.700000000000003</v>
      </c>
      <c r="Q23" s="184">
        <v>37.700000000000003</v>
      </c>
      <c r="R23" s="184">
        <f>IFERROR(ROUND(INDEX(DataKs2Main!$P:$P,MATCH($A23,DataKs2Main!$D:$D,0)),1),"")</f>
        <v>38.299999999999997</v>
      </c>
      <c r="S23" s="184">
        <f t="shared" si="4"/>
        <v>0.59999999999999432</v>
      </c>
      <c r="T23" s="184">
        <f t="shared" si="5"/>
        <v>3.5999999999999943</v>
      </c>
      <c r="U23" s="184">
        <f t="shared" si="6"/>
        <v>-3.7000000000000028</v>
      </c>
      <c r="V23" s="185">
        <f t="shared" si="7"/>
        <v>19</v>
      </c>
      <c r="W23" s="182">
        <v>107.2</v>
      </c>
      <c r="X23" s="183">
        <v>107.5</v>
      </c>
      <c r="Y23" s="184">
        <v>105.6</v>
      </c>
      <c r="Z23" s="184">
        <v>106.6</v>
      </c>
      <c r="AA23" s="184">
        <f>IFERROR(ROUND(INDEX(DataKs2Main!$L:$L,MATCH($A23,DataKs2Main!$D:$D,0)),1),"")</f>
        <v>106.7</v>
      </c>
      <c r="AB23" s="184">
        <f t="shared" si="8"/>
        <v>0.10000000000000853</v>
      </c>
      <c r="AC23" s="184">
        <f t="shared" si="9"/>
        <v>1.1000000000000085</v>
      </c>
      <c r="AD23" s="184">
        <f t="shared" si="10"/>
        <v>-0.5</v>
      </c>
      <c r="AE23" s="185">
        <f t="shared" si="11"/>
        <v>18</v>
      </c>
      <c r="AF23" s="186">
        <v>1.8</v>
      </c>
      <c r="AG23" s="187">
        <v>1.42</v>
      </c>
      <c r="AH23" s="215">
        <v>1.73</v>
      </c>
      <c r="AI23" s="215" t="s">
        <v>105</v>
      </c>
      <c r="AJ23" s="215" t="str">
        <f>IF('KS2 (Sch RWM)'!$AA21="","",'KS2 (Sch RWM)'!$AA21)</f>
        <v/>
      </c>
      <c r="AK23" s="188" t="str">
        <f t="shared" si="12"/>
        <v/>
      </c>
      <c r="AL23" s="188" t="str">
        <f t="shared" si="13"/>
        <v/>
      </c>
      <c r="AM23" s="188" t="str">
        <f t="shared" si="14"/>
        <v/>
      </c>
      <c r="AN23" s="185" t="str">
        <f t="shared" si="15"/>
        <v/>
      </c>
    </row>
    <row r="24" spans="1:40">
      <c r="A24" s="179" t="s">
        <v>52</v>
      </c>
      <c r="B24" s="180">
        <v>2010</v>
      </c>
      <c r="C24" s="180">
        <v>19</v>
      </c>
      <c r="D24" s="185">
        <f>IFERROR(INDEX(DataKs2Main!$G:$G,MATCH($A24,DataKs2Main!$D:$D,0)),"")</f>
        <v>92</v>
      </c>
      <c r="E24" s="183">
        <v>76.7</v>
      </c>
      <c r="F24" s="183">
        <v>77.599999999999994</v>
      </c>
      <c r="G24" s="184">
        <v>68.5</v>
      </c>
      <c r="H24" s="184">
        <v>67</v>
      </c>
      <c r="I24" s="184">
        <f>IFERROR(ROUND(INDEX(DataKs2Main!$N:$N,MATCH($A24,DataKs2Main!$D:$D,0)),1),"")</f>
        <v>71.7</v>
      </c>
      <c r="J24" s="184">
        <f t="shared" si="0"/>
        <v>4.7000000000000028</v>
      </c>
      <c r="K24" s="184">
        <f t="shared" si="1"/>
        <v>3.2000000000000028</v>
      </c>
      <c r="L24" s="184">
        <f t="shared" si="2"/>
        <v>-5</v>
      </c>
      <c r="M24" s="185">
        <f t="shared" si="3"/>
        <v>34</v>
      </c>
      <c r="N24" s="182">
        <v>26.7</v>
      </c>
      <c r="O24" s="183">
        <v>22.4</v>
      </c>
      <c r="P24" s="184">
        <v>23.6</v>
      </c>
      <c r="Q24" s="184">
        <v>15.4</v>
      </c>
      <c r="R24" s="184">
        <f>IFERROR(ROUND(INDEX(DataKs2Main!$P:$P,MATCH($A24,DataKs2Main!$D:$D,0)),1),"")</f>
        <v>32.6</v>
      </c>
      <c r="S24" s="184">
        <f t="shared" si="4"/>
        <v>17.200000000000003</v>
      </c>
      <c r="T24" s="184">
        <f t="shared" si="5"/>
        <v>9</v>
      </c>
      <c r="U24" s="184">
        <f t="shared" si="6"/>
        <v>5.9000000000000021</v>
      </c>
      <c r="V24" s="185">
        <f t="shared" si="7"/>
        <v>28</v>
      </c>
      <c r="W24" s="182">
        <v>104.4</v>
      </c>
      <c r="X24" s="183">
        <v>104.6</v>
      </c>
      <c r="Y24" s="184">
        <v>103.5</v>
      </c>
      <c r="Z24" s="184">
        <v>102.6</v>
      </c>
      <c r="AA24" s="184">
        <f>IFERROR(ROUND(INDEX(DataKs2Main!$L:$L,MATCH($A24,DataKs2Main!$D:$D,0)),1),"")</f>
        <v>104.3</v>
      </c>
      <c r="AB24" s="184">
        <f t="shared" si="8"/>
        <v>1.7000000000000028</v>
      </c>
      <c r="AC24" s="184">
        <f t="shared" si="9"/>
        <v>0.79999999999999716</v>
      </c>
      <c r="AD24" s="184">
        <f t="shared" si="10"/>
        <v>-0.10000000000000853</v>
      </c>
      <c r="AE24" s="185">
        <f t="shared" si="11"/>
        <v>36</v>
      </c>
      <c r="AF24" s="186">
        <v>-0.6</v>
      </c>
      <c r="AG24" s="187">
        <v>1.3</v>
      </c>
      <c r="AH24" s="215">
        <v>0.88</v>
      </c>
      <c r="AI24" s="215" t="s">
        <v>105</v>
      </c>
      <c r="AJ24" s="215" t="str">
        <f>IF('KS2 (Sch RWM)'!$AA28="","",'KS2 (Sch RWM)'!$AA28)</f>
        <v/>
      </c>
      <c r="AK24" s="188" t="str">
        <f t="shared" si="12"/>
        <v/>
      </c>
      <c r="AL24" s="188" t="str">
        <f t="shared" si="13"/>
        <v/>
      </c>
      <c r="AM24" s="188" t="str">
        <f t="shared" si="14"/>
        <v/>
      </c>
      <c r="AN24" s="185" t="str">
        <f t="shared" si="15"/>
        <v/>
      </c>
    </row>
    <row r="25" spans="1:40">
      <c r="A25" s="179" t="s">
        <v>53</v>
      </c>
      <c r="B25" s="180">
        <v>2043</v>
      </c>
      <c r="C25" s="180">
        <v>20</v>
      </c>
      <c r="D25" s="185">
        <f>IFERROR(INDEX(DataKs2Main!$G:$G,MATCH($A25,DataKs2Main!$D:$D,0)),"")</f>
        <v>53</v>
      </c>
      <c r="E25" s="183">
        <v>82.8</v>
      </c>
      <c r="F25" s="183">
        <v>85.2</v>
      </c>
      <c r="G25" s="184">
        <v>72.3</v>
      </c>
      <c r="H25" s="184">
        <v>76.900000000000006</v>
      </c>
      <c r="I25" s="184">
        <f>IFERROR(ROUND(INDEX(DataKs2Main!$N:$N,MATCH($A25,DataKs2Main!$D:$D,0)),1),"")</f>
        <v>77.400000000000006</v>
      </c>
      <c r="J25" s="184">
        <f t="shared" si="0"/>
        <v>0.5</v>
      </c>
      <c r="K25" s="184">
        <f t="shared" si="1"/>
        <v>5.1000000000000085</v>
      </c>
      <c r="L25" s="184">
        <f t="shared" si="2"/>
        <v>-5.3999999999999915</v>
      </c>
      <c r="M25" s="185">
        <f t="shared" si="3"/>
        <v>26</v>
      </c>
      <c r="N25" s="182">
        <v>31</v>
      </c>
      <c r="O25" s="183">
        <v>18.5</v>
      </c>
      <c r="P25" s="184">
        <v>23.4</v>
      </c>
      <c r="Q25" s="184">
        <v>23.1</v>
      </c>
      <c r="R25" s="184">
        <f>IFERROR(ROUND(INDEX(DataKs2Main!$P:$P,MATCH($A25,DataKs2Main!$D:$D,0)),1),"")</f>
        <v>26.4</v>
      </c>
      <c r="S25" s="184">
        <f t="shared" si="4"/>
        <v>3.2999999999999972</v>
      </c>
      <c r="T25" s="184">
        <f t="shared" si="5"/>
        <v>3</v>
      </c>
      <c r="U25" s="184">
        <f t="shared" si="6"/>
        <v>-4.6000000000000014</v>
      </c>
      <c r="V25" s="185">
        <f t="shared" si="7"/>
        <v>35</v>
      </c>
      <c r="W25" s="182">
        <v>105.6</v>
      </c>
      <c r="X25" s="183">
        <v>105.3</v>
      </c>
      <c r="Y25" s="184">
        <v>103.9</v>
      </c>
      <c r="Z25" s="184">
        <v>104.5</v>
      </c>
      <c r="AA25" s="184">
        <f>IFERROR(ROUND(INDEX(DataKs2Main!$L:$L,MATCH($A25,DataKs2Main!$D:$D,0)),1),"")</f>
        <v>104.9</v>
      </c>
      <c r="AB25" s="184">
        <f t="shared" si="8"/>
        <v>0.40000000000000568</v>
      </c>
      <c r="AC25" s="184">
        <f t="shared" si="9"/>
        <v>1</v>
      </c>
      <c r="AD25" s="184">
        <f t="shared" si="10"/>
        <v>-0.69999999999998863</v>
      </c>
      <c r="AE25" s="185">
        <f t="shared" si="11"/>
        <v>33</v>
      </c>
      <c r="AF25" s="186">
        <v>1.6</v>
      </c>
      <c r="AG25" s="187">
        <v>2.2799999999999998</v>
      </c>
      <c r="AH25" s="215">
        <v>0.77</v>
      </c>
      <c r="AI25" s="215" t="s">
        <v>105</v>
      </c>
      <c r="AJ25" s="215" t="str">
        <f>IF('KS2 (Sch RWM)'!$AA10="","",'KS2 (Sch RWM)'!$AA10)</f>
        <v/>
      </c>
      <c r="AK25" s="188" t="str">
        <f t="shared" si="12"/>
        <v/>
      </c>
      <c r="AL25" s="188" t="str">
        <f t="shared" si="13"/>
        <v/>
      </c>
      <c r="AM25" s="188" t="str">
        <f t="shared" si="14"/>
        <v/>
      </c>
      <c r="AN25" s="185" t="str">
        <f t="shared" si="15"/>
        <v/>
      </c>
    </row>
    <row r="26" spans="1:40">
      <c r="A26" s="179" t="s">
        <v>54</v>
      </c>
      <c r="B26" s="180">
        <v>2071</v>
      </c>
      <c r="C26" s="180">
        <v>21</v>
      </c>
      <c r="D26" s="185">
        <f>IFERROR(INDEX(DataKs2Main!$G:$G,MATCH($A26,DataKs2Main!$D:$D,0)),"")</f>
        <v>91</v>
      </c>
      <c r="E26" s="183">
        <v>91.7</v>
      </c>
      <c r="F26" s="183">
        <v>84.4</v>
      </c>
      <c r="G26" s="184">
        <v>88</v>
      </c>
      <c r="H26" s="184">
        <v>75.599999999999994</v>
      </c>
      <c r="I26" s="184">
        <f>IFERROR(ROUND(INDEX(DataKs2Main!$N:$N,MATCH($A26,DataKs2Main!$D:$D,0)),1),"")</f>
        <v>83.5</v>
      </c>
      <c r="J26" s="184">
        <f t="shared" si="0"/>
        <v>7.9000000000000057</v>
      </c>
      <c r="K26" s="184">
        <f t="shared" si="1"/>
        <v>-4.5</v>
      </c>
      <c r="L26" s="184">
        <f t="shared" si="2"/>
        <v>-8.2000000000000028</v>
      </c>
      <c r="M26" s="185">
        <f t="shared" si="3"/>
        <v>17</v>
      </c>
      <c r="N26" s="182">
        <v>45.9</v>
      </c>
      <c r="O26" s="183">
        <v>37.799999999999997</v>
      </c>
      <c r="P26" s="184">
        <v>56.6</v>
      </c>
      <c r="Q26" s="184">
        <v>32.9</v>
      </c>
      <c r="R26" s="184">
        <f>IFERROR(ROUND(INDEX(DataKs2Main!$P:$P,MATCH($A26,DataKs2Main!$D:$D,0)),1),"")</f>
        <v>48.4</v>
      </c>
      <c r="S26" s="184">
        <f t="shared" si="4"/>
        <v>15.5</v>
      </c>
      <c r="T26" s="184">
        <f t="shared" si="5"/>
        <v>-8.2000000000000028</v>
      </c>
      <c r="U26" s="184">
        <f t="shared" si="6"/>
        <v>2.5</v>
      </c>
      <c r="V26" s="185">
        <f t="shared" si="7"/>
        <v>11</v>
      </c>
      <c r="W26" s="182">
        <v>109.6</v>
      </c>
      <c r="X26" s="183">
        <v>107.4</v>
      </c>
      <c r="Y26" s="184">
        <v>112.4</v>
      </c>
      <c r="Z26" s="184">
        <v>107</v>
      </c>
      <c r="AA26" s="184">
        <f>IFERROR(ROUND(INDEX(DataKs2Main!$L:$L,MATCH($A26,DataKs2Main!$D:$D,0)),1),"")</f>
        <v>109.8</v>
      </c>
      <c r="AB26" s="184">
        <f t="shared" si="8"/>
        <v>2.7999999999999972</v>
      </c>
      <c r="AC26" s="184">
        <f t="shared" si="9"/>
        <v>-2.6000000000000085</v>
      </c>
      <c r="AD26" s="184">
        <f t="shared" si="10"/>
        <v>0.20000000000000284</v>
      </c>
      <c r="AE26" s="185">
        <f t="shared" si="11"/>
        <v>3</v>
      </c>
      <c r="AF26" s="186">
        <v>5.3</v>
      </c>
      <c r="AG26" s="187">
        <v>0.26</v>
      </c>
      <c r="AH26" s="215">
        <v>4.03</v>
      </c>
      <c r="AI26" s="215" t="s">
        <v>105</v>
      </c>
      <c r="AJ26" s="215" t="str">
        <f>IF('KS2 (Sch RWM)'!$AA18="","",'KS2 (Sch RWM)'!$AA18)</f>
        <v/>
      </c>
      <c r="AK26" s="188" t="str">
        <f t="shared" si="12"/>
        <v/>
      </c>
      <c r="AL26" s="188" t="str">
        <f t="shared" si="13"/>
        <v/>
      </c>
      <c r="AM26" s="188" t="str">
        <f t="shared" si="14"/>
        <v/>
      </c>
      <c r="AN26" s="185" t="str">
        <f t="shared" si="15"/>
        <v/>
      </c>
    </row>
    <row r="27" spans="1:40">
      <c r="A27" s="179" t="s">
        <v>55</v>
      </c>
      <c r="B27" s="180">
        <v>2013</v>
      </c>
      <c r="C27" s="180">
        <v>22</v>
      </c>
      <c r="D27" s="185">
        <f>IFERROR(INDEX(DataKs2Main!$G:$G,MATCH($A27,DataKs2Main!$D:$D,0)),"")</f>
        <v>108</v>
      </c>
      <c r="E27" s="183">
        <v>63</v>
      </c>
      <c r="F27" s="183">
        <v>75</v>
      </c>
      <c r="G27" s="184">
        <v>68.7</v>
      </c>
      <c r="H27" s="184">
        <v>69.599999999999994</v>
      </c>
      <c r="I27" s="184">
        <f>IFERROR(ROUND(INDEX(DataKs2Main!$N:$N,MATCH($A27,DataKs2Main!$D:$D,0)),1),"")</f>
        <v>78.7</v>
      </c>
      <c r="J27" s="184">
        <f t="shared" si="0"/>
        <v>9.1000000000000085</v>
      </c>
      <c r="K27" s="184">
        <f t="shared" si="1"/>
        <v>10</v>
      </c>
      <c r="L27" s="184">
        <f t="shared" si="2"/>
        <v>15.700000000000003</v>
      </c>
      <c r="M27" s="185">
        <f t="shared" si="3"/>
        <v>24</v>
      </c>
      <c r="N27" s="182">
        <v>21.8</v>
      </c>
      <c r="O27" s="183">
        <v>32.4</v>
      </c>
      <c r="P27" s="184">
        <v>25.3</v>
      </c>
      <c r="Q27" s="184">
        <v>23.5</v>
      </c>
      <c r="R27" s="184">
        <f>IFERROR(ROUND(INDEX(DataKs2Main!$P:$P,MATCH($A27,DataKs2Main!$D:$D,0)),1),"")</f>
        <v>37</v>
      </c>
      <c r="S27" s="184">
        <f t="shared" si="4"/>
        <v>13.5</v>
      </c>
      <c r="T27" s="184">
        <f t="shared" si="5"/>
        <v>11.7</v>
      </c>
      <c r="U27" s="184">
        <f t="shared" si="6"/>
        <v>15.2</v>
      </c>
      <c r="V27" s="185">
        <f t="shared" si="7"/>
        <v>21</v>
      </c>
      <c r="W27" s="182">
        <v>101.9</v>
      </c>
      <c r="X27" s="183">
        <v>105.3</v>
      </c>
      <c r="Y27" s="184">
        <v>103.3</v>
      </c>
      <c r="Z27" s="184">
        <v>103.3</v>
      </c>
      <c r="AA27" s="184">
        <f>IFERROR(ROUND(INDEX(DataKs2Main!$L:$L,MATCH($A27,DataKs2Main!$D:$D,0)),1),"")</f>
        <v>106.1</v>
      </c>
      <c r="AB27" s="184">
        <f t="shared" si="8"/>
        <v>2.7999999999999972</v>
      </c>
      <c r="AC27" s="184">
        <f t="shared" si="9"/>
        <v>2.7999999999999972</v>
      </c>
      <c r="AD27" s="184">
        <f t="shared" si="10"/>
        <v>4.1999999999999886</v>
      </c>
      <c r="AE27" s="185">
        <f t="shared" si="11"/>
        <v>22</v>
      </c>
      <c r="AF27" s="186">
        <v>-0.8</v>
      </c>
      <c r="AG27" s="187">
        <v>-0.38</v>
      </c>
      <c r="AH27" s="215">
        <v>-0.71</v>
      </c>
      <c r="AI27" s="215" t="s">
        <v>105</v>
      </c>
      <c r="AJ27" s="215" t="str">
        <f>IF('KS2 (Sch RWM)'!$AA16="","",'KS2 (Sch RWM)'!$AA16)</f>
        <v/>
      </c>
      <c r="AK27" s="188" t="str">
        <f t="shared" si="12"/>
        <v/>
      </c>
      <c r="AL27" s="188" t="str">
        <f t="shared" si="13"/>
        <v/>
      </c>
      <c r="AM27" s="188" t="str">
        <f t="shared" si="14"/>
        <v/>
      </c>
      <c r="AN27" s="185" t="str">
        <f t="shared" si="15"/>
        <v/>
      </c>
    </row>
    <row r="28" spans="1:40">
      <c r="A28" s="179" t="s">
        <v>56</v>
      </c>
      <c r="B28" s="180">
        <v>2064</v>
      </c>
      <c r="C28" s="180">
        <v>23</v>
      </c>
      <c r="D28" s="185">
        <f>IFERROR(INDEX(DataKs2Main!$G:$G,MATCH($A28,DataKs2Main!$D:$D,0)),"")</f>
        <v>40</v>
      </c>
      <c r="E28" s="183">
        <v>61.7</v>
      </c>
      <c r="F28" s="183">
        <v>83.3</v>
      </c>
      <c r="G28" s="184">
        <v>76.3</v>
      </c>
      <c r="H28" s="184">
        <v>78.8</v>
      </c>
      <c r="I28" s="184">
        <f>IFERROR(ROUND(INDEX(DataKs2Main!$N:$N,MATCH($A28,DataKs2Main!$D:$D,0)),1),"")</f>
        <v>82.5</v>
      </c>
      <c r="J28" s="184">
        <f t="shared" si="0"/>
        <v>3.7000000000000028</v>
      </c>
      <c r="K28" s="184">
        <f t="shared" si="1"/>
        <v>6.2000000000000028</v>
      </c>
      <c r="L28" s="184">
        <f t="shared" si="2"/>
        <v>20.799999999999997</v>
      </c>
      <c r="M28" s="185">
        <f t="shared" si="3"/>
        <v>19</v>
      </c>
      <c r="N28" s="182">
        <v>16</v>
      </c>
      <c r="O28" s="183">
        <v>26.9</v>
      </c>
      <c r="P28" s="184">
        <v>32.200000000000003</v>
      </c>
      <c r="Q28" s="184">
        <v>23.1</v>
      </c>
      <c r="R28" s="184">
        <f>IFERROR(ROUND(INDEX(DataKs2Main!$P:$P,MATCH($A28,DataKs2Main!$D:$D,0)),1),"")</f>
        <v>40</v>
      </c>
      <c r="S28" s="184">
        <f t="shared" si="4"/>
        <v>16.899999999999999</v>
      </c>
      <c r="T28" s="184">
        <f t="shared" si="5"/>
        <v>7.7999999999999972</v>
      </c>
      <c r="U28" s="184">
        <f t="shared" si="6"/>
        <v>24</v>
      </c>
      <c r="V28" s="185">
        <f t="shared" si="7"/>
        <v>15</v>
      </c>
      <c r="W28" s="182">
        <v>102.5</v>
      </c>
      <c r="X28" s="183">
        <v>106</v>
      </c>
      <c r="Y28" s="184">
        <v>104.9</v>
      </c>
      <c r="Z28" s="184">
        <v>105.9</v>
      </c>
      <c r="AA28" s="184">
        <f>IFERROR(ROUND(INDEX(DataKs2Main!$L:$L,MATCH($A28,DataKs2Main!$D:$D,0)),1),"")</f>
        <v>108</v>
      </c>
      <c r="AB28" s="184">
        <f t="shared" si="8"/>
        <v>2.0999999999999943</v>
      </c>
      <c r="AC28" s="184">
        <f t="shared" si="9"/>
        <v>3.0999999999999943</v>
      </c>
      <c r="AD28" s="184">
        <f t="shared" si="10"/>
        <v>5.5</v>
      </c>
      <c r="AE28" s="185">
        <f t="shared" si="11"/>
        <v>12</v>
      </c>
      <c r="AF28" s="186">
        <v>-1</v>
      </c>
      <c r="AG28" s="187">
        <v>1.08</v>
      </c>
      <c r="AH28" s="215">
        <v>-0.64</v>
      </c>
      <c r="AI28" s="215" t="s">
        <v>105</v>
      </c>
      <c r="AJ28" s="215" t="str">
        <f>IF('KS2 (Sch RWM)'!$AA14="","",'KS2 (Sch RWM)'!$AA14)</f>
        <v/>
      </c>
      <c r="AK28" s="188" t="str">
        <f t="shared" si="12"/>
        <v/>
      </c>
      <c r="AL28" s="188" t="str">
        <f t="shared" si="13"/>
        <v/>
      </c>
      <c r="AM28" s="188" t="str">
        <f t="shared" si="14"/>
        <v/>
      </c>
      <c r="AN28" s="185" t="str">
        <f t="shared" si="15"/>
        <v/>
      </c>
    </row>
    <row r="29" spans="1:40">
      <c r="A29" s="179" t="s">
        <v>57</v>
      </c>
      <c r="B29" s="180">
        <v>2070</v>
      </c>
      <c r="C29" s="180">
        <v>24</v>
      </c>
      <c r="D29" s="185">
        <f>IFERROR(INDEX(DataKs2Main!$G:$G,MATCH($A29,DataKs2Main!$D:$D,0)),"")</f>
        <v>57</v>
      </c>
      <c r="E29" s="183">
        <v>82.8</v>
      </c>
      <c r="F29" s="183">
        <v>87.1</v>
      </c>
      <c r="G29" s="184">
        <v>82.4</v>
      </c>
      <c r="H29" s="184">
        <v>85.9</v>
      </c>
      <c r="I29" s="184">
        <f>IFERROR(ROUND(INDEX(DataKs2Main!$N:$N,MATCH($A29,DataKs2Main!$D:$D,0)),1),"")</f>
        <v>87.7</v>
      </c>
      <c r="J29" s="184">
        <f t="shared" si="0"/>
        <v>1.7999999999999972</v>
      </c>
      <c r="K29" s="184">
        <f t="shared" si="1"/>
        <v>5.2999999999999972</v>
      </c>
      <c r="L29" s="184">
        <f t="shared" si="2"/>
        <v>4.9000000000000057</v>
      </c>
      <c r="M29" s="185">
        <f t="shared" si="3"/>
        <v>9</v>
      </c>
      <c r="N29" s="182">
        <v>22.2</v>
      </c>
      <c r="O29" s="183">
        <v>32.9</v>
      </c>
      <c r="P29" s="184">
        <v>25</v>
      </c>
      <c r="Q29" s="184">
        <v>28.2</v>
      </c>
      <c r="R29" s="184">
        <f>IFERROR(ROUND(INDEX(DataKs2Main!$P:$P,MATCH($A29,DataKs2Main!$D:$D,0)),1),"")</f>
        <v>35.1</v>
      </c>
      <c r="S29" s="184">
        <f t="shared" si="4"/>
        <v>6.9000000000000021</v>
      </c>
      <c r="T29" s="184">
        <f t="shared" si="5"/>
        <v>10.100000000000001</v>
      </c>
      <c r="U29" s="184">
        <f t="shared" si="6"/>
        <v>12.900000000000002</v>
      </c>
      <c r="V29" s="185">
        <f t="shared" si="7"/>
        <v>25</v>
      </c>
      <c r="W29" s="182">
        <v>104.3</v>
      </c>
      <c r="X29" s="183">
        <v>106.7</v>
      </c>
      <c r="Y29" s="184">
        <v>106.1</v>
      </c>
      <c r="Z29" s="184">
        <v>107</v>
      </c>
      <c r="AA29" s="184">
        <f>IFERROR(ROUND(INDEX(DataKs2Main!$L:$L,MATCH($A29,DataKs2Main!$D:$D,0)),1),"")</f>
        <v>107.4</v>
      </c>
      <c r="AB29" s="184">
        <f t="shared" si="8"/>
        <v>0.40000000000000568</v>
      </c>
      <c r="AC29" s="184">
        <f t="shared" si="9"/>
        <v>1.3000000000000114</v>
      </c>
      <c r="AD29" s="184">
        <f t="shared" si="10"/>
        <v>3.1000000000000085</v>
      </c>
      <c r="AE29" s="185">
        <f t="shared" si="11"/>
        <v>15</v>
      </c>
      <c r="AF29" s="186">
        <v>2.6</v>
      </c>
      <c r="AG29" s="187">
        <v>0.11</v>
      </c>
      <c r="AH29" s="215">
        <v>1.72</v>
      </c>
      <c r="AI29" s="215" t="s">
        <v>105</v>
      </c>
      <c r="AJ29" s="215" t="str">
        <f>IF('KS2 (Sch RWM)'!$AA27="","",'KS2 (Sch RWM)'!$AA27)</f>
        <v/>
      </c>
      <c r="AK29" s="188" t="str">
        <f t="shared" si="12"/>
        <v/>
      </c>
      <c r="AL29" s="188" t="str">
        <f t="shared" si="13"/>
        <v/>
      </c>
      <c r="AM29" s="188" t="str">
        <f t="shared" si="14"/>
        <v/>
      </c>
      <c r="AN29" s="185" t="str">
        <f t="shared" si="15"/>
        <v/>
      </c>
    </row>
    <row r="30" spans="1:40">
      <c r="A30" s="179" t="s">
        <v>58</v>
      </c>
      <c r="B30" s="180">
        <v>2015</v>
      </c>
      <c r="C30" s="180">
        <v>25</v>
      </c>
      <c r="D30" s="185">
        <f>IFERROR(INDEX(DataKs2Main!$G:$G,MATCH($A30,DataKs2Main!$D:$D,0)),"")</f>
        <v>115</v>
      </c>
      <c r="E30" s="183">
        <v>62.7</v>
      </c>
      <c r="F30" s="183">
        <v>70.5</v>
      </c>
      <c r="G30" s="184">
        <v>62.8</v>
      </c>
      <c r="H30" s="184">
        <v>63.5</v>
      </c>
      <c r="I30" s="184">
        <f>IFERROR(ROUND(INDEX(DataKs2Main!$N:$N,MATCH($A30,DataKs2Main!$D:$D,0)),1),"")</f>
        <v>73</v>
      </c>
      <c r="J30" s="184">
        <f t="shared" si="0"/>
        <v>9.5</v>
      </c>
      <c r="K30" s="184">
        <f t="shared" si="1"/>
        <v>10.200000000000003</v>
      </c>
      <c r="L30" s="184">
        <f t="shared" si="2"/>
        <v>10.299999999999997</v>
      </c>
      <c r="M30" s="185">
        <f t="shared" si="3"/>
        <v>31</v>
      </c>
      <c r="N30" s="182">
        <v>15.9</v>
      </c>
      <c r="O30" s="183">
        <v>31.8</v>
      </c>
      <c r="P30" s="184">
        <v>29.8</v>
      </c>
      <c r="Q30" s="184">
        <v>22.2</v>
      </c>
      <c r="R30" s="184">
        <f>IFERROR(ROUND(INDEX(DataKs2Main!$P:$P,MATCH($A30,DataKs2Main!$D:$D,0)),1),"")</f>
        <v>27.8</v>
      </c>
      <c r="S30" s="184">
        <f t="shared" si="4"/>
        <v>5.6000000000000014</v>
      </c>
      <c r="T30" s="184">
        <f t="shared" si="5"/>
        <v>-2</v>
      </c>
      <c r="U30" s="184">
        <f t="shared" si="6"/>
        <v>11.9</v>
      </c>
      <c r="V30" s="185">
        <f t="shared" si="7"/>
        <v>34</v>
      </c>
      <c r="W30" s="182">
        <v>102.6</v>
      </c>
      <c r="X30" s="183">
        <v>105</v>
      </c>
      <c r="Y30" s="184">
        <v>104.3</v>
      </c>
      <c r="Z30" s="184">
        <v>103.2</v>
      </c>
      <c r="AA30" s="184">
        <f>IFERROR(ROUND(INDEX(DataKs2Main!$L:$L,MATCH($A30,DataKs2Main!$D:$D,0)),1),"")</f>
        <v>105.4</v>
      </c>
      <c r="AB30" s="184">
        <f t="shared" si="8"/>
        <v>2.2000000000000028</v>
      </c>
      <c r="AC30" s="184">
        <f t="shared" si="9"/>
        <v>1.1000000000000085</v>
      </c>
      <c r="AD30" s="184">
        <f t="shared" si="10"/>
        <v>2.8000000000000114</v>
      </c>
      <c r="AE30" s="185">
        <f t="shared" si="11"/>
        <v>28</v>
      </c>
      <c r="AF30" s="186">
        <v>-0.5</v>
      </c>
      <c r="AG30" s="187">
        <v>1.33</v>
      </c>
      <c r="AH30" s="215">
        <v>2.17</v>
      </c>
      <c r="AI30" s="215" t="s">
        <v>105</v>
      </c>
      <c r="AJ30" s="215" t="str">
        <f>IF('KS2 (Sch RWM)'!$AA48="","",'KS2 (Sch RWM)'!$AA48)</f>
        <v/>
      </c>
      <c r="AK30" s="188" t="str">
        <f t="shared" si="12"/>
        <v/>
      </c>
      <c r="AL30" s="188" t="str">
        <f t="shared" si="13"/>
        <v/>
      </c>
      <c r="AM30" s="188" t="str">
        <f t="shared" si="14"/>
        <v/>
      </c>
      <c r="AN30" s="185" t="str">
        <f t="shared" si="15"/>
        <v/>
      </c>
    </row>
    <row r="31" spans="1:40">
      <c r="A31" s="179" t="s">
        <v>59</v>
      </c>
      <c r="B31" s="180">
        <v>2019</v>
      </c>
      <c r="C31" s="180">
        <v>26</v>
      </c>
      <c r="D31" s="185">
        <f>IFERROR(INDEX(DataKs2Main!$G:$G,MATCH($A31,DataKs2Main!$D:$D,0)),"")</f>
        <v>30</v>
      </c>
      <c r="E31" s="183"/>
      <c r="F31" s="183">
        <v>80</v>
      </c>
      <c r="G31" s="184">
        <v>90</v>
      </c>
      <c r="H31" s="184">
        <v>90</v>
      </c>
      <c r="I31" s="184">
        <f>IFERROR(ROUND(INDEX(DataKs2Main!$N:$N,MATCH($A31,DataKs2Main!$D:$D,0)),1),"")</f>
        <v>86.7</v>
      </c>
      <c r="J31" s="184">
        <f t="shared" si="0"/>
        <v>-3.2999999999999972</v>
      </c>
      <c r="K31" s="184">
        <f t="shared" si="1"/>
        <v>-3.2999999999999972</v>
      </c>
      <c r="L31" s="184" t="str">
        <f t="shared" si="2"/>
        <v/>
      </c>
      <c r="M31" s="185">
        <f t="shared" si="3"/>
        <v>11</v>
      </c>
      <c r="N31" s="182"/>
      <c r="O31" s="183">
        <v>36.700000000000003</v>
      </c>
      <c r="P31" s="184">
        <v>53.3</v>
      </c>
      <c r="Q31" s="184">
        <v>36.700000000000003</v>
      </c>
      <c r="R31" s="184">
        <f>IFERROR(ROUND(INDEX(DataKs2Main!$P:$P,MATCH($A31,DataKs2Main!$D:$D,0)),1),"")</f>
        <v>50</v>
      </c>
      <c r="S31" s="184">
        <f t="shared" si="4"/>
        <v>13.299999999999997</v>
      </c>
      <c r="T31" s="184">
        <f t="shared" si="5"/>
        <v>-3.2999999999999972</v>
      </c>
      <c r="U31" s="184" t="str">
        <f t="shared" si="6"/>
        <v/>
      </c>
      <c r="V31" s="185">
        <f t="shared" si="7"/>
        <v>6</v>
      </c>
      <c r="W31" s="182"/>
      <c r="X31" s="183">
        <v>105.3</v>
      </c>
      <c r="Y31" s="184">
        <v>108.7</v>
      </c>
      <c r="Z31" s="184">
        <v>108.1</v>
      </c>
      <c r="AA31" s="184">
        <f>IFERROR(ROUND(INDEX(DataKs2Main!$L:$L,MATCH($A31,DataKs2Main!$D:$D,0)),1),"")</f>
        <v>109.6</v>
      </c>
      <c r="AB31" s="184">
        <f t="shared" si="8"/>
        <v>1.5</v>
      </c>
      <c r="AC31" s="184">
        <f t="shared" si="9"/>
        <v>0.89999999999999147</v>
      </c>
      <c r="AD31" s="184" t="str">
        <f t="shared" si="10"/>
        <v/>
      </c>
      <c r="AE31" s="185">
        <f t="shared" si="11"/>
        <v>5</v>
      </c>
      <c r="AF31" s="186" t="s">
        <v>105</v>
      </c>
      <c r="AG31" s="187">
        <v>-0.33</v>
      </c>
      <c r="AH31" s="215">
        <v>3.68</v>
      </c>
      <c r="AI31" s="215" t="s">
        <v>105</v>
      </c>
      <c r="AJ31" s="215" t="str">
        <f>IF('KS2 (Sch RWM)'!$AA25="","",'KS2 (Sch RWM)'!$AA25)</f>
        <v/>
      </c>
      <c r="AK31" s="188" t="str">
        <f t="shared" si="12"/>
        <v/>
      </c>
      <c r="AL31" s="188" t="str">
        <f t="shared" si="13"/>
        <v/>
      </c>
      <c r="AM31" s="188" t="str">
        <f t="shared" si="14"/>
        <v/>
      </c>
      <c r="AN31" s="185" t="str">
        <f t="shared" si="15"/>
        <v/>
      </c>
    </row>
    <row r="32" spans="1:40">
      <c r="A32" s="179" t="s">
        <v>61</v>
      </c>
      <c r="B32" s="180">
        <v>2067</v>
      </c>
      <c r="C32" s="180">
        <v>27</v>
      </c>
      <c r="D32" s="185">
        <f>IFERROR(INDEX(DataKs2Main!$G:$G,MATCH($A32,DataKs2Main!$D:$D,0)),"")</f>
        <v>139</v>
      </c>
      <c r="E32" s="183">
        <v>66.5</v>
      </c>
      <c r="F32" s="183">
        <v>77.900000000000006</v>
      </c>
      <c r="G32" s="184">
        <v>63.7</v>
      </c>
      <c r="H32" s="184">
        <v>71.900000000000006</v>
      </c>
      <c r="I32" s="184">
        <f>IFERROR(ROUND(INDEX(DataKs2Main!$N:$N,MATCH($A32,DataKs2Main!$D:$D,0)),1),"")</f>
        <v>75.5</v>
      </c>
      <c r="J32" s="184">
        <f t="shared" si="0"/>
        <v>3.5999999999999943</v>
      </c>
      <c r="K32" s="184">
        <f t="shared" si="1"/>
        <v>11.799999999999997</v>
      </c>
      <c r="L32" s="184">
        <f t="shared" si="2"/>
        <v>9</v>
      </c>
      <c r="M32" s="185">
        <f t="shared" si="3"/>
        <v>29</v>
      </c>
      <c r="N32" s="182">
        <v>20.9</v>
      </c>
      <c r="O32" s="183">
        <v>18.2</v>
      </c>
      <c r="P32" s="184">
        <v>26.2</v>
      </c>
      <c r="Q32" s="184">
        <v>26.9</v>
      </c>
      <c r="R32" s="184">
        <f>IFERROR(ROUND(INDEX(DataKs2Main!$P:$P,MATCH($A32,DataKs2Main!$D:$D,0)),1),"")</f>
        <v>29.5</v>
      </c>
      <c r="S32" s="184">
        <f t="shared" si="4"/>
        <v>2.6000000000000014</v>
      </c>
      <c r="T32" s="184">
        <f t="shared" si="5"/>
        <v>3.3000000000000007</v>
      </c>
      <c r="U32" s="184">
        <f t="shared" si="6"/>
        <v>8.6000000000000014</v>
      </c>
      <c r="V32" s="185">
        <f t="shared" si="7"/>
        <v>32</v>
      </c>
      <c r="W32" s="182">
        <v>103.3</v>
      </c>
      <c r="X32" s="183">
        <v>103.9</v>
      </c>
      <c r="Y32" s="184">
        <v>103.1</v>
      </c>
      <c r="Z32" s="184">
        <v>104.5</v>
      </c>
      <c r="AA32" s="184">
        <f>IFERROR(ROUND(INDEX(DataKs2Main!$L:$L,MATCH($A32,DataKs2Main!$D:$D,0)),1),"")</f>
        <v>105.1</v>
      </c>
      <c r="AB32" s="184">
        <f t="shared" si="8"/>
        <v>0.59999999999999432</v>
      </c>
      <c r="AC32" s="184">
        <f t="shared" si="9"/>
        <v>2</v>
      </c>
      <c r="AD32" s="184">
        <f t="shared" si="10"/>
        <v>1.7999999999999972</v>
      </c>
      <c r="AE32" s="185">
        <f t="shared" si="11"/>
        <v>30</v>
      </c>
      <c r="AF32" s="186">
        <v>0.3</v>
      </c>
      <c r="AG32" s="187">
        <v>-0.15</v>
      </c>
      <c r="AH32" s="215">
        <v>-1.27</v>
      </c>
      <c r="AI32" s="215" t="s">
        <v>105</v>
      </c>
      <c r="AJ32" s="215" t="str">
        <f>IF('KS2 (Sch RWM)'!$AA43="","",'KS2 (Sch RWM)'!$AA43)</f>
        <v/>
      </c>
      <c r="AK32" s="188" t="str">
        <f t="shared" si="12"/>
        <v/>
      </c>
      <c r="AL32" s="188" t="str">
        <f t="shared" si="13"/>
        <v/>
      </c>
      <c r="AM32" s="188" t="str">
        <f t="shared" si="14"/>
        <v/>
      </c>
      <c r="AN32" s="185" t="str">
        <f t="shared" si="15"/>
        <v/>
      </c>
    </row>
    <row r="33" spans="1:40">
      <c r="A33" s="179" t="s">
        <v>62</v>
      </c>
      <c r="B33" s="180">
        <v>2061</v>
      </c>
      <c r="C33" s="180">
        <v>28</v>
      </c>
      <c r="D33" s="185">
        <f>IFERROR(INDEX(DataKs2Main!$G:$G,MATCH($A33,DataKs2Main!$D:$D,0)),"")</f>
        <v>87</v>
      </c>
      <c r="E33" s="183">
        <v>70.2</v>
      </c>
      <c r="F33" s="183">
        <v>61.3</v>
      </c>
      <c r="G33" s="184">
        <v>61.8</v>
      </c>
      <c r="H33" s="184">
        <v>62.8</v>
      </c>
      <c r="I33" s="184">
        <f>IFERROR(ROUND(INDEX(DataKs2Main!$N:$N,MATCH($A33,DataKs2Main!$D:$D,0)),1),"")</f>
        <v>59.8</v>
      </c>
      <c r="J33" s="184">
        <f t="shared" si="0"/>
        <v>-3</v>
      </c>
      <c r="K33" s="184">
        <f t="shared" si="1"/>
        <v>-2</v>
      </c>
      <c r="L33" s="184">
        <f t="shared" si="2"/>
        <v>-10.400000000000006</v>
      </c>
      <c r="M33" s="185">
        <f t="shared" si="3"/>
        <v>43</v>
      </c>
      <c r="N33" s="182">
        <v>20.2</v>
      </c>
      <c r="O33" s="183">
        <v>12.5</v>
      </c>
      <c r="P33" s="184">
        <v>13.5</v>
      </c>
      <c r="Q33" s="184">
        <v>11.6</v>
      </c>
      <c r="R33" s="184">
        <f>IFERROR(ROUND(INDEX(DataKs2Main!$P:$P,MATCH($A33,DataKs2Main!$D:$D,0)),1),"")</f>
        <v>17.2</v>
      </c>
      <c r="S33" s="184">
        <f t="shared" si="4"/>
        <v>5.6</v>
      </c>
      <c r="T33" s="184">
        <f t="shared" si="5"/>
        <v>3.6999999999999993</v>
      </c>
      <c r="U33" s="184">
        <f t="shared" si="6"/>
        <v>-3</v>
      </c>
      <c r="V33" s="185">
        <f t="shared" si="7"/>
        <v>42</v>
      </c>
      <c r="W33" s="182">
        <v>102.9</v>
      </c>
      <c r="X33" s="183">
        <v>100.9</v>
      </c>
      <c r="Y33" s="184">
        <v>101.9</v>
      </c>
      <c r="Z33" s="184">
        <v>102.5</v>
      </c>
      <c r="AA33" s="184">
        <f>IFERROR(ROUND(INDEX(DataKs2Main!$L:$L,MATCH($A33,DataKs2Main!$D:$D,0)),1),"")</f>
        <v>102.7</v>
      </c>
      <c r="AB33" s="184">
        <f t="shared" si="8"/>
        <v>0.20000000000000284</v>
      </c>
      <c r="AC33" s="184">
        <f t="shared" si="9"/>
        <v>0.79999999999999716</v>
      </c>
      <c r="AD33" s="184">
        <f t="shared" si="10"/>
        <v>-0.20000000000000284</v>
      </c>
      <c r="AE33" s="185">
        <f t="shared" si="11"/>
        <v>42</v>
      </c>
      <c r="AF33" s="186">
        <v>-2.8</v>
      </c>
      <c r="AG33" s="187">
        <v>-2.68</v>
      </c>
      <c r="AH33" s="215">
        <v>-3.42</v>
      </c>
      <c r="AI33" s="215" t="s">
        <v>105</v>
      </c>
      <c r="AJ33" s="215" t="str">
        <f>IF('KS2 (Sch RWM)'!$AA20="","",'KS2 (Sch RWM)'!$AA20)</f>
        <v/>
      </c>
      <c r="AK33" s="188" t="str">
        <f t="shared" si="12"/>
        <v/>
      </c>
      <c r="AL33" s="188" t="str">
        <f t="shared" si="13"/>
        <v/>
      </c>
      <c r="AM33" s="188" t="str">
        <f t="shared" si="14"/>
        <v/>
      </c>
      <c r="AN33" s="185" t="str">
        <f t="shared" si="15"/>
        <v/>
      </c>
    </row>
    <row r="34" spans="1:40">
      <c r="A34" s="179" t="s">
        <v>63</v>
      </c>
      <c r="B34" s="180">
        <v>2047</v>
      </c>
      <c r="C34" s="180">
        <v>29</v>
      </c>
      <c r="D34" s="185">
        <f>IFERROR(INDEX(DataKs2Main!$G:$G,MATCH($A34,DataKs2Main!$D:$D,0)),"")</f>
        <v>108</v>
      </c>
      <c r="E34" s="183">
        <v>89.4</v>
      </c>
      <c r="F34" s="183">
        <v>85.2</v>
      </c>
      <c r="G34" s="184">
        <v>91.7</v>
      </c>
      <c r="H34" s="184">
        <v>95.1</v>
      </c>
      <c r="I34" s="184">
        <f>IFERROR(ROUND(INDEX(DataKs2Main!$N:$N,MATCH($A34,DataKs2Main!$D:$D,0)),1),"")</f>
        <v>95.4</v>
      </c>
      <c r="J34" s="184">
        <f t="shared" si="0"/>
        <v>0.30000000000001137</v>
      </c>
      <c r="K34" s="184">
        <f t="shared" si="1"/>
        <v>3.7000000000000028</v>
      </c>
      <c r="L34" s="184">
        <f t="shared" si="2"/>
        <v>6</v>
      </c>
      <c r="M34" s="185">
        <f t="shared" si="3"/>
        <v>2</v>
      </c>
      <c r="N34" s="182">
        <v>36.299999999999997</v>
      </c>
      <c r="O34" s="183">
        <v>29.6</v>
      </c>
      <c r="P34" s="184">
        <v>35.200000000000003</v>
      </c>
      <c r="Q34" s="184">
        <v>64.7</v>
      </c>
      <c r="R34" s="184">
        <f>IFERROR(ROUND(INDEX(DataKs2Main!$P:$P,MATCH($A34,DataKs2Main!$D:$D,0)),1),"")</f>
        <v>59.3</v>
      </c>
      <c r="S34" s="184">
        <f t="shared" si="4"/>
        <v>-5.4000000000000057</v>
      </c>
      <c r="T34" s="184">
        <f t="shared" si="5"/>
        <v>24.099999999999994</v>
      </c>
      <c r="U34" s="184">
        <f t="shared" si="6"/>
        <v>23</v>
      </c>
      <c r="V34" s="185">
        <f t="shared" si="7"/>
        <v>1</v>
      </c>
      <c r="W34" s="182">
        <v>107.5</v>
      </c>
      <c r="X34" s="183">
        <v>105.9</v>
      </c>
      <c r="Y34" s="184">
        <v>107.4</v>
      </c>
      <c r="Z34" s="184">
        <v>110.9</v>
      </c>
      <c r="AA34" s="184">
        <f>IFERROR(ROUND(INDEX(DataKs2Main!$L:$L,MATCH($A34,DataKs2Main!$D:$D,0)),1),"")</f>
        <v>110.1</v>
      </c>
      <c r="AB34" s="184">
        <f t="shared" si="8"/>
        <v>-0.80000000000001137</v>
      </c>
      <c r="AC34" s="184">
        <f t="shared" si="9"/>
        <v>2.6999999999999886</v>
      </c>
      <c r="AD34" s="184">
        <f t="shared" si="10"/>
        <v>2.5999999999999943</v>
      </c>
      <c r="AE34" s="185">
        <f t="shared" si="11"/>
        <v>1</v>
      </c>
      <c r="AF34" s="186">
        <v>1.8</v>
      </c>
      <c r="AG34" s="187">
        <v>0.37</v>
      </c>
      <c r="AH34" s="215">
        <v>2.15</v>
      </c>
      <c r="AI34" s="215" t="s">
        <v>105</v>
      </c>
      <c r="AJ34" s="215" t="str">
        <f>IF('KS2 (Sch RWM)'!$AA32="","",'KS2 (Sch RWM)'!$AA32)</f>
        <v/>
      </c>
      <c r="AK34" s="188" t="str">
        <f t="shared" si="12"/>
        <v/>
      </c>
      <c r="AL34" s="188" t="str">
        <f t="shared" si="13"/>
        <v/>
      </c>
      <c r="AM34" s="188" t="str">
        <f t="shared" si="14"/>
        <v/>
      </c>
      <c r="AN34" s="185" t="str">
        <f t="shared" si="15"/>
        <v/>
      </c>
    </row>
    <row r="35" spans="1:40">
      <c r="A35" s="179" t="s">
        <v>64</v>
      </c>
      <c r="B35" s="180">
        <v>2074</v>
      </c>
      <c r="C35" s="180">
        <v>30</v>
      </c>
      <c r="D35" s="185">
        <f>IFERROR(INDEX(DataKs2Main!$G:$G,MATCH($A35,DataKs2Main!$D:$D,0)),"")</f>
        <v>59</v>
      </c>
      <c r="E35" s="183">
        <v>59</v>
      </c>
      <c r="F35" s="183">
        <v>59.5</v>
      </c>
      <c r="G35" s="184">
        <v>65.2</v>
      </c>
      <c r="H35" s="184">
        <v>63.1</v>
      </c>
      <c r="I35" s="184">
        <f>IFERROR(ROUND(INDEX(DataKs2Main!$N:$N,MATCH($A35,DataKs2Main!$D:$D,0)),1),"")</f>
        <v>66.099999999999994</v>
      </c>
      <c r="J35" s="184">
        <f t="shared" si="0"/>
        <v>2.9999999999999929</v>
      </c>
      <c r="K35" s="184">
        <f t="shared" si="1"/>
        <v>0.89999999999999147</v>
      </c>
      <c r="L35" s="184">
        <f t="shared" si="2"/>
        <v>7.0999999999999943</v>
      </c>
      <c r="M35" s="185">
        <f t="shared" si="3"/>
        <v>38</v>
      </c>
      <c r="N35" s="182">
        <v>20.5</v>
      </c>
      <c r="O35" s="183">
        <v>13.1</v>
      </c>
      <c r="P35" s="184">
        <v>20.2</v>
      </c>
      <c r="Q35" s="184">
        <v>11.9</v>
      </c>
      <c r="R35" s="184">
        <f>IFERROR(ROUND(INDEX(DataKs2Main!$P:$P,MATCH($A35,DataKs2Main!$D:$D,0)),1),"")</f>
        <v>23.7</v>
      </c>
      <c r="S35" s="184">
        <f t="shared" si="4"/>
        <v>11.799999999999999</v>
      </c>
      <c r="T35" s="184">
        <f t="shared" si="5"/>
        <v>3.5</v>
      </c>
      <c r="U35" s="184">
        <f t="shared" si="6"/>
        <v>3.1999999999999993</v>
      </c>
      <c r="V35" s="185">
        <f t="shared" si="7"/>
        <v>40</v>
      </c>
      <c r="W35" s="182">
        <v>101.2</v>
      </c>
      <c r="X35" s="183">
        <v>100.6</v>
      </c>
      <c r="Y35" s="184">
        <v>102.9</v>
      </c>
      <c r="Z35" s="184">
        <v>102.2</v>
      </c>
      <c r="AA35" s="184">
        <f>IFERROR(ROUND(INDEX(DataKs2Main!$L:$L,MATCH($A35,DataKs2Main!$D:$D,0)),1),"")</f>
        <v>103.1</v>
      </c>
      <c r="AB35" s="184">
        <f t="shared" si="8"/>
        <v>0.89999999999999147</v>
      </c>
      <c r="AC35" s="184">
        <f t="shared" si="9"/>
        <v>0.19999999999998863</v>
      </c>
      <c r="AD35" s="184">
        <f t="shared" si="10"/>
        <v>1.8999999999999915</v>
      </c>
      <c r="AE35" s="185">
        <f t="shared" si="11"/>
        <v>39</v>
      </c>
      <c r="AF35" s="186">
        <v>-1.6</v>
      </c>
      <c r="AG35" s="187">
        <v>-2.31</v>
      </c>
      <c r="AH35" s="215">
        <v>-1.79</v>
      </c>
      <c r="AI35" s="215" t="s">
        <v>105</v>
      </c>
      <c r="AJ35" s="215" t="str">
        <f>IF('KS2 (Sch RWM)'!$AA37="","",'KS2 (Sch RWM)'!$AA37)</f>
        <v/>
      </c>
      <c r="AK35" s="188" t="str">
        <f t="shared" si="12"/>
        <v/>
      </c>
      <c r="AL35" s="188" t="str">
        <f t="shared" si="13"/>
        <v/>
      </c>
      <c r="AM35" s="188" t="str">
        <f t="shared" si="14"/>
        <v/>
      </c>
      <c r="AN35" s="185" t="str">
        <f t="shared" si="15"/>
        <v/>
      </c>
    </row>
    <row r="36" spans="1:40">
      <c r="A36" s="179" t="s">
        <v>65</v>
      </c>
      <c r="B36" s="180">
        <v>3500</v>
      </c>
      <c r="C36" s="180">
        <v>31</v>
      </c>
      <c r="D36" s="185">
        <f>IFERROR(INDEX(DataKs2Main!$G:$G,MATCH($A36,DataKs2Main!$D:$D,0)),"")</f>
        <v>18</v>
      </c>
      <c r="E36" s="183">
        <v>73.3</v>
      </c>
      <c r="F36" s="183">
        <v>80.599999999999994</v>
      </c>
      <c r="G36" s="184">
        <v>75.599999999999994</v>
      </c>
      <c r="H36" s="184">
        <v>80.8</v>
      </c>
      <c r="I36" s="184">
        <f>IFERROR(ROUND(INDEX(DataKs2Main!$N:$N,MATCH($A36,DataKs2Main!$D:$D,0)),1),"")</f>
        <v>100</v>
      </c>
      <c r="J36" s="184">
        <f t="shared" si="0"/>
        <v>19.200000000000003</v>
      </c>
      <c r="K36" s="184">
        <f t="shared" si="1"/>
        <v>24.400000000000006</v>
      </c>
      <c r="L36" s="184">
        <f t="shared" si="2"/>
        <v>26.700000000000003</v>
      </c>
      <c r="M36" s="185">
        <f t="shared" si="3"/>
        <v>1</v>
      </c>
      <c r="N36" s="182">
        <v>33.299999999999997</v>
      </c>
      <c r="O36" s="183">
        <v>52.8</v>
      </c>
      <c r="P36" s="184">
        <v>31.7</v>
      </c>
      <c r="Q36" s="184">
        <v>42.3</v>
      </c>
      <c r="R36" s="184">
        <f>IFERROR(ROUND(INDEX(DataKs2Main!$P:$P,MATCH($A36,DataKs2Main!$D:$D,0)),1),"")</f>
        <v>38.9</v>
      </c>
      <c r="S36" s="184">
        <f t="shared" si="4"/>
        <v>-3.3999999999999986</v>
      </c>
      <c r="T36" s="184">
        <f t="shared" si="5"/>
        <v>7.1999999999999993</v>
      </c>
      <c r="U36" s="184">
        <f t="shared" si="6"/>
        <v>5.6000000000000014</v>
      </c>
      <c r="V36" s="185">
        <f t="shared" si="7"/>
        <v>18</v>
      </c>
      <c r="W36" s="182">
        <v>103.7</v>
      </c>
      <c r="X36" s="183">
        <v>108.6</v>
      </c>
      <c r="Y36" s="184">
        <v>105</v>
      </c>
      <c r="Z36" s="184">
        <v>107.1</v>
      </c>
      <c r="AA36" s="184">
        <f>IFERROR(ROUND(INDEX(DataKs2Main!$L:$L,MATCH($A36,DataKs2Main!$D:$D,0)),1),"")</f>
        <v>109.1</v>
      </c>
      <c r="AB36" s="184">
        <f t="shared" si="8"/>
        <v>2</v>
      </c>
      <c r="AC36" s="184">
        <f t="shared" si="9"/>
        <v>4.0999999999999943</v>
      </c>
      <c r="AD36" s="184">
        <f t="shared" si="10"/>
        <v>5.3999999999999915</v>
      </c>
      <c r="AE36" s="185">
        <f t="shared" si="11"/>
        <v>7</v>
      </c>
      <c r="AF36" s="186">
        <v>0.9</v>
      </c>
      <c r="AG36" s="187">
        <v>3.93</v>
      </c>
      <c r="AH36" s="215">
        <v>1.07</v>
      </c>
      <c r="AI36" s="215" t="s">
        <v>105</v>
      </c>
      <c r="AJ36" s="215" t="str">
        <f>IF('KS2 (Sch RWM)'!$AA30="","",'KS2 (Sch RWM)'!$AA30)</f>
        <v/>
      </c>
      <c r="AK36" s="188" t="str">
        <f t="shared" si="12"/>
        <v/>
      </c>
      <c r="AL36" s="188" t="str">
        <f t="shared" si="13"/>
        <v/>
      </c>
      <c r="AM36" s="188" t="str">
        <f t="shared" si="14"/>
        <v/>
      </c>
      <c r="AN36" s="185" t="str">
        <f t="shared" si="15"/>
        <v/>
      </c>
    </row>
    <row r="37" spans="1:40">
      <c r="A37" s="179" t="s">
        <v>66</v>
      </c>
      <c r="B37" s="180">
        <v>3502</v>
      </c>
      <c r="C37" s="180">
        <v>32</v>
      </c>
      <c r="D37" s="185">
        <f>IFERROR(INDEX(DataKs2Main!$G:$G,MATCH($A37,DataKs2Main!$D:$D,0)),"")</f>
        <v>43</v>
      </c>
      <c r="E37" s="183">
        <v>69.8</v>
      </c>
      <c r="F37" s="183">
        <v>72.099999999999994</v>
      </c>
      <c r="G37" s="184">
        <v>56.9</v>
      </c>
      <c r="H37" s="184">
        <v>70</v>
      </c>
      <c r="I37" s="184">
        <f>IFERROR(ROUND(INDEX(DataKs2Main!$N:$N,MATCH($A37,DataKs2Main!$D:$D,0)),1),"")</f>
        <v>73.3</v>
      </c>
      <c r="J37" s="184">
        <f t="shared" si="0"/>
        <v>3.2999999999999972</v>
      </c>
      <c r="K37" s="184">
        <f t="shared" si="1"/>
        <v>16.399999999999999</v>
      </c>
      <c r="L37" s="184">
        <f t="shared" si="2"/>
        <v>3.5</v>
      </c>
      <c r="M37" s="185">
        <f t="shared" si="3"/>
        <v>30</v>
      </c>
      <c r="N37" s="182">
        <v>20.8</v>
      </c>
      <c r="O37" s="183">
        <v>16.3</v>
      </c>
      <c r="P37" s="184">
        <v>19.600000000000001</v>
      </c>
      <c r="Q37" s="184">
        <v>16</v>
      </c>
      <c r="R37" s="184">
        <f>IFERROR(ROUND(INDEX(DataKs2Main!$P:$P,MATCH($A37,DataKs2Main!$D:$D,0)),1),"")</f>
        <v>40</v>
      </c>
      <c r="S37" s="184">
        <f t="shared" si="4"/>
        <v>24</v>
      </c>
      <c r="T37" s="184">
        <f t="shared" si="5"/>
        <v>20.399999999999999</v>
      </c>
      <c r="U37" s="184">
        <f t="shared" si="6"/>
        <v>19.2</v>
      </c>
      <c r="V37" s="185">
        <f t="shared" si="7"/>
        <v>15</v>
      </c>
      <c r="W37" s="182">
        <v>103.5</v>
      </c>
      <c r="X37" s="183">
        <v>103.9</v>
      </c>
      <c r="Y37" s="184">
        <v>101.7</v>
      </c>
      <c r="Z37" s="184">
        <v>102.8</v>
      </c>
      <c r="AA37" s="184">
        <f>IFERROR(ROUND(INDEX(DataKs2Main!$L:$L,MATCH($A37,DataKs2Main!$D:$D,0)),1),"")</f>
        <v>106.4</v>
      </c>
      <c r="AB37" s="184">
        <f t="shared" si="8"/>
        <v>3.6000000000000085</v>
      </c>
      <c r="AC37" s="184">
        <f t="shared" si="9"/>
        <v>4.7000000000000028</v>
      </c>
      <c r="AD37" s="184">
        <f t="shared" si="10"/>
        <v>2.9000000000000057</v>
      </c>
      <c r="AE37" s="185">
        <f t="shared" si="11"/>
        <v>20</v>
      </c>
      <c r="AF37" s="186">
        <v>1</v>
      </c>
      <c r="AG37" s="187">
        <v>-0.46</v>
      </c>
      <c r="AH37" s="215">
        <v>-2.12</v>
      </c>
      <c r="AI37" s="215" t="s">
        <v>105</v>
      </c>
      <c r="AJ37" s="215" t="str">
        <f>IF('KS2 (Sch RWM)'!$AA22="","",'KS2 (Sch RWM)'!$AA22)</f>
        <v/>
      </c>
      <c r="AK37" s="188" t="str">
        <f t="shared" si="12"/>
        <v/>
      </c>
      <c r="AL37" s="188" t="str">
        <f t="shared" si="13"/>
        <v/>
      </c>
      <c r="AM37" s="188" t="str">
        <f t="shared" si="14"/>
        <v/>
      </c>
      <c r="AN37" s="185" t="str">
        <f t="shared" si="15"/>
        <v/>
      </c>
    </row>
    <row r="38" spans="1:40">
      <c r="A38" s="179" t="s">
        <v>67</v>
      </c>
      <c r="B38" s="180">
        <v>3300</v>
      </c>
      <c r="C38" s="180">
        <v>33</v>
      </c>
      <c r="D38" s="185">
        <f>IFERROR(INDEX(DataKs2Main!$G:$G,MATCH($A38,DataKs2Main!$D:$D,0)),"")</f>
        <v>49</v>
      </c>
      <c r="E38" s="183">
        <v>82.5</v>
      </c>
      <c r="F38" s="183">
        <v>93.8</v>
      </c>
      <c r="G38" s="184">
        <v>92.5</v>
      </c>
      <c r="H38" s="184">
        <v>90.7</v>
      </c>
      <c r="I38" s="184">
        <f>IFERROR(ROUND(INDEX(DataKs2Main!$N:$N,MATCH($A38,DataKs2Main!$D:$D,0)),1),"")</f>
        <v>85.7</v>
      </c>
      <c r="J38" s="184">
        <f t="shared" si="0"/>
        <v>-5</v>
      </c>
      <c r="K38" s="184">
        <f t="shared" si="1"/>
        <v>-6.7999999999999972</v>
      </c>
      <c r="L38" s="184">
        <f t="shared" si="2"/>
        <v>3.2000000000000028</v>
      </c>
      <c r="M38" s="185">
        <f t="shared" si="3"/>
        <v>15</v>
      </c>
      <c r="N38" s="182">
        <v>26.3</v>
      </c>
      <c r="O38" s="183">
        <v>27.1</v>
      </c>
      <c r="P38" s="184">
        <v>30</v>
      </c>
      <c r="Q38" s="184">
        <v>55.8</v>
      </c>
      <c r="R38" s="184">
        <f>IFERROR(ROUND(INDEX(DataKs2Main!$P:$P,MATCH($A38,DataKs2Main!$D:$D,0)),1),"")</f>
        <v>28.6</v>
      </c>
      <c r="S38" s="184">
        <f t="shared" si="4"/>
        <v>-27.199999999999996</v>
      </c>
      <c r="T38" s="184">
        <f t="shared" si="5"/>
        <v>-1.3999999999999986</v>
      </c>
      <c r="U38" s="184">
        <f t="shared" si="6"/>
        <v>2.3000000000000007</v>
      </c>
      <c r="V38" s="185">
        <f t="shared" si="7"/>
        <v>33</v>
      </c>
      <c r="W38" s="182">
        <v>104.6</v>
      </c>
      <c r="X38" s="183">
        <v>106.7</v>
      </c>
      <c r="Y38" s="184">
        <v>107.8</v>
      </c>
      <c r="Z38" s="184">
        <v>109.4</v>
      </c>
      <c r="AA38" s="184">
        <f>IFERROR(ROUND(INDEX(DataKs2Main!$L:$L,MATCH($A38,DataKs2Main!$D:$D,0)),1),"")</f>
        <v>106.3</v>
      </c>
      <c r="AB38" s="184">
        <f t="shared" si="8"/>
        <v>-3.1000000000000085</v>
      </c>
      <c r="AC38" s="184">
        <f t="shared" si="9"/>
        <v>-1.5</v>
      </c>
      <c r="AD38" s="184">
        <f t="shared" si="10"/>
        <v>1.7000000000000028</v>
      </c>
      <c r="AE38" s="185">
        <f t="shared" si="11"/>
        <v>21</v>
      </c>
      <c r="AF38" s="186">
        <v>-1</v>
      </c>
      <c r="AG38" s="187">
        <v>2.81</v>
      </c>
      <c r="AH38" s="215">
        <v>1.1399999999999999</v>
      </c>
      <c r="AI38" s="215" t="s">
        <v>105</v>
      </c>
      <c r="AJ38" s="215" t="str">
        <f>IF('KS2 (Sch RWM)'!$AA13="","",'KS2 (Sch RWM)'!$AA13)</f>
        <v/>
      </c>
      <c r="AK38" s="188" t="str">
        <f t="shared" si="12"/>
        <v/>
      </c>
      <c r="AL38" s="188" t="str">
        <f t="shared" si="13"/>
        <v/>
      </c>
      <c r="AM38" s="188" t="str">
        <f t="shared" si="14"/>
        <v/>
      </c>
      <c r="AN38" s="185" t="str">
        <f t="shared" si="15"/>
        <v/>
      </c>
    </row>
    <row r="39" spans="1:40">
      <c r="A39" s="179" t="s">
        <v>68</v>
      </c>
      <c r="B39" s="180">
        <v>3503</v>
      </c>
      <c r="C39" s="180">
        <v>34</v>
      </c>
      <c r="D39" s="185">
        <f>IFERROR(INDEX(DataKs2Main!$G:$G,MATCH($A39,DataKs2Main!$D:$D,0)),"")</f>
        <v>52</v>
      </c>
      <c r="E39" s="183">
        <v>72.2</v>
      </c>
      <c r="F39" s="183">
        <v>87.7</v>
      </c>
      <c r="G39" s="184">
        <v>76.8</v>
      </c>
      <c r="H39" s="184">
        <v>87.2</v>
      </c>
      <c r="I39" s="184">
        <f>IFERROR(ROUND(INDEX(DataKs2Main!$N:$N,MATCH($A39,DataKs2Main!$D:$D,0)),1),"")</f>
        <v>88.5</v>
      </c>
      <c r="J39" s="184">
        <f t="shared" si="0"/>
        <v>1.2999999999999972</v>
      </c>
      <c r="K39" s="184">
        <f t="shared" si="1"/>
        <v>11.700000000000003</v>
      </c>
      <c r="L39" s="184">
        <f t="shared" si="2"/>
        <v>16.299999999999997</v>
      </c>
      <c r="M39" s="185">
        <f t="shared" si="3"/>
        <v>7</v>
      </c>
      <c r="N39" s="182">
        <v>27.8</v>
      </c>
      <c r="O39" s="183">
        <v>26.3</v>
      </c>
      <c r="P39" s="184">
        <v>25</v>
      </c>
      <c r="Q39" s="184">
        <v>44.7</v>
      </c>
      <c r="R39" s="184">
        <f>IFERROR(ROUND(INDEX(DataKs2Main!$P:$P,MATCH($A39,DataKs2Main!$D:$D,0)),1),"")</f>
        <v>50</v>
      </c>
      <c r="S39" s="184">
        <f t="shared" si="4"/>
        <v>5.2999999999999972</v>
      </c>
      <c r="T39" s="184">
        <f t="shared" si="5"/>
        <v>25</v>
      </c>
      <c r="U39" s="184">
        <f t="shared" si="6"/>
        <v>22.2</v>
      </c>
      <c r="V39" s="185">
        <f t="shared" si="7"/>
        <v>6</v>
      </c>
      <c r="W39" s="182">
        <v>104.6</v>
      </c>
      <c r="X39" s="183">
        <v>106.2</v>
      </c>
      <c r="Y39" s="184">
        <v>104.9</v>
      </c>
      <c r="Z39" s="184">
        <v>108.8</v>
      </c>
      <c r="AA39" s="184">
        <f>IFERROR(ROUND(INDEX(DataKs2Main!$L:$L,MATCH($A39,DataKs2Main!$D:$D,0)),1),"")</f>
        <v>108.8</v>
      </c>
      <c r="AB39" s="184">
        <f t="shared" si="8"/>
        <v>0</v>
      </c>
      <c r="AC39" s="184">
        <f t="shared" si="9"/>
        <v>3.8999999999999915</v>
      </c>
      <c r="AD39" s="184">
        <f t="shared" si="10"/>
        <v>4.2000000000000028</v>
      </c>
      <c r="AE39" s="185">
        <f t="shared" si="11"/>
        <v>9</v>
      </c>
      <c r="AF39" s="186">
        <v>1.1000000000000001</v>
      </c>
      <c r="AG39" s="187">
        <v>2.92</v>
      </c>
      <c r="AH39" s="215">
        <v>1.48</v>
      </c>
      <c r="AI39" s="215" t="s">
        <v>105</v>
      </c>
      <c r="AJ39" s="215" t="str">
        <f>IF('KS2 (Sch RWM)'!$AA24="","",'KS2 (Sch RWM)'!$AA24)</f>
        <v/>
      </c>
      <c r="AK39" s="188" t="str">
        <f t="shared" si="12"/>
        <v/>
      </c>
      <c r="AL39" s="188" t="str">
        <f t="shared" si="13"/>
        <v/>
      </c>
      <c r="AM39" s="188" t="str">
        <f t="shared" si="14"/>
        <v/>
      </c>
      <c r="AN39" s="185" t="str">
        <f t="shared" si="15"/>
        <v/>
      </c>
    </row>
    <row r="40" spans="1:40">
      <c r="A40" s="179" t="s">
        <v>69</v>
      </c>
      <c r="B40" s="180">
        <v>3505</v>
      </c>
      <c r="C40" s="180">
        <v>35</v>
      </c>
      <c r="D40" s="185">
        <f>IFERROR(INDEX(DataKs2Main!$G:$G,MATCH($A40,DataKs2Main!$D:$D,0)),"")</f>
        <v>30</v>
      </c>
      <c r="E40" s="183">
        <v>86.2</v>
      </c>
      <c r="F40" s="183">
        <v>92</v>
      </c>
      <c r="G40" s="184">
        <v>92</v>
      </c>
      <c r="H40" s="184">
        <v>84</v>
      </c>
      <c r="I40" s="184">
        <f>IFERROR(ROUND(INDEX(DataKs2Main!$N:$N,MATCH($A40,DataKs2Main!$D:$D,0)),1),"")</f>
        <v>93.3</v>
      </c>
      <c r="J40" s="184">
        <f t="shared" si="0"/>
        <v>9.2999999999999972</v>
      </c>
      <c r="K40" s="184">
        <f t="shared" si="1"/>
        <v>1.2999999999999972</v>
      </c>
      <c r="L40" s="184">
        <f t="shared" si="2"/>
        <v>7.0999999999999943</v>
      </c>
      <c r="M40" s="185">
        <f t="shared" si="3"/>
        <v>3</v>
      </c>
      <c r="N40" s="182">
        <v>31</v>
      </c>
      <c r="O40" s="183">
        <v>44</v>
      </c>
      <c r="P40" s="184">
        <v>36</v>
      </c>
      <c r="Q40" s="184">
        <v>48</v>
      </c>
      <c r="R40" s="184">
        <f>IFERROR(ROUND(INDEX(DataKs2Main!$P:$P,MATCH($A40,DataKs2Main!$D:$D,0)),1),"")</f>
        <v>50</v>
      </c>
      <c r="S40" s="184">
        <f t="shared" si="4"/>
        <v>2</v>
      </c>
      <c r="T40" s="184">
        <f t="shared" si="5"/>
        <v>14</v>
      </c>
      <c r="U40" s="184">
        <f t="shared" si="6"/>
        <v>19</v>
      </c>
      <c r="V40" s="185">
        <f t="shared" si="7"/>
        <v>6</v>
      </c>
      <c r="W40" s="182">
        <v>107.1</v>
      </c>
      <c r="X40" s="183">
        <v>108.7</v>
      </c>
      <c r="Y40" s="184">
        <v>108.6</v>
      </c>
      <c r="Z40" s="184">
        <v>107.6</v>
      </c>
      <c r="AA40" s="184">
        <f>IFERROR(ROUND(INDEX(DataKs2Main!$L:$L,MATCH($A40,DataKs2Main!$D:$D,0)),1),"")</f>
        <v>109.7</v>
      </c>
      <c r="AB40" s="184">
        <f t="shared" si="8"/>
        <v>2.1000000000000085</v>
      </c>
      <c r="AC40" s="184">
        <f t="shared" si="9"/>
        <v>1.1000000000000085</v>
      </c>
      <c r="AD40" s="184">
        <f t="shared" si="10"/>
        <v>2.6000000000000085</v>
      </c>
      <c r="AE40" s="185">
        <f t="shared" si="11"/>
        <v>4</v>
      </c>
      <c r="AF40" s="186">
        <v>0.7</v>
      </c>
      <c r="AG40" s="187">
        <v>3.13</v>
      </c>
      <c r="AH40" s="215">
        <v>1.5</v>
      </c>
      <c r="AI40" s="215" t="s">
        <v>105</v>
      </c>
      <c r="AJ40" s="215" t="str">
        <f>IF('KS2 (Sch RWM)'!$AA17="","",'KS2 (Sch RWM)'!$AA17)</f>
        <v/>
      </c>
      <c r="AK40" s="188" t="str">
        <f t="shared" si="12"/>
        <v/>
      </c>
      <c r="AL40" s="188" t="str">
        <f t="shared" si="13"/>
        <v/>
      </c>
      <c r="AM40" s="188" t="str">
        <f t="shared" si="14"/>
        <v/>
      </c>
      <c r="AN40" s="185" t="str">
        <f t="shared" si="15"/>
        <v/>
      </c>
    </row>
    <row r="41" spans="1:40">
      <c r="A41" s="179" t="s">
        <v>70</v>
      </c>
      <c r="B41" s="180">
        <v>3506</v>
      </c>
      <c r="C41" s="180">
        <v>36</v>
      </c>
      <c r="D41" s="185">
        <f>IFERROR(INDEX(DataKs2Main!$G:$G,MATCH($A41,DataKs2Main!$D:$D,0)),"")</f>
        <v>29</v>
      </c>
      <c r="E41" s="183">
        <v>86.7</v>
      </c>
      <c r="F41" s="183">
        <v>80</v>
      </c>
      <c r="G41" s="184">
        <v>79.3</v>
      </c>
      <c r="H41" s="184">
        <v>75</v>
      </c>
      <c r="I41" s="184">
        <f>IFERROR(ROUND(INDEX(DataKs2Main!$N:$N,MATCH($A41,DataKs2Main!$D:$D,0)),1),"")</f>
        <v>86.2</v>
      </c>
      <c r="J41" s="184">
        <f t="shared" si="0"/>
        <v>11.200000000000003</v>
      </c>
      <c r="K41" s="184">
        <f t="shared" si="1"/>
        <v>6.9000000000000057</v>
      </c>
      <c r="L41" s="184">
        <f t="shared" si="2"/>
        <v>-0.5</v>
      </c>
      <c r="M41" s="185">
        <f t="shared" si="3"/>
        <v>14</v>
      </c>
      <c r="N41" s="182">
        <v>30</v>
      </c>
      <c r="O41" s="183">
        <v>40</v>
      </c>
      <c r="P41" s="184">
        <v>34.5</v>
      </c>
      <c r="Q41" s="184">
        <v>17.899999999999999</v>
      </c>
      <c r="R41" s="184">
        <f>IFERROR(ROUND(INDEX(DataKs2Main!$P:$P,MATCH($A41,DataKs2Main!$D:$D,0)),1),"")</f>
        <v>31</v>
      </c>
      <c r="S41" s="184">
        <f t="shared" si="4"/>
        <v>13.100000000000001</v>
      </c>
      <c r="T41" s="184">
        <f t="shared" si="5"/>
        <v>-3.5</v>
      </c>
      <c r="U41" s="184">
        <f t="shared" si="6"/>
        <v>1</v>
      </c>
      <c r="V41" s="185">
        <f t="shared" si="7"/>
        <v>30</v>
      </c>
      <c r="W41" s="182">
        <v>105.3</v>
      </c>
      <c r="X41" s="183">
        <v>104.4</v>
      </c>
      <c r="Y41" s="184">
        <v>106.9</v>
      </c>
      <c r="Z41" s="184">
        <v>103.8</v>
      </c>
      <c r="AA41" s="184">
        <f>IFERROR(ROUND(INDEX(DataKs2Main!$L:$L,MATCH($A41,DataKs2Main!$D:$D,0)),1),"")</f>
        <v>105.7</v>
      </c>
      <c r="AB41" s="184">
        <f t="shared" si="8"/>
        <v>1.9000000000000057</v>
      </c>
      <c r="AC41" s="184">
        <f t="shared" si="9"/>
        <v>-1.2000000000000028</v>
      </c>
      <c r="AD41" s="184">
        <f t="shared" si="10"/>
        <v>0.40000000000000568</v>
      </c>
      <c r="AE41" s="185">
        <f t="shared" si="11"/>
        <v>27</v>
      </c>
      <c r="AF41" s="186">
        <v>1.7</v>
      </c>
      <c r="AG41" s="187">
        <v>0.1</v>
      </c>
      <c r="AH41" s="215">
        <v>0.3</v>
      </c>
      <c r="AI41" s="215" t="s">
        <v>105</v>
      </c>
      <c r="AJ41" s="215" t="str">
        <f>IF('KS2 (Sch RWM)'!$AA47="","",'KS2 (Sch RWM)'!$AA47)</f>
        <v/>
      </c>
      <c r="AK41" s="188" t="str">
        <f t="shared" si="12"/>
        <v/>
      </c>
      <c r="AL41" s="188" t="str">
        <f t="shared" si="13"/>
        <v/>
      </c>
      <c r="AM41" s="188" t="str">
        <f t="shared" si="14"/>
        <v/>
      </c>
      <c r="AN41" s="185" t="str">
        <f t="shared" si="15"/>
        <v/>
      </c>
    </row>
    <row r="42" spans="1:40">
      <c r="A42" s="179" t="s">
        <v>71</v>
      </c>
      <c r="B42" s="180">
        <v>4028</v>
      </c>
      <c r="C42" s="180">
        <v>37</v>
      </c>
      <c r="D42" s="185">
        <f>IFERROR(INDEX(DataKs2Main!$G:$G,MATCH($A42,DataKs2Main!$D:$D,0)),"")</f>
        <v>90</v>
      </c>
      <c r="E42" s="183">
        <v>90</v>
      </c>
      <c r="F42" s="183">
        <v>72.900000000000006</v>
      </c>
      <c r="G42" s="184">
        <v>81</v>
      </c>
      <c r="H42" s="184">
        <v>88.8</v>
      </c>
      <c r="I42" s="184">
        <f>IFERROR(ROUND(INDEX(DataKs2Main!$N:$N,MATCH($A42,DataKs2Main!$D:$D,0)),1),"")</f>
        <v>92.2</v>
      </c>
      <c r="J42" s="184">
        <f t="shared" si="0"/>
        <v>3.4000000000000057</v>
      </c>
      <c r="K42" s="184">
        <f t="shared" si="1"/>
        <v>11.200000000000003</v>
      </c>
      <c r="L42" s="184">
        <f t="shared" si="2"/>
        <v>2.2000000000000028</v>
      </c>
      <c r="M42" s="185">
        <f t="shared" si="3"/>
        <v>4</v>
      </c>
      <c r="N42" s="182">
        <v>13.3</v>
      </c>
      <c r="O42" s="183">
        <v>17.600000000000001</v>
      </c>
      <c r="P42" s="184">
        <v>33.299999999999997</v>
      </c>
      <c r="Q42" s="184">
        <v>31.5</v>
      </c>
      <c r="R42" s="184">
        <f>IFERROR(ROUND(INDEX(DataKs2Main!$P:$P,MATCH($A42,DataKs2Main!$D:$D,0)),1),"")</f>
        <v>48.9</v>
      </c>
      <c r="S42" s="184">
        <f t="shared" si="4"/>
        <v>17.399999999999999</v>
      </c>
      <c r="T42" s="184">
        <f t="shared" si="5"/>
        <v>15.600000000000001</v>
      </c>
      <c r="U42" s="184">
        <f t="shared" si="6"/>
        <v>35.599999999999994</v>
      </c>
      <c r="V42" s="185">
        <f t="shared" si="7"/>
        <v>9</v>
      </c>
      <c r="W42" s="182">
        <v>105.4</v>
      </c>
      <c r="X42" s="183">
        <v>103.2</v>
      </c>
      <c r="Y42" s="184">
        <v>106.4</v>
      </c>
      <c r="Z42" s="184">
        <v>106.9</v>
      </c>
      <c r="AA42" s="184">
        <f>IFERROR(ROUND(INDEX(DataKs2Main!$L:$L,MATCH($A42,DataKs2Main!$D:$D,0)),1),"")</f>
        <v>108.4</v>
      </c>
      <c r="AB42" s="184">
        <f t="shared" si="8"/>
        <v>1.5</v>
      </c>
      <c r="AC42" s="184">
        <f t="shared" si="9"/>
        <v>2</v>
      </c>
      <c r="AD42" s="184">
        <f t="shared" si="10"/>
        <v>3</v>
      </c>
      <c r="AE42" s="185">
        <f t="shared" si="11"/>
        <v>11</v>
      </c>
      <c r="AF42" s="186">
        <v>2.2999999999999998</v>
      </c>
      <c r="AG42" s="187">
        <v>-3.21</v>
      </c>
      <c r="AH42" s="215">
        <v>1.42</v>
      </c>
      <c r="AI42" s="215" t="s">
        <v>105</v>
      </c>
      <c r="AJ42" s="215" t="str">
        <f>IF('KS2 (Sch RWM)'!$AA7="","",'KS2 (Sch RWM)'!$AA7)</f>
        <v/>
      </c>
      <c r="AK42" s="188" t="str">
        <f t="shared" si="12"/>
        <v/>
      </c>
      <c r="AL42" s="188" t="str">
        <f t="shared" si="13"/>
        <v/>
      </c>
      <c r="AM42" s="188" t="str">
        <f t="shared" si="14"/>
        <v/>
      </c>
      <c r="AN42" s="185" t="str">
        <f t="shared" si="15"/>
        <v/>
      </c>
    </row>
    <row r="43" spans="1:40">
      <c r="A43" s="179" t="s">
        <v>93</v>
      </c>
      <c r="B43" s="180">
        <v>2003</v>
      </c>
      <c r="C43" s="180">
        <v>38</v>
      </c>
      <c r="D43" s="185">
        <f>IFERROR(INDEX(DataKs2Main!$G:$G,MATCH($A43,DataKs2Main!$D:$D,0)),"")</f>
        <v>83</v>
      </c>
      <c r="E43" s="183">
        <v>69.8</v>
      </c>
      <c r="F43" s="183">
        <v>64.900000000000006</v>
      </c>
      <c r="G43" s="184">
        <v>72.900000000000006</v>
      </c>
      <c r="H43" s="184">
        <v>66.3</v>
      </c>
      <c r="I43" s="184">
        <f>IFERROR(ROUND(INDEX(DataKs2Main!$N:$N,MATCH($A43,DataKs2Main!$D:$D,0)),1),"")</f>
        <v>77.099999999999994</v>
      </c>
      <c r="J43" s="184">
        <f t="shared" si="0"/>
        <v>10.799999999999997</v>
      </c>
      <c r="K43" s="184">
        <f t="shared" si="1"/>
        <v>4.1999999999999886</v>
      </c>
      <c r="L43" s="184">
        <f t="shared" si="2"/>
        <v>7.2999999999999972</v>
      </c>
      <c r="M43" s="185">
        <f t="shared" si="3"/>
        <v>27</v>
      </c>
      <c r="N43" s="182">
        <v>31.3</v>
      </c>
      <c r="O43" s="183">
        <v>14.3</v>
      </c>
      <c r="P43" s="184">
        <v>22.4</v>
      </c>
      <c r="Q43" s="184">
        <v>19.3</v>
      </c>
      <c r="R43" s="184">
        <f>IFERROR(ROUND(INDEX(DataKs2Main!$P:$P,MATCH($A43,DataKs2Main!$D:$D,0)),1),"")</f>
        <v>37.299999999999997</v>
      </c>
      <c r="S43" s="184">
        <f t="shared" si="4"/>
        <v>17.999999999999996</v>
      </c>
      <c r="T43" s="184">
        <f t="shared" si="5"/>
        <v>14.899999999999999</v>
      </c>
      <c r="U43" s="184">
        <f t="shared" si="6"/>
        <v>5.9999999999999964</v>
      </c>
      <c r="V43" s="185">
        <f t="shared" si="7"/>
        <v>20</v>
      </c>
      <c r="W43" s="182">
        <v>103.3</v>
      </c>
      <c r="X43" s="183">
        <v>101.7</v>
      </c>
      <c r="Y43" s="184">
        <v>104.1</v>
      </c>
      <c r="Z43" s="184">
        <v>103</v>
      </c>
      <c r="AA43" s="184">
        <f>IFERROR(ROUND(INDEX(DataKs2Main!$L:$L,MATCH($A43,DataKs2Main!$D:$D,0)),1),"")</f>
        <v>106.1</v>
      </c>
      <c r="AB43" s="184">
        <f t="shared" si="8"/>
        <v>3.0999999999999943</v>
      </c>
      <c r="AC43" s="184">
        <f t="shared" si="9"/>
        <v>2</v>
      </c>
      <c r="AD43" s="184">
        <f t="shared" si="10"/>
        <v>2.7999999999999972</v>
      </c>
      <c r="AE43" s="185">
        <f t="shared" si="11"/>
        <v>22</v>
      </c>
      <c r="AF43" s="186">
        <v>-4.5</v>
      </c>
      <c r="AG43" s="187">
        <v>-5.55</v>
      </c>
      <c r="AH43" s="215">
        <v>-4.3600000000000003</v>
      </c>
      <c r="AI43" s="215" t="s">
        <v>105</v>
      </c>
      <c r="AJ43" s="215" t="str">
        <f>IF('KS2 (Sch RWM)'!$AA35="","",'KS2 (Sch RWM)'!$AA35)</f>
        <v/>
      </c>
      <c r="AK43" s="188" t="str">
        <f t="shared" si="12"/>
        <v/>
      </c>
      <c r="AL43" s="188" t="str">
        <f t="shared" si="13"/>
        <v/>
      </c>
      <c r="AM43" s="188" t="str">
        <f t="shared" si="14"/>
        <v/>
      </c>
      <c r="AN43" s="185" t="str">
        <f t="shared" si="15"/>
        <v/>
      </c>
    </row>
    <row r="44" spans="1:40">
      <c r="A44" s="179" t="s">
        <v>73</v>
      </c>
      <c r="B44" s="180">
        <v>2056</v>
      </c>
      <c r="C44" s="180">
        <v>39</v>
      </c>
      <c r="D44" s="185">
        <f>IFERROR(INDEX(DataKs2Main!$G:$G,MATCH($A44,DataKs2Main!$D:$D,0)),"")</f>
        <v>51</v>
      </c>
      <c r="E44" s="183">
        <v>85.7</v>
      </c>
      <c r="F44" s="183">
        <v>81.8</v>
      </c>
      <c r="G44" s="184">
        <v>80.599999999999994</v>
      </c>
      <c r="H44" s="184">
        <v>66.099999999999994</v>
      </c>
      <c r="I44" s="184">
        <f>IFERROR(ROUND(INDEX(DataKs2Main!$N:$N,MATCH($A44,DataKs2Main!$D:$D,0)),1),"")</f>
        <v>86.3</v>
      </c>
      <c r="J44" s="184">
        <f t="shared" si="0"/>
        <v>20.200000000000003</v>
      </c>
      <c r="K44" s="184">
        <f t="shared" si="1"/>
        <v>5.7000000000000028</v>
      </c>
      <c r="L44" s="184">
        <f t="shared" si="2"/>
        <v>0.59999999999999432</v>
      </c>
      <c r="M44" s="185">
        <f t="shared" si="3"/>
        <v>13</v>
      </c>
      <c r="N44" s="182">
        <v>42.9</v>
      </c>
      <c r="O44" s="183">
        <v>45.5</v>
      </c>
      <c r="P44" s="184">
        <v>25.8</v>
      </c>
      <c r="Q44" s="184">
        <v>39</v>
      </c>
      <c r="R44" s="184">
        <f>IFERROR(ROUND(INDEX(DataKs2Main!$P:$P,MATCH($A44,DataKs2Main!$D:$D,0)),1),"")</f>
        <v>54.9</v>
      </c>
      <c r="S44" s="184">
        <f t="shared" si="4"/>
        <v>15.899999999999999</v>
      </c>
      <c r="T44" s="184">
        <f t="shared" si="5"/>
        <v>29.099999999999998</v>
      </c>
      <c r="U44" s="184">
        <f t="shared" si="6"/>
        <v>12</v>
      </c>
      <c r="V44" s="185">
        <f t="shared" si="7"/>
        <v>4</v>
      </c>
      <c r="W44" s="182">
        <v>107.5</v>
      </c>
      <c r="X44" s="183">
        <v>108.3</v>
      </c>
      <c r="Y44" s="184">
        <v>105.7</v>
      </c>
      <c r="Z44" s="184">
        <v>105.1</v>
      </c>
      <c r="AA44" s="184">
        <f>IFERROR(ROUND(INDEX(DataKs2Main!$L:$L,MATCH($A44,DataKs2Main!$D:$D,0)),1),"")</f>
        <v>109.4</v>
      </c>
      <c r="AB44" s="184">
        <f t="shared" si="8"/>
        <v>4.3000000000000114</v>
      </c>
      <c r="AC44" s="184">
        <f t="shared" si="9"/>
        <v>3.7000000000000028</v>
      </c>
      <c r="AD44" s="184">
        <f t="shared" si="10"/>
        <v>1.9000000000000057</v>
      </c>
      <c r="AE44" s="185">
        <f t="shared" si="11"/>
        <v>6</v>
      </c>
      <c r="AF44" s="186">
        <v>3.4</v>
      </c>
      <c r="AG44" s="187">
        <v>4.17</v>
      </c>
      <c r="AH44" s="215">
        <v>0.03</v>
      </c>
      <c r="AI44" s="215" t="s">
        <v>105</v>
      </c>
      <c r="AJ44" s="215" t="str">
        <f>IF('KS2 (Sch RWM)'!$AA12="","",'KS2 (Sch RWM)'!$AA12)</f>
        <v/>
      </c>
      <c r="AK44" s="188" t="str">
        <f t="shared" si="12"/>
        <v/>
      </c>
      <c r="AL44" s="188" t="str">
        <f t="shared" si="13"/>
        <v/>
      </c>
      <c r="AM44" s="188" t="str">
        <f t="shared" si="14"/>
        <v/>
      </c>
      <c r="AN44" s="185" t="str">
        <f t="shared" si="15"/>
        <v/>
      </c>
    </row>
    <row r="45" spans="1:40">
      <c r="A45" s="179" t="s">
        <v>74</v>
      </c>
      <c r="B45" s="180">
        <v>2059</v>
      </c>
      <c r="C45" s="180">
        <v>40</v>
      </c>
      <c r="D45" s="185">
        <f>IFERROR(INDEX(DataKs2Main!$G:$G,MATCH($A45,DataKs2Main!$D:$D,0)),"")</f>
        <v>129</v>
      </c>
      <c r="E45" s="183">
        <v>72.3</v>
      </c>
      <c r="F45" s="183">
        <v>64.400000000000006</v>
      </c>
      <c r="G45" s="184">
        <v>72.099999999999994</v>
      </c>
      <c r="H45" s="184">
        <v>67.400000000000006</v>
      </c>
      <c r="I45" s="184">
        <f>IFERROR(ROUND(INDEX(DataKs2Main!$N:$N,MATCH($A45,DataKs2Main!$D:$D,0)),1),"")</f>
        <v>65.900000000000006</v>
      </c>
      <c r="J45" s="184">
        <f t="shared" si="0"/>
        <v>-1.5</v>
      </c>
      <c r="K45" s="184">
        <f t="shared" si="1"/>
        <v>-6.1999999999999886</v>
      </c>
      <c r="L45" s="184">
        <f t="shared" si="2"/>
        <v>-6.3999999999999915</v>
      </c>
      <c r="M45" s="185">
        <f t="shared" si="3"/>
        <v>40</v>
      </c>
      <c r="N45" s="182">
        <v>21.4</v>
      </c>
      <c r="O45" s="183">
        <v>22.8</v>
      </c>
      <c r="P45" s="184">
        <v>19.3</v>
      </c>
      <c r="Q45" s="184">
        <v>17</v>
      </c>
      <c r="R45" s="184">
        <f>IFERROR(ROUND(INDEX(DataKs2Main!$P:$P,MATCH($A45,DataKs2Main!$D:$D,0)),1),"")</f>
        <v>26.4</v>
      </c>
      <c r="S45" s="184">
        <f t="shared" si="4"/>
        <v>9.3999999999999986</v>
      </c>
      <c r="T45" s="184">
        <f t="shared" si="5"/>
        <v>7.0999999999999979</v>
      </c>
      <c r="U45" s="184">
        <f t="shared" si="6"/>
        <v>5</v>
      </c>
      <c r="V45" s="185">
        <f t="shared" si="7"/>
        <v>35</v>
      </c>
      <c r="W45" s="182">
        <v>103.3</v>
      </c>
      <c r="X45" s="183">
        <v>103.1</v>
      </c>
      <c r="Y45" s="184">
        <v>104.2</v>
      </c>
      <c r="Z45" s="184">
        <v>103.1</v>
      </c>
      <c r="AA45" s="184">
        <f>IFERROR(ROUND(INDEX(DataKs2Main!$L:$L,MATCH($A45,DataKs2Main!$D:$D,0)),1),"")</f>
        <v>103.9</v>
      </c>
      <c r="AB45" s="184">
        <f t="shared" si="8"/>
        <v>0.80000000000001137</v>
      </c>
      <c r="AC45" s="184">
        <f t="shared" si="9"/>
        <v>-0.29999999999999716</v>
      </c>
      <c r="AD45" s="184">
        <f t="shared" si="10"/>
        <v>0.60000000000000853</v>
      </c>
      <c r="AE45" s="185">
        <f t="shared" si="11"/>
        <v>38</v>
      </c>
      <c r="AF45" s="186">
        <v>-2.1</v>
      </c>
      <c r="AG45" s="187">
        <v>-1.82</v>
      </c>
      <c r="AH45" s="215">
        <v>-0.59</v>
      </c>
      <c r="AI45" s="215" t="s">
        <v>105</v>
      </c>
      <c r="AJ45" s="215" t="str">
        <f>IF('KS2 (Sch RWM)'!$AA45="","",'KS2 (Sch RWM)'!$AA45)</f>
        <v/>
      </c>
      <c r="AK45" s="188" t="str">
        <f t="shared" si="12"/>
        <v/>
      </c>
      <c r="AL45" s="188" t="str">
        <f t="shared" si="13"/>
        <v/>
      </c>
      <c r="AM45" s="188" t="str">
        <f t="shared" si="14"/>
        <v/>
      </c>
      <c r="AN45" s="185" t="str">
        <f t="shared" si="15"/>
        <v/>
      </c>
    </row>
    <row r="46" spans="1:40">
      <c r="A46" s="179" t="s">
        <v>94</v>
      </c>
      <c r="B46" s="180">
        <v>2055</v>
      </c>
      <c r="C46" s="180">
        <v>41</v>
      </c>
      <c r="D46" s="185">
        <f>IFERROR(INDEX(DataKs2Main!$G:$G,MATCH($A46,DataKs2Main!$D:$D,0)),"")</f>
        <v>136</v>
      </c>
      <c r="E46" s="183">
        <v>89.1</v>
      </c>
      <c r="F46" s="183">
        <v>86.6</v>
      </c>
      <c r="G46" s="184">
        <v>85.7</v>
      </c>
      <c r="H46" s="184">
        <v>85.7</v>
      </c>
      <c r="I46" s="184">
        <f>IFERROR(ROUND(INDEX(DataKs2Main!$N:$N,MATCH($A46,DataKs2Main!$D:$D,0)),1),"")</f>
        <v>91.9</v>
      </c>
      <c r="J46" s="184">
        <f t="shared" si="0"/>
        <v>6.2000000000000028</v>
      </c>
      <c r="K46" s="184">
        <f t="shared" si="1"/>
        <v>6.2000000000000028</v>
      </c>
      <c r="L46" s="184">
        <f t="shared" si="2"/>
        <v>2.8000000000000114</v>
      </c>
      <c r="M46" s="185">
        <f t="shared" si="3"/>
        <v>5</v>
      </c>
      <c r="N46" s="182">
        <v>48.2</v>
      </c>
      <c r="O46" s="183">
        <v>46.3</v>
      </c>
      <c r="P46" s="184">
        <v>43.6</v>
      </c>
      <c r="Q46" s="184">
        <v>38.6</v>
      </c>
      <c r="R46" s="184">
        <f>IFERROR(ROUND(INDEX(DataKs2Main!$P:$P,MATCH($A46,DataKs2Main!$D:$D,0)),1),"")</f>
        <v>52.9</v>
      </c>
      <c r="S46" s="184">
        <f t="shared" si="4"/>
        <v>14.299999999999997</v>
      </c>
      <c r="T46" s="184">
        <f t="shared" si="5"/>
        <v>9.2999999999999972</v>
      </c>
      <c r="U46" s="184">
        <f t="shared" si="6"/>
        <v>4.6999999999999957</v>
      </c>
      <c r="V46" s="185">
        <f t="shared" si="7"/>
        <v>5</v>
      </c>
      <c r="W46" s="182">
        <v>107.7</v>
      </c>
      <c r="X46" s="183">
        <v>107.7</v>
      </c>
      <c r="Y46" s="184">
        <v>107.5</v>
      </c>
      <c r="Z46" s="184">
        <v>107.5</v>
      </c>
      <c r="AA46" s="184">
        <f>IFERROR(ROUND(INDEX(DataKs2Main!$L:$L,MATCH($A46,DataKs2Main!$D:$D,0)),1),"")</f>
        <v>108.8</v>
      </c>
      <c r="AB46" s="184">
        <f t="shared" si="8"/>
        <v>1.2999999999999972</v>
      </c>
      <c r="AC46" s="184">
        <f t="shared" si="9"/>
        <v>1.2999999999999972</v>
      </c>
      <c r="AD46" s="184">
        <f t="shared" si="10"/>
        <v>1.0999999999999943</v>
      </c>
      <c r="AE46" s="185">
        <f t="shared" si="11"/>
        <v>9</v>
      </c>
      <c r="AF46" s="186">
        <v>1.7</v>
      </c>
      <c r="AG46" s="187">
        <v>2.2999999999999998</v>
      </c>
      <c r="AH46" s="215">
        <v>5.97</v>
      </c>
      <c r="AI46" s="215" t="s">
        <v>105</v>
      </c>
      <c r="AJ46" s="215" t="str">
        <f>IF('KS2 (Sch RWM)'!$AA11="","",'KS2 (Sch RWM)'!$AA11)</f>
        <v/>
      </c>
      <c r="AK46" s="188" t="str">
        <f t="shared" si="12"/>
        <v/>
      </c>
      <c r="AL46" s="188" t="str">
        <f t="shared" si="13"/>
        <v/>
      </c>
      <c r="AM46" s="188" t="str">
        <f t="shared" si="14"/>
        <v/>
      </c>
      <c r="AN46" s="185" t="str">
        <f t="shared" si="15"/>
        <v/>
      </c>
    </row>
    <row r="47" spans="1:40">
      <c r="A47" s="179" t="s">
        <v>76</v>
      </c>
      <c r="B47" s="180">
        <v>2063</v>
      </c>
      <c r="C47" s="180">
        <v>42</v>
      </c>
      <c r="D47" s="185">
        <f>IFERROR(INDEX(DataKs2Main!$G:$G,MATCH($A47,DataKs2Main!$D:$D,0)),"")</f>
        <v>142</v>
      </c>
      <c r="E47" s="183">
        <v>60.7</v>
      </c>
      <c r="F47" s="183">
        <v>71.599999999999994</v>
      </c>
      <c r="G47" s="184">
        <v>66.400000000000006</v>
      </c>
      <c r="H47" s="184">
        <v>73.8</v>
      </c>
      <c r="I47" s="184">
        <f>IFERROR(ROUND(INDEX(DataKs2Main!$N:$N,MATCH($A47,DataKs2Main!$D:$D,0)),1),"")</f>
        <v>69.7</v>
      </c>
      <c r="J47" s="184">
        <f t="shared" si="0"/>
        <v>-4.0999999999999943</v>
      </c>
      <c r="K47" s="184">
        <f t="shared" si="1"/>
        <v>3.2999999999999972</v>
      </c>
      <c r="L47" s="184">
        <f t="shared" si="2"/>
        <v>9</v>
      </c>
      <c r="M47" s="185">
        <f t="shared" si="3"/>
        <v>36</v>
      </c>
      <c r="N47" s="182">
        <v>15.9</v>
      </c>
      <c r="O47" s="183">
        <v>29.7</v>
      </c>
      <c r="P47" s="184">
        <v>21</v>
      </c>
      <c r="Q47" s="184">
        <v>27</v>
      </c>
      <c r="R47" s="184">
        <f>IFERROR(ROUND(INDEX(DataKs2Main!$P:$P,MATCH($A47,DataKs2Main!$D:$D,0)),1),"")</f>
        <v>35.9</v>
      </c>
      <c r="S47" s="184">
        <f t="shared" si="4"/>
        <v>8.8999999999999986</v>
      </c>
      <c r="T47" s="184">
        <f t="shared" si="5"/>
        <v>14.899999999999999</v>
      </c>
      <c r="U47" s="184">
        <f t="shared" si="6"/>
        <v>20</v>
      </c>
      <c r="V47" s="185">
        <f t="shared" si="7"/>
        <v>22</v>
      </c>
      <c r="W47" s="182">
        <v>102.2</v>
      </c>
      <c r="X47" s="183">
        <v>104.5</v>
      </c>
      <c r="Y47" s="184">
        <v>103</v>
      </c>
      <c r="Z47" s="184">
        <v>104.1</v>
      </c>
      <c r="AA47" s="184">
        <f>IFERROR(ROUND(INDEX(DataKs2Main!$L:$L,MATCH($A47,DataKs2Main!$D:$D,0)),1),"")</f>
        <v>104</v>
      </c>
      <c r="AB47" s="184">
        <f t="shared" si="8"/>
        <v>-9.9999999999994316E-2</v>
      </c>
      <c r="AC47" s="184">
        <f t="shared" si="9"/>
        <v>1</v>
      </c>
      <c r="AD47" s="184">
        <f t="shared" si="10"/>
        <v>1.7999999999999972</v>
      </c>
      <c r="AE47" s="185">
        <f t="shared" si="11"/>
        <v>37</v>
      </c>
      <c r="AF47" s="186">
        <v>-2.1</v>
      </c>
      <c r="AG47" s="187">
        <v>0.27</v>
      </c>
      <c r="AH47" s="215">
        <v>-1.29</v>
      </c>
      <c r="AI47" s="215" t="s">
        <v>105</v>
      </c>
      <c r="AJ47" s="215" t="str">
        <f>IF('KS2 (Sch RWM)'!$AA8="","",'KS2 (Sch RWM)'!$AA8)</f>
        <v/>
      </c>
      <c r="AK47" s="188" t="str">
        <f t="shared" si="12"/>
        <v/>
      </c>
      <c r="AL47" s="188" t="str">
        <f t="shared" si="13"/>
        <v/>
      </c>
      <c r="AM47" s="188" t="str">
        <f t="shared" si="14"/>
        <v/>
      </c>
      <c r="AN47" s="185" t="str">
        <f t="shared" si="15"/>
        <v/>
      </c>
    </row>
    <row r="48" spans="1:40">
      <c r="A48" s="179" t="s">
        <v>95</v>
      </c>
      <c r="B48" s="180">
        <v>3301</v>
      </c>
      <c r="C48" s="180">
        <v>43</v>
      </c>
      <c r="D48" s="185">
        <f>IFERROR(INDEX(DataKs2Main!$G:$G,MATCH($A48,DataKs2Main!$D:$D,0)),"")</f>
        <v>84</v>
      </c>
      <c r="E48" s="183">
        <v>76.5</v>
      </c>
      <c r="F48" s="183">
        <v>81.2</v>
      </c>
      <c r="G48" s="184">
        <v>61</v>
      </c>
      <c r="H48" s="184">
        <v>77.3</v>
      </c>
      <c r="I48" s="184">
        <f>IFERROR(ROUND(INDEX(DataKs2Main!$N:$N,MATCH($A48,DataKs2Main!$D:$D,0)),1),"")</f>
        <v>78.599999999999994</v>
      </c>
      <c r="J48" s="184">
        <f t="shared" si="0"/>
        <v>1.2999999999999972</v>
      </c>
      <c r="K48" s="184">
        <f t="shared" si="1"/>
        <v>17.599999999999994</v>
      </c>
      <c r="L48" s="184">
        <f t="shared" si="2"/>
        <v>2.0999999999999943</v>
      </c>
      <c r="M48" s="185">
        <f t="shared" si="3"/>
        <v>25</v>
      </c>
      <c r="N48" s="182">
        <v>29.4</v>
      </c>
      <c r="O48" s="183">
        <v>24.7</v>
      </c>
      <c r="P48" s="184">
        <v>19.5</v>
      </c>
      <c r="Q48" s="184">
        <v>35.200000000000003</v>
      </c>
      <c r="R48" s="184">
        <f>IFERROR(ROUND(INDEX(DataKs2Main!$P:$P,MATCH($A48,DataKs2Main!$D:$D,0)),1),"")</f>
        <v>34.5</v>
      </c>
      <c r="S48" s="184">
        <f t="shared" si="4"/>
        <v>-0.70000000000000284</v>
      </c>
      <c r="T48" s="184">
        <f t="shared" si="5"/>
        <v>15</v>
      </c>
      <c r="U48" s="184">
        <f t="shared" si="6"/>
        <v>5.1000000000000014</v>
      </c>
      <c r="V48" s="185">
        <f t="shared" si="7"/>
        <v>26</v>
      </c>
      <c r="W48" s="182">
        <v>104.9</v>
      </c>
      <c r="X48" s="183">
        <v>104.2</v>
      </c>
      <c r="Y48" s="184">
        <v>102.5</v>
      </c>
      <c r="Z48" s="184">
        <v>105.5</v>
      </c>
      <c r="AA48" s="184">
        <f>IFERROR(ROUND(INDEX(DataKs2Main!$L:$L,MATCH($A48,DataKs2Main!$D:$D,0)),1),"")</f>
        <v>106</v>
      </c>
      <c r="AB48" s="184">
        <f t="shared" si="8"/>
        <v>0.5</v>
      </c>
      <c r="AC48" s="184">
        <f t="shared" si="9"/>
        <v>3.5</v>
      </c>
      <c r="AD48" s="184">
        <f t="shared" si="10"/>
        <v>1.0999999999999943</v>
      </c>
      <c r="AE48" s="185">
        <f t="shared" si="11"/>
        <v>25</v>
      </c>
      <c r="AF48" s="186">
        <v>-0.4</v>
      </c>
      <c r="AG48" s="187">
        <v>-1.94</v>
      </c>
      <c r="AH48" s="215">
        <v>-3.18</v>
      </c>
      <c r="AI48" s="215" t="s">
        <v>105</v>
      </c>
      <c r="AJ48" s="215" t="str">
        <f>IF('KS2 (Sch RWM)'!$AA33="","",'KS2 (Sch RWM)'!$AA33)</f>
        <v/>
      </c>
      <c r="AK48" s="188" t="str">
        <f t="shared" si="12"/>
        <v/>
      </c>
      <c r="AL48" s="188" t="str">
        <f t="shared" si="13"/>
        <v/>
      </c>
      <c r="AM48" s="188" t="str">
        <f t="shared" si="14"/>
        <v/>
      </c>
      <c r="AN48" s="185" t="str">
        <f t="shared" si="15"/>
        <v/>
      </c>
    </row>
    <row r="49" spans="1:40">
      <c r="A49" s="179" t="s">
        <v>96</v>
      </c>
      <c r="B49" s="180">
        <v>7008</v>
      </c>
      <c r="C49" s="180">
        <v>44</v>
      </c>
      <c r="D49" s="185">
        <f>IFERROR(INDEX(DataKs2Main!$G:$G,MATCH($A49,DataKs2Main!$D:$D,0)),"")</f>
        <v>8</v>
      </c>
      <c r="E49" s="183"/>
      <c r="F49" s="183">
        <v>33.299999999999997</v>
      </c>
      <c r="G49" s="184">
        <v>0</v>
      </c>
      <c r="H49" s="184">
        <v>33.299999999999997</v>
      </c>
      <c r="I49" s="184">
        <f>IFERROR(ROUND(INDEX(DataKs2Main!$N:$N,MATCH($A49,DataKs2Main!$D:$D,0)),1),"")</f>
        <v>25</v>
      </c>
      <c r="J49" s="184">
        <f t="shared" si="0"/>
        <v>-8.2999999999999972</v>
      </c>
      <c r="K49" s="184">
        <f t="shared" si="1"/>
        <v>25</v>
      </c>
      <c r="L49" s="184" t="str">
        <f t="shared" si="2"/>
        <v/>
      </c>
      <c r="M49" s="185"/>
      <c r="N49" s="182"/>
      <c r="O49" s="183">
        <v>0</v>
      </c>
      <c r="P49" s="184">
        <v>0</v>
      </c>
      <c r="Q49" s="184">
        <v>0</v>
      </c>
      <c r="R49" s="184">
        <f>IFERROR(ROUND(INDEX(DataKs2Main!$P:$P,MATCH($A49,DataKs2Main!$D:$D,0)),1),"")</f>
        <v>0</v>
      </c>
      <c r="S49" s="184">
        <f t="shared" si="4"/>
        <v>0</v>
      </c>
      <c r="T49" s="184">
        <f t="shared" si="5"/>
        <v>0</v>
      </c>
      <c r="U49" s="184" t="str">
        <f t="shared" si="6"/>
        <v/>
      </c>
      <c r="V49" s="185"/>
      <c r="W49" s="182"/>
      <c r="X49" s="183">
        <v>101</v>
      </c>
      <c r="Y49" s="184">
        <v>89</v>
      </c>
      <c r="Z49" s="184">
        <v>95.5</v>
      </c>
      <c r="AA49" s="184">
        <f>IFERROR(ROUND(INDEX(DataKs2Main!$L:$L,MATCH($A49,DataKs2Main!$D:$D,0)),1),"")</f>
        <v>94</v>
      </c>
      <c r="AB49" s="184">
        <f t="shared" si="8"/>
        <v>-1.5</v>
      </c>
      <c r="AC49" s="184">
        <f t="shared" si="9"/>
        <v>5</v>
      </c>
      <c r="AD49" s="184" t="str">
        <f t="shared" si="10"/>
        <v/>
      </c>
      <c r="AE49" s="185"/>
      <c r="AF49" s="186" t="s">
        <v>105</v>
      </c>
      <c r="AG49" s="187">
        <v>-6.84</v>
      </c>
      <c r="AH49" s="215">
        <v>-6.92</v>
      </c>
      <c r="AI49" s="215" t="s">
        <v>105</v>
      </c>
      <c r="AJ49" s="215" t="str">
        <f>IF('KS2 (Sch RWM)'!$AA49="","",'KS2 (Sch RWM)'!$AA49)</f>
        <v/>
      </c>
      <c r="AK49" s="188" t="str">
        <f t="shared" si="12"/>
        <v/>
      </c>
      <c r="AL49" s="188" t="str">
        <f t="shared" si="13"/>
        <v/>
      </c>
      <c r="AM49" s="188" t="str">
        <f t="shared" si="14"/>
        <v/>
      </c>
      <c r="AN49" s="185"/>
    </row>
    <row r="50" spans="1:40">
      <c r="A50" s="179" t="s">
        <v>77</v>
      </c>
      <c r="B50" s="180">
        <v>7001</v>
      </c>
      <c r="C50" s="180">
        <v>45</v>
      </c>
      <c r="D50" s="185">
        <f>IFERROR(INDEX(DataKs2Main!$G:$G,MATCH($A50,DataKs2Main!$D:$D,0)),"")</f>
        <v>15</v>
      </c>
      <c r="E50" s="183">
        <v>0</v>
      </c>
      <c r="F50" s="183">
        <v>0</v>
      </c>
      <c r="G50" s="184">
        <v>0</v>
      </c>
      <c r="H50" s="184">
        <v>0</v>
      </c>
      <c r="I50" s="184">
        <f>IFERROR(ROUND(INDEX(DataKs2Main!$N:$N,MATCH($A50,DataKs2Main!$D:$D,0)),1),"")</f>
        <v>0</v>
      </c>
      <c r="J50" s="184">
        <f t="shared" si="0"/>
        <v>0</v>
      </c>
      <c r="K50" s="184">
        <f t="shared" si="1"/>
        <v>0</v>
      </c>
      <c r="L50" s="184">
        <f t="shared" si="2"/>
        <v>0</v>
      </c>
      <c r="M50" s="185"/>
      <c r="N50" s="182">
        <v>0</v>
      </c>
      <c r="O50" s="183">
        <v>0</v>
      </c>
      <c r="P50" s="184">
        <v>0</v>
      </c>
      <c r="Q50" s="184">
        <v>0</v>
      </c>
      <c r="R50" s="184">
        <f>IFERROR(ROUND(INDEX(DataKs2Main!$P:$P,MATCH($A50,DataKs2Main!$D:$D,0)),1),"")</f>
        <v>0</v>
      </c>
      <c r="S50" s="184">
        <f t="shared" si="4"/>
        <v>0</v>
      </c>
      <c r="T50" s="184">
        <f t="shared" si="5"/>
        <v>0</v>
      </c>
      <c r="U50" s="184">
        <f t="shared" si="6"/>
        <v>0</v>
      </c>
      <c r="V50" s="185"/>
      <c r="W50" s="182"/>
      <c r="X50" s="183"/>
      <c r="Y50" s="184">
        <v>0</v>
      </c>
      <c r="Z50" s="184"/>
      <c r="AA50" s="184" t="str">
        <f>IFERROR(ROUND(INDEX(DataKs2Main!$L:$L,MATCH($A50,DataKs2Main!$D:$D,0)),1),"")</f>
        <v/>
      </c>
      <c r="AB50" s="184" t="str">
        <f t="shared" si="8"/>
        <v/>
      </c>
      <c r="AC50" s="184" t="str">
        <f t="shared" si="9"/>
        <v/>
      </c>
      <c r="AD50" s="184" t="str">
        <f t="shared" si="10"/>
        <v/>
      </c>
      <c r="AE50" s="185"/>
      <c r="AF50" s="186">
        <v>-5</v>
      </c>
      <c r="AG50" s="187">
        <v>-4.91</v>
      </c>
      <c r="AH50" s="215">
        <v>-6.41</v>
      </c>
      <c r="AI50" s="215" t="s">
        <v>105</v>
      </c>
      <c r="AJ50" s="215" t="str">
        <f>IF('KS2 (Sch RWM)'!$AA50="","",'KS2 (Sch RWM)'!$AA50)</f>
        <v/>
      </c>
      <c r="AK50" s="188" t="str">
        <f t="shared" si="12"/>
        <v/>
      </c>
      <c r="AL50" s="188" t="str">
        <f t="shared" si="13"/>
        <v/>
      </c>
      <c r="AM50" s="188" t="str">
        <f t="shared" si="14"/>
        <v/>
      </c>
      <c r="AN50" s="185"/>
    </row>
    <row r="51" spans="1:40" ht="13" thickBot="1">
      <c r="A51" s="192" t="s">
        <v>78</v>
      </c>
      <c r="B51" s="193">
        <v>7005</v>
      </c>
      <c r="C51" s="193">
        <v>46</v>
      </c>
      <c r="D51" s="224">
        <f>IFERROR(INDEX(DataKs2Main!$G:$G,MATCH($A51,DataKs2Main!$D:$D,0)),"")</f>
        <v>13</v>
      </c>
      <c r="E51" s="196">
        <v>3.2</v>
      </c>
      <c r="F51" s="196">
        <v>0</v>
      </c>
      <c r="G51" s="197">
        <v>0</v>
      </c>
      <c r="H51" s="197">
        <v>0</v>
      </c>
      <c r="I51" s="197">
        <f>IFERROR(ROUND(INDEX(DataKs2Main!$N:$N,MATCH($A51,DataKs2Main!$D:$D,0)),1),"")</f>
        <v>0</v>
      </c>
      <c r="J51" s="197">
        <f t="shared" si="0"/>
        <v>0</v>
      </c>
      <c r="K51" s="197">
        <f t="shared" si="1"/>
        <v>0</v>
      </c>
      <c r="L51" s="197">
        <f t="shared" si="2"/>
        <v>-3.2</v>
      </c>
      <c r="M51" s="198"/>
      <c r="N51" s="195">
        <v>0</v>
      </c>
      <c r="O51" s="196">
        <v>0</v>
      </c>
      <c r="P51" s="197">
        <v>0</v>
      </c>
      <c r="Q51" s="197">
        <v>0</v>
      </c>
      <c r="R51" s="197">
        <f>IFERROR(ROUND(INDEX(DataKs2Main!$P:$P,MATCH($A51,DataKs2Main!$D:$D,0)),1),"")</f>
        <v>0</v>
      </c>
      <c r="S51" s="197">
        <f t="shared" si="4"/>
        <v>0</v>
      </c>
      <c r="T51" s="197">
        <f t="shared" si="5"/>
        <v>0</v>
      </c>
      <c r="U51" s="197">
        <f t="shared" si="6"/>
        <v>0</v>
      </c>
      <c r="V51" s="198"/>
      <c r="W51" s="195">
        <v>96</v>
      </c>
      <c r="X51" s="196"/>
      <c r="Y51" s="197">
        <v>0</v>
      </c>
      <c r="Z51" s="197"/>
      <c r="AA51" s="197" t="str">
        <f>IFERROR(ROUND(INDEX(DataKs2Main!$L:$L,MATCH($A51,DataKs2Main!$D:$D,0)),1),"")</f>
        <v/>
      </c>
      <c r="AB51" s="197" t="str">
        <f t="shared" si="8"/>
        <v/>
      </c>
      <c r="AC51" s="197" t="str">
        <f t="shared" si="9"/>
        <v/>
      </c>
      <c r="AD51" s="197" t="str">
        <f t="shared" si="10"/>
        <v/>
      </c>
      <c r="AE51" s="40"/>
      <c r="AF51" s="202">
        <v>-4.8</v>
      </c>
      <c r="AG51" s="203">
        <v>-5.07</v>
      </c>
      <c r="AH51" s="204">
        <v>-4.6100000000000003</v>
      </c>
      <c r="AI51" s="204" t="s">
        <v>105</v>
      </c>
      <c r="AJ51" s="204" t="str">
        <f>IF('KS2 (Sch RWM)'!$AA51="","",'KS2 (Sch RWM)'!$AA51)</f>
        <v/>
      </c>
      <c r="AK51" s="201" t="str">
        <f t="shared" si="12"/>
        <v/>
      </c>
      <c r="AL51" s="201" t="str">
        <f t="shared" si="13"/>
        <v/>
      </c>
      <c r="AM51" s="201" t="str">
        <f t="shared" si="14"/>
        <v/>
      </c>
      <c r="AN51" s="224"/>
    </row>
    <row r="52" spans="1:40" ht="5.15" customHeight="1" thickBot="1"/>
    <row r="53" spans="1:40">
      <c r="A53" s="205" t="str">
        <f>IF('KS2 (Sch RWM)'!$A53="","",'KS2 (Sch RWM)'!$A53)</f>
        <v>Barking &amp; Dagenham</v>
      </c>
      <c r="B53" s="206" t="str">
        <f>IF('KS2 (Sch RWM)'!$B53="","",'KS2 (Sch RWM)'!$B53)</f>
        <v/>
      </c>
      <c r="C53" s="207"/>
      <c r="D53" s="207">
        <f>IFERROR(INDEX(DataKs2Main!$G:$G,MATCH("LA",DataKs2Main!$D:$D,0)),"")</f>
        <v>3342</v>
      </c>
      <c r="E53" s="168">
        <v>72.900000000000006</v>
      </c>
      <c r="F53" s="169">
        <v>75.8</v>
      </c>
      <c r="G53" s="170">
        <v>72.3</v>
      </c>
      <c r="H53" s="170">
        <v>74.599999999999994</v>
      </c>
      <c r="I53" s="170">
        <f>IFERROR(ROUND(INDEX(DataKs2Main!$N:$N,MATCH("LA",DataKs2Main!$D:$D,0)),1),"")</f>
        <v>77.5</v>
      </c>
      <c r="J53" s="170">
        <f t="shared" ref="J53:J55" si="16">IF(OR($H53="",$I53=""),"",$I53-$H53)</f>
        <v>2.9000000000000057</v>
      </c>
      <c r="K53" s="170">
        <f t="shared" ref="K53:K55" si="17">IF(OR($G53="",$I53=""),"",$I53-$G53)</f>
        <v>5.2000000000000028</v>
      </c>
      <c r="L53" s="170">
        <f t="shared" ref="L53:L55" si="18">IF(OR($E53="",$I53=""),"",$I53-$E53)</f>
        <v>4.5999999999999943</v>
      </c>
      <c r="M53" s="208"/>
      <c r="N53" s="168">
        <v>26.3</v>
      </c>
      <c r="O53" s="169">
        <v>27</v>
      </c>
      <c r="P53" s="170">
        <v>27.3</v>
      </c>
      <c r="Q53" s="170">
        <v>27.6</v>
      </c>
      <c r="R53" s="170">
        <f>IFERROR(ROUND(INDEX(DataKs2Main!$P:$P,MATCH("LA",DataKs2Main!$D:$D,0)),1),"")</f>
        <v>36.4</v>
      </c>
      <c r="S53" s="170">
        <f t="shared" ref="S53:S55" si="19">IF(OR($Q53="",$R53=""),"",$R53-$Q53)</f>
        <v>8.7999999999999972</v>
      </c>
      <c r="T53" s="170">
        <f t="shared" ref="T53:T55" si="20">IF(OR($P53="",$R53=""),"",$R53-$P53)</f>
        <v>9.0999999999999979</v>
      </c>
      <c r="U53" s="170">
        <f t="shared" ref="U53:U55" si="21">IF(OR($N53="",$R53=""),"",$R53-$N53)</f>
        <v>10.099999999999998</v>
      </c>
      <c r="V53" s="208"/>
      <c r="W53" s="168">
        <v>104.3</v>
      </c>
      <c r="X53" s="169">
        <v>104.7</v>
      </c>
      <c r="Y53" s="170">
        <v>104.9</v>
      </c>
      <c r="Z53" s="170">
        <v>105.2</v>
      </c>
      <c r="AA53" s="170">
        <f>IFERROR(ROUND(INDEX(DataKs2Main!$L:$L,MATCH("LA",DataKs2Main!$D:$D,0)),1),"")</f>
        <v>106.1</v>
      </c>
      <c r="AB53" s="170">
        <f t="shared" ref="AB53:AB55" si="22">IF(OR($Z53="",$AA53=""),"",$AA53-$Z53)</f>
        <v>0.89999999999999147</v>
      </c>
      <c r="AC53" s="170">
        <f t="shared" ref="AC53:AC55" si="23">IF(OR($Y53="",$AA53=""),"",$AA53-$Y53)</f>
        <v>1.1999999999999886</v>
      </c>
      <c r="AD53" s="170">
        <f t="shared" ref="AD53:AD55" si="24">IF(OR($W53="",$AA53=""),"",$AA53-$W53)</f>
        <v>1.7999999999999972</v>
      </c>
      <c r="AE53" s="22"/>
      <c r="AF53" s="209">
        <f>IF('KS2 (Sch RWM)'!$W53="","",'KS2 (Sch RWM)'!$W53)</f>
        <v>0.09</v>
      </c>
      <c r="AG53" s="210">
        <f>IF('KS2 (Sch RWM)'!$X53="","",'KS2 (Sch RWM)'!$X53)</f>
        <v>0.11</v>
      </c>
      <c r="AH53" s="211">
        <f>IF('KS2 (Sch RWM)'!$Y53="","",'KS2 (Sch RWM)'!$Y53)</f>
        <v>0.08</v>
      </c>
      <c r="AI53" s="211" t="s">
        <v>105</v>
      </c>
      <c r="AJ53" s="211" t="str">
        <f>IF('KS2 (Sch RWM)'!$AA53="","",'KS2 (Sch RWM)'!$AA53)</f>
        <v/>
      </c>
      <c r="AK53" s="178" t="str">
        <f t="shared" ref="AK53:AK55" si="25">IF(OR($AI53="",$AJ53=""),"",$AJ53-$AI53)</f>
        <v/>
      </c>
      <c r="AL53" s="178" t="str">
        <f t="shared" ref="AL53:AL55" si="26">IF(OR($AH53="",$AJ53=""),"",$AJ53-$AH53)</f>
        <v/>
      </c>
      <c r="AM53" s="178" t="str">
        <f t="shared" ref="AM53:AM55" si="27">IF(OR($AF53="",$AJ53=""),"",$AJ53-$AF53)</f>
        <v/>
      </c>
      <c r="AN53" s="22"/>
    </row>
    <row r="54" spans="1:40">
      <c r="A54" s="179" t="str">
        <f>IF('KS2 (Sch RWM)'!$A54="","",'KS2 (Sch RWM)'!$A54)</f>
        <v>London</v>
      </c>
      <c r="B54" s="180" t="str">
        <f>IF('KS2 (Sch RWM)'!$B54="","",'KS2 (Sch RWM)'!$B54)</f>
        <v/>
      </c>
      <c r="C54" s="181"/>
      <c r="D54" s="181" t="str">
        <f>IF('KS2 (Sch RWM)'!$D54="","",'KS2 (Sch RWM)'!$D54)</f>
        <v/>
      </c>
      <c r="E54" s="182">
        <v>77.599999999999994</v>
      </c>
      <c r="F54" s="183">
        <v>79.099999999999994</v>
      </c>
      <c r="G54" s="184">
        <v>77.3</v>
      </c>
      <c r="H54" s="184">
        <v>79.599999999999994</v>
      </c>
      <c r="I54" s="184">
        <f>IFERROR(ROUND(INDEX(DataKs2Main!$N:$N,MATCH("DfE Region - London",DataKs2Main!$D:$D,0)),1),"")</f>
        <v>79.3</v>
      </c>
      <c r="J54" s="184">
        <f t="shared" si="16"/>
        <v>-0.29999999999999716</v>
      </c>
      <c r="K54" s="184">
        <f t="shared" si="17"/>
        <v>2</v>
      </c>
      <c r="L54" s="184">
        <f t="shared" si="18"/>
        <v>1.7000000000000028</v>
      </c>
      <c r="M54" s="212"/>
      <c r="N54" s="182">
        <v>31.1</v>
      </c>
      <c r="O54" s="183">
        <v>33</v>
      </c>
      <c r="P54" s="184">
        <v>33.799999999999997</v>
      </c>
      <c r="Q54" s="184">
        <v>34.299999999999997</v>
      </c>
      <c r="R54" s="184">
        <f>IFERROR(ROUND(INDEX(DataKs2Main!$P:$P,MATCH("DfE Region - London",DataKs2Main!$D:$D,0)),1),"")</f>
        <v>39.700000000000003</v>
      </c>
      <c r="S54" s="184">
        <f t="shared" si="19"/>
        <v>5.4000000000000057</v>
      </c>
      <c r="T54" s="184">
        <f t="shared" si="20"/>
        <v>5.9000000000000057</v>
      </c>
      <c r="U54" s="184">
        <f t="shared" si="21"/>
        <v>8.6000000000000014</v>
      </c>
      <c r="V54" s="212"/>
      <c r="W54" s="182">
        <v>105.5</v>
      </c>
      <c r="X54" s="183">
        <v>105.9</v>
      </c>
      <c r="Y54" s="184">
        <v>106.2</v>
      </c>
      <c r="Z54" s="184">
        <v>106.5</v>
      </c>
      <c r="AA54" s="184">
        <f>IFERROR(ROUND(INDEX(DataKs2Main!$L:$L,MATCH("DfE Region - London",DataKs2Main!$D:$D,0)),1),"")</f>
        <v>106.9</v>
      </c>
      <c r="AB54" s="184">
        <f t="shared" si="22"/>
        <v>0.40000000000000568</v>
      </c>
      <c r="AC54" s="184">
        <f t="shared" si="23"/>
        <v>0.70000000000000284</v>
      </c>
      <c r="AD54" s="184">
        <f t="shared" si="24"/>
        <v>1.4000000000000057</v>
      </c>
      <c r="AE54" s="31"/>
      <c r="AF54" s="213">
        <f>IF('KS2 (Sch RWM)'!$W54="","",'KS2 (Sch RWM)'!$W54)</f>
        <v>0.85</v>
      </c>
      <c r="AG54" s="214">
        <f>IF('KS2 (Sch RWM)'!$X54="","",'KS2 (Sch RWM)'!$X54)</f>
        <v>0.75</v>
      </c>
      <c r="AH54" s="215">
        <f>IF('KS2 (Sch RWM)'!$Y54="","",'KS2 (Sch RWM)'!$Y54)</f>
        <v>0.7</v>
      </c>
      <c r="AI54" s="215" t="s">
        <v>105</v>
      </c>
      <c r="AJ54" s="215" t="str">
        <f>IF('KS2 (Sch RWM)'!$AA54="","",'KS2 (Sch RWM)'!$AA54)</f>
        <v/>
      </c>
      <c r="AK54" s="188" t="str">
        <f t="shared" si="25"/>
        <v/>
      </c>
      <c r="AL54" s="188" t="str">
        <f t="shared" si="26"/>
        <v/>
      </c>
      <c r="AM54" s="188" t="str">
        <f t="shared" si="27"/>
        <v/>
      </c>
      <c r="AN54" s="31"/>
    </row>
    <row r="55" spans="1:40" ht="13" thickBot="1">
      <c r="A55" s="192" t="str">
        <f>IF('KS2 (Sch RWM)'!$A55="","",'KS2 (Sch RWM)'!$A55)</f>
        <v>England (State Funded) / Emerging</v>
      </c>
      <c r="B55" s="193" t="str">
        <f>IF('KS2 (Sch RWM)'!$B55="","",'KS2 (Sch RWM)'!$B55)</f>
        <v/>
      </c>
      <c r="C55" s="194"/>
      <c r="D55" s="194" t="str">
        <f>IF('KS2 (Sch RWM)'!$D55="","",'KS2 (Sch RWM)'!$D55)</f>
        <v/>
      </c>
      <c r="E55" s="195">
        <v>73.8</v>
      </c>
      <c r="F55" s="196">
        <v>75</v>
      </c>
      <c r="G55" s="197">
        <v>73.3</v>
      </c>
      <c r="H55" s="197">
        <v>75</v>
      </c>
      <c r="I55" s="197">
        <f>IFERROR(ROUND(INDEX(DataKs2Main!$N:$N,MATCH("NCER National",DataKs2Main!$D:$D,0)),1),"")</f>
        <v>75.099999999999994</v>
      </c>
      <c r="J55" s="197">
        <f t="shared" si="16"/>
        <v>9.9999999999994316E-2</v>
      </c>
      <c r="K55" s="197">
        <f t="shared" si="17"/>
        <v>1.7999999999999972</v>
      </c>
      <c r="L55" s="197">
        <f t="shared" si="18"/>
        <v>1.2999999999999972</v>
      </c>
      <c r="M55" s="198"/>
      <c r="N55" s="195">
        <v>27.2</v>
      </c>
      <c r="O55" s="196">
        <v>28.1</v>
      </c>
      <c r="P55" s="197">
        <v>29.3</v>
      </c>
      <c r="Q55" s="197">
        <v>28.9</v>
      </c>
      <c r="R55" s="197">
        <f>IFERROR(ROUND(INDEX(DataKs2Main!$P:$P,MATCH("NCER National",DataKs2Main!$D:$D,0)),1),"")</f>
        <v>33.299999999999997</v>
      </c>
      <c r="S55" s="197">
        <f t="shared" si="19"/>
        <v>4.3999999999999986</v>
      </c>
      <c r="T55" s="197">
        <f t="shared" si="20"/>
        <v>3.9999999999999964</v>
      </c>
      <c r="U55" s="197">
        <f t="shared" si="21"/>
        <v>6.0999999999999979</v>
      </c>
      <c r="V55" s="198"/>
      <c r="W55" s="195">
        <v>104.5</v>
      </c>
      <c r="X55" s="196">
        <v>104.8</v>
      </c>
      <c r="Y55" s="197">
        <v>105.1</v>
      </c>
      <c r="Z55" s="197">
        <v>105.3</v>
      </c>
      <c r="AA55" s="197">
        <f>IFERROR(ROUND(INDEX(DataKs2Main!$L:$L,MATCH("NCER National",DataKs2Main!$D:$D,0)),1),"")</f>
        <v>105.6</v>
      </c>
      <c r="AB55" s="197">
        <f t="shared" si="22"/>
        <v>0.29999999999999716</v>
      </c>
      <c r="AC55" s="197">
        <f t="shared" si="23"/>
        <v>0.5</v>
      </c>
      <c r="AD55" s="197">
        <f t="shared" si="24"/>
        <v>1.0999999999999943</v>
      </c>
      <c r="AE55" s="40"/>
      <c r="AF55" s="202">
        <f>IF('KS2 (Sch RWM)'!$W55="","",'KS2 (Sch RWM)'!$W55)</f>
        <v>0.03</v>
      </c>
      <c r="AG55" s="203">
        <f>IF('KS2 (Sch RWM)'!$X55="","",'KS2 (Sch RWM)'!$X55)</f>
        <v>0.04</v>
      </c>
      <c r="AH55" s="204">
        <f>IF('KS2 (Sch RWM)'!$Y55="","",'KS2 (Sch RWM)'!$Y55)</f>
        <v>0.04</v>
      </c>
      <c r="AI55" s="204" t="s">
        <v>105</v>
      </c>
      <c r="AJ55" s="204" t="str">
        <f>IF('KS2 (Sch RWM)'!$AA55="","",'KS2 (Sch RWM)'!$AA55)</f>
        <v/>
      </c>
      <c r="AK55" s="201" t="str">
        <f t="shared" si="25"/>
        <v/>
      </c>
      <c r="AL55" s="201" t="str">
        <f t="shared" si="26"/>
        <v/>
      </c>
      <c r="AM55" s="201" t="str">
        <f t="shared" si="27"/>
        <v/>
      </c>
      <c r="AN55" s="40"/>
    </row>
    <row r="56" spans="1:40" ht="13" thickBot="1"/>
    <row r="57" spans="1:40" ht="13">
      <c r="A57" s="216" t="s">
        <v>81</v>
      </c>
      <c r="B57" s="217"/>
      <c r="C57" s="217"/>
      <c r="D57" s="217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8"/>
    </row>
    <row r="58" spans="1:40">
      <c r="A58" s="219"/>
      <c r="AN58" s="220"/>
    </row>
    <row r="59" spans="1:40">
      <c r="A59" s="219" t="s">
        <v>99</v>
      </c>
      <c r="AN59" s="220"/>
    </row>
    <row r="60" spans="1:40">
      <c r="A60" s="219" t="s">
        <v>100</v>
      </c>
      <c r="AN60" s="220"/>
    </row>
    <row r="61" spans="1:40">
      <c r="A61" s="96"/>
      <c r="B61" s="60" t="s">
        <v>82</v>
      </c>
      <c r="C61" s="60"/>
      <c r="AN61" s="220"/>
    </row>
    <row r="62" spans="1:40">
      <c r="A62" s="97"/>
      <c r="B62" s="60" t="s">
        <v>83</v>
      </c>
      <c r="C62" s="60"/>
      <c r="AN62" s="220"/>
    </row>
    <row r="63" spans="1:40" ht="13" thickBot="1">
      <c r="A63" s="221"/>
      <c r="B63" s="222"/>
      <c r="C63" s="222"/>
      <c r="D63" s="222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3"/>
    </row>
    <row r="64" spans="1:40">
      <c r="A64" s="219"/>
    </row>
  </sheetData>
  <autoFilter ref="A5:AN5" xr:uid="{B476BE6B-3B66-4290-B2DB-6F7E842C43D1}">
    <sortState xmlns:xlrd2="http://schemas.microsoft.com/office/spreadsheetml/2017/richdata2" ref="A6:AN51">
      <sortCondition ref="M5"/>
    </sortState>
  </autoFilter>
  <mergeCells count="4">
    <mergeCell ref="E3:M3"/>
    <mergeCell ref="N3:V3"/>
    <mergeCell ref="W3:AE3"/>
    <mergeCell ref="AF3:AN3"/>
  </mergeCells>
  <conditionalFormatting sqref="A6:AN51 A53:AN55">
    <cfRule type="cellIs" dxfId="29" priority="1" stopIfTrue="1" operator="equal">
      <formula>""</formula>
    </cfRule>
  </conditionalFormatting>
  <conditionalFormatting sqref="J6:L48 S6:U48 AB6:AD48 AK6:AM48 J53:L55 S53:U55 AB53:AD55 AK53:AM55">
    <cfRule type="cellIs" dxfId="28" priority="2" stopIfTrue="1" operator="lessThan">
      <formula>0</formula>
    </cfRule>
    <cfRule type="cellIs" dxfId="27" priority="3" stopIfTrue="1" operator="greater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3" orientation="landscape" r:id="rId1"/>
  <headerFooter>
    <oddFooter>&amp;L&amp;F&amp;C&amp;P of &amp;N&amp;R&amp;D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9C1E3-8018-46D2-90F8-312D5B2DD813}">
  <sheetPr codeName="Sheet6">
    <tabColor theme="3" tint="0.59999389629810485"/>
    <pageSetUpPr fitToPage="1"/>
  </sheetPr>
  <dimension ref="A1:AN64"/>
  <sheetViews>
    <sheetView view="pageBreakPreview" zoomScale="70" zoomScaleNormal="90" zoomScaleSheetLayoutView="70" workbookViewId="0">
      <pane xSplit="4" ySplit="5" topLeftCell="E6" activePane="bottomRight" state="frozen"/>
      <selection pane="topRight"/>
      <selection pane="bottomLeft"/>
      <selection pane="bottomRight"/>
    </sheetView>
  </sheetViews>
  <sheetFormatPr defaultColWidth="9.1796875" defaultRowHeight="12.5"/>
  <cols>
    <col min="1" max="1" width="30.453125" style="2" customWidth="1"/>
    <col min="2" max="2" width="7.26953125" style="2" customWidth="1"/>
    <col min="3" max="3" width="14" style="2" hidden="1" customWidth="1"/>
    <col min="4" max="40" width="7.26953125" style="2" customWidth="1"/>
    <col min="41" max="16384" width="9.1796875" style="2"/>
  </cols>
  <sheetData>
    <row r="1" spans="1:40" ht="15.5">
      <c r="A1" s="423" t="str">
        <f>_xlfn.CONCAT("KS2 Results Summary 2025: Writing (",Lookups!$B$4," - ",Lookups!$C$4,")")</f>
        <v>KS2 Results Summary 2025: Writing (Provisional - 11/07/2025)</v>
      </c>
      <c r="I1" s="401" t="s">
        <v>1011</v>
      </c>
      <c r="N1" s="401" t="s">
        <v>1011</v>
      </c>
    </row>
    <row r="2" spans="1:40" ht="13" thickBot="1">
      <c r="J2" s="2" t="s">
        <v>1011</v>
      </c>
    </row>
    <row r="3" spans="1:40" ht="66" customHeight="1" thickBot="1">
      <c r="A3" s="155" t="s">
        <v>27</v>
      </c>
      <c r="B3" s="156" t="s">
        <v>28</v>
      </c>
      <c r="C3" s="346" t="s">
        <v>744</v>
      </c>
      <c r="D3" s="157" t="s">
        <v>29</v>
      </c>
      <c r="E3" s="484" t="s">
        <v>101</v>
      </c>
      <c r="F3" s="485"/>
      <c r="G3" s="485"/>
      <c r="H3" s="485"/>
      <c r="I3" s="485"/>
      <c r="J3" s="485"/>
      <c r="K3" s="485"/>
      <c r="L3" s="485"/>
      <c r="M3" s="486"/>
      <c r="N3" s="484" t="s">
        <v>102</v>
      </c>
      <c r="O3" s="485"/>
      <c r="P3" s="485"/>
      <c r="Q3" s="485"/>
      <c r="R3" s="485"/>
      <c r="S3" s="485"/>
      <c r="T3" s="485"/>
      <c r="U3" s="485"/>
      <c r="V3" s="486"/>
      <c r="W3" s="484" t="s">
        <v>103</v>
      </c>
      <c r="X3" s="485"/>
      <c r="Y3" s="485"/>
      <c r="Z3" s="485"/>
      <c r="AA3" s="485"/>
      <c r="AB3" s="485"/>
      <c r="AC3" s="485"/>
      <c r="AD3" s="485"/>
      <c r="AE3" s="486"/>
      <c r="AF3" s="484" t="s">
        <v>104</v>
      </c>
      <c r="AG3" s="485"/>
      <c r="AH3" s="485"/>
      <c r="AI3" s="485"/>
      <c r="AJ3" s="485"/>
      <c r="AK3" s="485"/>
      <c r="AL3" s="485"/>
      <c r="AM3" s="485"/>
      <c r="AN3" s="486"/>
    </row>
    <row r="4" spans="1:40" ht="5.15" customHeight="1" thickBot="1"/>
    <row r="5" spans="1:40" ht="27" customHeight="1" thickBot="1">
      <c r="A5" s="155" t="s">
        <v>27</v>
      </c>
      <c r="B5" s="156" t="s">
        <v>28</v>
      </c>
      <c r="C5" s="156" t="s">
        <v>744</v>
      </c>
      <c r="D5" s="157" t="s">
        <v>29</v>
      </c>
      <c r="E5" s="159">
        <v>2019</v>
      </c>
      <c r="F5" s="159">
        <v>2022</v>
      </c>
      <c r="G5" s="160">
        <v>2023</v>
      </c>
      <c r="H5" s="160">
        <v>2024</v>
      </c>
      <c r="I5" s="160">
        <v>2025</v>
      </c>
      <c r="J5" s="161" t="str">
        <f>RIGHT($H$5,2) &amp; "-" &amp; RIGHT($I$5,2)</f>
        <v>24-25</v>
      </c>
      <c r="K5" s="161" t="str">
        <f>RIGHT($G$5,2) &amp; "-" &amp; RIGHT($I$5,2)</f>
        <v>23-25</v>
      </c>
      <c r="L5" s="161" t="str">
        <f>RIGHT($E$5,2) &amp; "-" &amp; RIGHT($I$5,2)</f>
        <v>19-25</v>
      </c>
      <c r="M5" s="166" t="str">
        <f>"Rnk " &amp; RIGHT($I$5,2)</f>
        <v>Rnk 25</v>
      </c>
      <c r="N5" s="158">
        <v>2019</v>
      </c>
      <c r="O5" s="159">
        <v>2022</v>
      </c>
      <c r="P5" s="160">
        <v>2023</v>
      </c>
      <c r="Q5" s="160">
        <v>2024</v>
      </c>
      <c r="R5" s="160">
        <v>2025</v>
      </c>
      <c r="S5" s="161" t="str">
        <f>RIGHT($Q$5,2) &amp; "-" &amp; RIGHT($R$5,2)</f>
        <v>24-25</v>
      </c>
      <c r="T5" s="161" t="str">
        <f>RIGHT($P$5,2) &amp; "-" &amp; RIGHT($R$5,2)</f>
        <v>23-25</v>
      </c>
      <c r="U5" s="161" t="str">
        <f>RIGHT($N$5,2) &amp; "-" &amp; RIGHT($R$5,2)</f>
        <v>19-25</v>
      </c>
      <c r="V5" s="166" t="str">
        <f>"Rnk " &amp; RIGHT($R$5,2)</f>
        <v>Rnk 25</v>
      </c>
      <c r="W5" s="158">
        <v>2019</v>
      </c>
      <c r="X5" s="159">
        <v>2022</v>
      </c>
      <c r="Y5" s="160">
        <v>2023</v>
      </c>
      <c r="Z5" s="160">
        <v>2024</v>
      </c>
      <c r="AA5" s="160">
        <v>2025</v>
      </c>
      <c r="AB5" s="161" t="str">
        <f>RIGHT($Z$5,2) &amp; "-" &amp; RIGHT($AA$5,2)</f>
        <v>24-25</v>
      </c>
      <c r="AC5" s="161" t="str">
        <f>RIGHT($Y$5,2) &amp; "-" &amp; RIGHT($AA$5,2)</f>
        <v>23-25</v>
      </c>
      <c r="AD5" s="161" t="str">
        <f>RIGHT($W$5,2) &amp; "-" &amp; RIGHT($AA$5,2)</f>
        <v>19-25</v>
      </c>
      <c r="AE5" s="166" t="str">
        <f>"Rnk " &amp; RIGHT($AA$5,2)</f>
        <v>Rnk 25</v>
      </c>
      <c r="AF5" s="158">
        <v>2019</v>
      </c>
      <c r="AG5" s="159">
        <v>2022</v>
      </c>
      <c r="AH5" s="160">
        <v>2023</v>
      </c>
      <c r="AI5" s="160">
        <v>2024</v>
      </c>
      <c r="AJ5" s="160">
        <v>2025</v>
      </c>
      <c r="AK5" s="161" t="str">
        <f>RIGHT($AI$5,2) &amp; "-" &amp; RIGHT($AJ$5,2)</f>
        <v>24-25</v>
      </c>
      <c r="AL5" s="161" t="str">
        <f>RIGHT($AH$5,2) &amp; "-" &amp; RIGHT($AJ$5,2)</f>
        <v>23-25</v>
      </c>
      <c r="AM5" s="161" t="str">
        <f>RIGHT($AF$5,2) &amp; "-" &amp; RIGHT($AJ$5,2)</f>
        <v>19-25</v>
      </c>
      <c r="AN5" s="166" t="str">
        <f>"Rnk " &amp; RIGHT($AJ$5,2)</f>
        <v>Rnk 25</v>
      </c>
    </row>
    <row r="6" spans="1:40">
      <c r="A6" s="205" t="s">
        <v>34</v>
      </c>
      <c r="B6" s="206">
        <v>2024</v>
      </c>
      <c r="C6" s="206">
        <v>1</v>
      </c>
      <c r="D6" s="171">
        <f>IFERROR(INDEX(DataKs2Main!$G:$G,MATCH($A6,DataKs2Main!$D:$D,0)),"")</f>
        <v>79</v>
      </c>
      <c r="E6" s="169">
        <v>84.3</v>
      </c>
      <c r="F6" s="169">
        <v>68.3</v>
      </c>
      <c r="G6" s="170">
        <v>67.900000000000006</v>
      </c>
      <c r="H6" s="170">
        <v>78.3</v>
      </c>
      <c r="I6" s="170">
        <f>IFERROR(ROUND(INDEX(DataKs2Main!$Q:$Q,MATCH($A6,DataKs2Main!$D:$D,0)),1),"")</f>
        <v>81</v>
      </c>
      <c r="J6" s="170">
        <f t="shared" ref="J6:J51" si="0">IF(OR($H6="",$I6=""),"",$I6-$H6)</f>
        <v>2.7000000000000028</v>
      </c>
      <c r="K6" s="170">
        <f t="shared" ref="K6:K51" si="1">IF(OR($G6="",$I6=""),"",$I6-$G6)</f>
        <v>13.099999999999994</v>
      </c>
      <c r="L6" s="170">
        <f t="shared" ref="L6:L51" si="2">IF(OR($E6="",$I6=""),"",$I6-$E6)</f>
        <v>-3.2999999999999972</v>
      </c>
      <c r="M6" s="171">
        <f t="shared" ref="M6:M48" si="3">IF($I6="","",RANK($I6,$I$6:$I$48))</f>
        <v>12</v>
      </c>
      <c r="N6" s="168">
        <v>39.799999999999997</v>
      </c>
      <c r="O6" s="169">
        <v>15.9</v>
      </c>
      <c r="P6" s="170">
        <v>10.7</v>
      </c>
      <c r="Q6" s="170">
        <v>14.5</v>
      </c>
      <c r="R6" s="170">
        <f>IFERROR(ROUND(INDEX(DataKs2Main!$R:$R,MATCH($A6,DataKs2Main!$D:$D,0)),1),"")</f>
        <v>20.3</v>
      </c>
      <c r="S6" s="170">
        <f t="shared" ref="S6:S51" si="4">IF(OR($Q6="",$R6=""),"",$R6-$Q6)</f>
        <v>5.8000000000000007</v>
      </c>
      <c r="T6" s="170">
        <f t="shared" ref="T6:T51" si="5">IF(OR($P6="",$R6=""),"",$R6-$P6)</f>
        <v>9.6000000000000014</v>
      </c>
      <c r="U6" s="170">
        <f t="shared" ref="U6:U51" si="6">IF(OR($N6="",$R6=""),"",$R6-$N6)</f>
        <v>-19.499999999999996</v>
      </c>
      <c r="V6" s="171">
        <f t="shared" ref="V6:V48" si="7">IF($R6="","",RANK($R6,$R$6:$R$48))</f>
        <v>10</v>
      </c>
      <c r="W6" s="168"/>
      <c r="X6" s="169"/>
      <c r="Y6" s="170"/>
      <c r="Z6" s="170"/>
      <c r="AA6" s="170"/>
      <c r="AB6" s="170" t="str">
        <f t="shared" ref="AB6:AB51" si="8">IF(OR($Z6="",$AA6=""),"",$AA6-$Z6)</f>
        <v/>
      </c>
      <c r="AC6" s="170" t="str">
        <f t="shared" ref="AC6:AC51" si="9">IF(OR($Y6="",$AA6=""),"",$AA6-$Y6)</f>
        <v/>
      </c>
      <c r="AD6" s="170" t="str">
        <f t="shared" ref="AD6:AD51" si="10">IF(OR($W6="",$AA6=""),"",$AA6-$W6)</f>
        <v/>
      </c>
      <c r="AE6" s="171" t="str">
        <f t="shared" ref="AE6:AE48" si="11">IF($AA6="","",RANK($AA6,$AA$6:$AA$48))</f>
        <v/>
      </c>
      <c r="AF6" s="176">
        <v>2.5</v>
      </c>
      <c r="AG6" s="177">
        <v>-1.71</v>
      </c>
      <c r="AH6" s="211">
        <v>-0.94</v>
      </c>
      <c r="AI6" s="211" t="str">
        <f>IF('KS2 (Sch RWM)'!$AJ30="","",'KS2 (Sch RWM)'!$AJ30)</f>
        <v/>
      </c>
      <c r="AJ6" s="211"/>
      <c r="AK6" s="178" t="str">
        <f t="shared" ref="AK6:AK51" si="12">IF(OR($AI6="",$AJ6=""),"",$AJ6-$AI6)</f>
        <v/>
      </c>
      <c r="AL6" s="178" t="str">
        <f t="shared" ref="AL6:AL51" si="13">IF(OR($AH6="",$AJ6=""),"",$AJ6-$AH6)</f>
        <v/>
      </c>
      <c r="AM6" s="178" t="str">
        <f t="shared" ref="AM6:AM51" si="14">IF(OR($AF6="",$AJ6=""),"",$AJ6-$AF6)</f>
        <v/>
      </c>
      <c r="AN6" s="171" t="str">
        <f t="shared" ref="AN6:AN48" si="15">IF($AJ6="","",RANK($AJ6,$AJ$6:$AJ$48))</f>
        <v/>
      </c>
    </row>
    <row r="7" spans="1:40">
      <c r="A7" s="179" t="s">
        <v>35</v>
      </c>
      <c r="B7" s="180">
        <v>2068</v>
      </c>
      <c r="C7" s="180">
        <v>2</v>
      </c>
      <c r="D7" s="185">
        <f>IFERROR(INDEX(DataKs2Main!$G:$G,MATCH($A7,DataKs2Main!$D:$D,0)),"")</f>
        <v>62</v>
      </c>
      <c r="E7" s="183">
        <v>75.900000000000006</v>
      </c>
      <c r="F7" s="183">
        <v>59.3</v>
      </c>
      <c r="G7" s="184">
        <v>58.3</v>
      </c>
      <c r="H7" s="184">
        <v>73.3</v>
      </c>
      <c r="I7" s="184">
        <f>IFERROR(ROUND(INDEX(DataKs2Main!$Q:$Q,MATCH($A7,DataKs2Main!$D:$D,0)),1),"")</f>
        <v>64.5</v>
      </c>
      <c r="J7" s="184">
        <f t="shared" si="0"/>
        <v>-8.7999999999999972</v>
      </c>
      <c r="K7" s="184">
        <f t="shared" si="1"/>
        <v>6.2000000000000028</v>
      </c>
      <c r="L7" s="184">
        <f t="shared" si="2"/>
        <v>-11.400000000000006</v>
      </c>
      <c r="M7" s="185">
        <f t="shared" si="3"/>
        <v>41</v>
      </c>
      <c r="N7" s="182">
        <v>13.8</v>
      </c>
      <c r="O7" s="183">
        <v>6.8</v>
      </c>
      <c r="P7" s="184">
        <v>6.7</v>
      </c>
      <c r="Q7" s="184">
        <v>8.3000000000000007</v>
      </c>
      <c r="R7" s="184">
        <f>IFERROR(ROUND(INDEX(DataKs2Main!$R:$R,MATCH($A7,DataKs2Main!$D:$D,0)),1),"")</f>
        <v>8.1</v>
      </c>
      <c r="S7" s="184">
        <f t="shared" si="4"/>
        <v>-0.20000000000000107</v>
      </c>
      <c r="T7" s="184">
        <f t="shared" si="5"/>
        <v>1.3999999999999995</v>
      </c>
      <c r="U7" s="184">
        <f t="shared" si="6"/>
        <v>-5.7000000000000011</v>
      </c>
      <c r="V7" s="185">
        <f t="shared" si="7"/>
        <v>29</v>
      </c>
      <c r="W7" s="182"/>
      <c r="X7" s="183"/>
      <c r="Y7" s="184"/>
      <c r="Z7" s="184"/>
      <c r="AA7" s="184"/>
      <c r="AB7" s="184" t="str">
        <f t="shared" si="8"/>
        <v/>
      </c>
      <c r="AC7" s="184" t="str">
        <f t="shared" si="9"/>
        <v/>
      </c>
      <c r="AD7" s="184" t="str">
        <f t="shared" si="10"/>
        <v/>
      </c>
      <c r="AE7" s="185" t="str">
        <f t="shared" si="11"/>
        <v/>
      </c>
      <c r="AF7" s="186">
        <v>-0.9</v>
      </c>
      <c r="AG7" s="187">
        <v>-2.91</v>
      </c>
      <c r="AH7" s="215">
        <v>-1.95</v>
      </c>
      <c r="AI7" s="215" t="str">
        <f>IF('KS2 (Sch RWM)'!$AJ9="","",'KS2 (Sch RWM)'!$AJ9)</f>
        <v/>
      </c>
      <c r="AJ7" s="215"/>
      <c r="AK7" s="188" t="str">
        <f t="shared" si="12"/>
        <v/>
      </c>
      <c r="AL7" s="188" t="str">
        <f t="shared" si="13"/>
        <v/>
      </c>
      <c r="AM7" s="188" t="str">
        <f t="shared" si="14"/>
        <v/>
      </c>
      <c r="AN7" s="185" t="str">
        <f t="shared" si="15"/>
        <v/>
      </c>
    </row>
    <row r="8" spans="1:40">
      <c r="A8" s="179" t="s">
        <v>91</v>
      </c>
      <c r="B8" s="180">
        <v>2002</v>
      </c>
      <c r="C8" s="180">
        <v>3</v>
      </c>
      <c r="D8" s="185">
        <f>IFERROR(INDEX(DataKs2Main!$G:$G,MATCH($A8,DataKs2Main!$D:$D,0)),"")</f>
        <v>70</v>
      </c>
      <c r="E8" s="183">
        <v>75.8</v>
      </c>
      <c r="F8" s="183">
        <v>64.099999999999994</v>
      </c>
      <c r="G8" s="184">
        <v>67.7</v>
      </c>
      <c r="H8" s="184">
        <v>72.900000000000006</v>
      </c>
      <c r="I8" s="184">
        <f>IFERROR(ROUND(INDEX(DataKs2Main!$Q:$Q,MATCH($A8,DataKs2Main!$D:$D,0)),1),"")</f>
        <v>67.099999999999994</v>
      </c>
      <c r="J8" s="184">
        <f t="shared" si="0"/>
        <v>-5.8000000000000114</v>
      </c>
      <c r="K8" s="184">
        <f t="shared" si="1"/>
        <v>-0.60000000000000853</v>
      </c>
      <c r="L8" s="184">
        <f t="shared" si="2"/>
        <v>-8.7000000000000028</v>
      </c>
      <c r="M8" s="185">
        <f t="shared" si="3"/>
        <v>35</v>
      </c>
      <c r="N8" s="182">
        <v>14.7</v>
      </c>
      <c r="O8" s="183">
        <v>14.1</v>
      </c>
      <c r="P8" s="184">
        <v>2</v>
      </c>
      <c r="Q8" s="184">
        <v>5.9</v>
      </c>
      <c r="R8" s="184">
        <f>IFERROR(ROUND(INDEX(DataKs2Main!$R:$R,MATCH($A8,DataKs2Main!$D:$D,0)),1),"")</f>
        <v>7.1</v>
      </c>
      <c r="S8" s="184">
        <f t="shared" si="4"/>
        <v>1.1999999999999993</v>
      </c>
      <c r="T8" s="184">
        <f t="shared" si="5"/>
        <v>5.0999999999999996</v>
      </c>
      <c r="U8" s="184">
        <f t="shared" si="6"/>
        <v>-7.6</v>
      </c>
      <c r="V8" s="185">
        <f t="shared" si="7"/>
        <v>31</v>
      </c>
      <c r="W8" s="182"/>
      <c r="X8" s="183"/>
      <c r="Y8" s="184"/>
      <c r="Z8" s="184"/>
      <c r="AA8" s="184"/>
      <c r="AB8" s="184" t="str">
        <f t="shared" si="8"/>
        <v/>
      </c>
      <c r="AC8" s="184" t="str">
        <f t="shared" si="9"/>
        <v/>
      </c>
      <c r="AD8" s="184" t="str">
        <f t="shared" si="10"/>
        <v/>
      </c>
      <c r="AE8" s="185" t="str">
        <f t="shared" si="11"/>
        <v/>
      </c>
      <c r="AF8" s="186">
        <v>0.5</v>
      </c>
      <c r="AG8" s="187">
        <v>1.17</v>
      </c>
      <c r="AH8" s="215">
        <v>-2.73</v>
      </c>
      <c r="AI8" s="215" t="str">
        <f>IF('KS2 (Sch RWM)'!$AJ24="","",'KS2 (Sch RWM)'!$AJ24)</f>
        <v/>
      </c>
      <c r="AJ8" s="215"/>
      <c r="AK8" s="188" t="str">
        <f t="shared" si="12"/>
        <v/>
      </c>
      <c r="AL8" s="188" t="str">
        <f t="shared" si="13"/>
        <v/>
      </c>
      <c r="AM8" s="188" t="str">
        <f t="shared" si="14"/>
        <v/>
      </c>
      <c r="AN8" s="185" t="str">
        <f t="shared" si="15"/>
        <v/>
      </c>
    </row>
    <row r="9" spans="1:40">
      <c r="A9" s="179" t="s">
        <v>37</v>
      </c>
      <c r="B9" s="180">
        <v>4023</v>
      </c>
      <c r="C9" s="180">
        <v>4</v>
      </c>
      <c r="D9" s="185">
        <f>IFERROR(INDEX(DataKs2Main!$G:$G,MATCH($A9,DataKs2Main!$D:$D,0)),"")</f>
        <v>31</v>
      </c>
      <c r="E9" s="183">
        <v>0</v>
      </c>
      <c r="F9" s="183">
        <v>68.400000000000006</v>
      </c>
      <c r="G9" s="184">
        <v>79.3</v>
      </c>
      <c r="H9" s="184">
        <v>71</v>
      </c>
      <c r="I9" s="184">
        <f>IFERROR(ROUND(INDEX(DataKs2Main!$Q:$Q,MATCH($A9,DataKs2Main!$D:$D,0)),1),"")</f>
        <v>77.400000000000006</v>
      </c>
      <c r="J9" s="184">
        <f t="shared" si="0"/>
        <v>6.4000000000000057</v>
      </c>
      <c r="K9" s="184">
        <f t="shared" si="1"/>
        <v>-1.8999999999999915</v>
      </c>
      <c r="L9" s="184">
        <f t="shared" si="2"/>
        <v>77.400000000000006</v>
      </c>
      <c r="M9" s="185">
        <f t="shared" si="3"/>
        <v>21</v>
      </c>
      <c r="N9" s="182">
        <v>0</v>
      </c>
      <c r="O9" s="183">
        <v>15.8</v>
      </c>
      <c r="P9" s="184">
        <v>31</v>
      </c>
      <c r="Q9" s="184">
        <v>19.399999999999999</v>
      </c>
      <c r="R9" s="184">
        <f>IFERROR(ROUND(INDEX(DataKs2Main!$R:$R,MATCH($A9,DataKs2Main!$D:$D,0)),1),"")</f>
        <v>19.399999999999999</v>
      </c>
      <c r="S9" s="184">
        <f t="shared" si="4"/>
        <v>0</v>
      </c>
      <c r="T9" s="184">
        <f t="shared" si="5"/>
        <v>-11.600000000000001</v>
      </c>
      <c r="U9" s="184">
        <f t="shared" si="6"/>
        <v>19.399999999999999</v>
      </c>
      <c r="V9" s="185">
        <f t="shared" si="7"/>
        <v>11</v>
      </c>
      <c r="W9" s="182"/>
      <c r="X9" s="183"/>
      <c r="Y9" s="184"/>
      <c r="Z9" s="184"/>
      <c r="AA9" s="184"/>
      <c r="AB9" s="184" t="str">
        <f t="shared" si="8"/>
        <v/>
      </c>
      <c r="AC9" s="184" t="str">
        <f t="shared" si="9"/>
        <v/>
      </c>
      <c r="AD9" s="184" t="str">
        <f t="shared" si="10"/>
        <v/>
      </c>
      <c r="AE9" s="185" t="str">
        <f t="shared" si="11"/>
        <v/>
      </c>
      <c r="AF9" s="186" t="s">
        <v>105</v>
      </c>
      <c r="AG9" s="187">
        <v>0</v>
      </c>
      <c r="AH9" s="215">
        <v>4.21</v>
      </c>
      <c r="AI9" s="215" t="str">
        <f>IF('KS2 (Sch RWM)'!$AJ43="","",'KS2 (Sch RWM)'!$AJ43)</f>
        <v/>
      </c>
      <c r="AJ9" s="215"/>
      <c r="AK9" s="188" t="str">
        <f t="shared" si="12"/>
        <v/>
      </c>
      <c r="AL9" s="188" t="str">
        <f t="shared" si="13"/>
        <v/>
      </c>
      <c r="AM9" s="188" t="str">
        <f t="shared" si="14"/>
        <v/>
      </c>
      <c r="AN9" s="185" t="str">
        <f t="shared" si="15"/>
        <v/>
      </c>
    </row>
    <row r="10" spans="1:40">
      <c r="A10" s="179" t="s">
        <v>38</v>
      </c>
      <c r="B10" s="180">
        <v>4024</v>
      </c>
      <c r="C10" s="180">
        <v>5</v>
      </c>
      <c r="D10" s="185">
        <f>IFERROR(INDEX(DataKs2Main!$G:$G,MATCH($A10,DataKs2Main!$D:$D,0)),"")</f>
        <v>60</v>
      </c>
      <c r="E10" s="183">
        <v>0</v>
      </c>
      <c r="F10" s="183">
        <v>76.3</v>
      </c>
      <c r="G10" s="184">
        <v>76.7</v>
      </c>
      <c r="H10" s="184">
        <v>79.7</v>
      </c>
      <c r="I10" s="184">
        <f>IFERROR(ROUND(INDEX(DataKs2Main!$Q:$Q,MATCH($A10,DataKs2Main!$D:$D,0)),1),"")</f>
        <v>80</v>
      </c>
      <c r="J10" s="184">
        <f t="shared" si="0"/>
        <v>0.29999999999999716</v>
      </c>
      <c r="K10" s="184">
        <f t="shared" si="1"/>
        <v>3.2999999999999972</v>
      </c>
      <c r="L10" s="184">
        <f t="shared" si="2"/>
        <v>80</v>
      </c>
      <c r="M10" s="185">
        <f t="shared" si="3"/>
        <v>14</v>
      </c>
      <c r="N10" s="182">
        <v>0</v>
      </c>
      <c r="O10" s="183">
        <v>8.5</v>
      </c>
      <c r="P10" s="184">
        <v>20</v>
      </c>
      <c r="Q10" s="184">
        <v>20.3</v>
      </c>
      <c r="R10" s="184">
        <f>IFERROR(ROUND(INDEX(DataKs2Main!$R:$R,MATCH($A10,DataKs2Main!$D:$D,0)),1),"")</f>
        <v>21.7</v>
      </c>
      <c r="S10" s="184">
        <f t="shared" si="4"/>
        <v>1.3999999999999986</v>
      </c>
      <c r="T10" s="184">
        <f t="shared" si="5"/>
        <v>1.6999999999999993</v>
      </c>
      <c r="U10" s="184">
        <f t="shared" si="6"/>
        <v>21.7</v>
      </c>
      <c r="V10" s="185">
        <f t="shared" si="7"/>
        <v>5</v>
      </c>
      <c r="W10" s="182"/>
      <c r="X10" s="183"/>
      <c r="Y10" s="184"/>
      <c r="Z10" s="184"/>
      <c r="AA10" s="184"/>
      <c r="AB10" s="184" t="str">
        <f t="shared" si="8"/>
        <v/>
      </c>
      <c r="AC10" s="184" t="str">
        <f t="shared" si="9"/>
        <v/>
      </c>
      <c r="AD10" s="184" t="str">
        <f t="shared" si="10"/>
        <v/>
      </c>
      <c r="AE10" s="185" t="str">
        <f t="shared" si="11"/>
        <v/>
      </c>
      <c r="AF10" s="186" t="s">
        <v>105</v>
      </c>
      <c r="AG10" s="187">
        <v>1.42</v>
      </c>
      <c r="AH10" s="215">
        <v>1.39</v>
      </c>
      <c r="AI10" s="215" t="str">
        <f>IF('KS2 (Sch RWM)'!$AJ32="","",'KS2 (Sch RWM)'!$AJ32)</f>
        <v/>
      </c>
      <c r="AJ10" s="215"/>
      <c r="AK10" s="188" t="str">
        <f t="shared" si="12"/>
        <v/>
      </c>
      <c r="AL10" s="188" t="str">
        <f t="shared" si="13"/>
        <v/>
      </c>
      <c r="AM10" s="188" t="str">
        <f t="shared" si="14"/>
        <v/>
      </c>
      <c r="AN10" s="185" t="str">
        <f t="shared" si="15"/>
        <v/>
      </c>
    </row>
    <row r="11" spans="1:40">
      <c r="A11" s="179" t="s">
        <v>39</v>
      </c>
      <c r="B11" s="180">
        <v>2006</v>
      </c>
      <c r="C11" s="180">
        <v>6</v>
      </c>
      <c r="D11" s="185">
        <f>IFERROR(INDEX(DataKs2Main!$G:$G,MATCH($A11,DataKs2Main!$D:$D,0)),"")</f>
        <v>106</v>
      </c>
      <c r="E11" s="183">
        <v>80</v>
      </c>
      <c r="F11" s="183">
        <v>69.400000000000006</v>
      </c>
      <c r="G11" s="184">
        <v>70.5</v>
      </c>
      <c r="H11" s="184">
        <v>71.8</v>
      </c>
      <c r="I11" s="184">
        <f>IFERROR(ROUND(INDEX(DataKs2Main!$Q:$Q,MATCH($A11,DataKs2Main!$D:$D,0)),1),"")</f>
        <v>65.099999999999994</v>
      </c>
      <c r="J11" s="184">
        <f t="shared" si="0"/>
        <v>-6.7000000000000028</v>
      </c>
      <c r="K11" s="184">
        <f t="shared" si="1"/>
        <v>-5.4000000000000057</v>
      </c>
      <c r="L11" s="184">
        <f t="shared" si="2"/>
        <v>-14.900000000000006</v>
      </c>
      <c r="M11" s="185">
        <f t="shared" si="3"/>
        <v>39</v>
      </c>
      <c r="N11" s="182">
        <v>13</v>
      </c>
      <c r="O11" s="183">
        <v>9</v>
      </c>
      <c r="P11" s="184">
        <v>10.5</v>
      </c>
      <c r="Q11" s="184">
        <v>6.8</v>
      </c>
      <c r="R11" s="184">
        <f>IFERROR(ROUND(INDEX(DataKs2Main!$R:$R,MATCH($A11,DataKs2Main!$D:$D,0)),1),"")</f>
        <v>16</v>
      </c>
      <c r="S11" s="184">
        <f t="shared" si="4"/>
        <v>9.1999999999999993</v>
      </c>
      <c r="T11" s="184">
        <f t="shared" si="5"/>
        <v>5.5</v>
      </c>
      <c r="U11" s="184">
        <f t="shared" si="6"/>
        <v>3</v>
      </c>
      <c r="V11" s="185">
        <f t="shared" si="7"/>
        <v>15</v>
      </c>
      <c r="W11" s="182"/>
      <c r="X11" s="183"/>
      <c r="Y11" s="184"/>
      <c r="Z11" s="184"/>
      <c r="AA11" s="184"/>
      <c r="AB11" s="184" t="str">
        <f t="shared" si="8"/>
        <v/>
      </c>
      <c r="AC11" s="184" t="str">
        <f t="shared" si="9"/>
        <v/>
      </c>
      <c r="AD11" s="184" t="str">
        <f t="shared" si="10"/>
        <v/>
      </c>
      <c r="AE11" s="185" t="str">
        <f t="shared" si="11"/>
        <v/>
      </c>
      <c r="AF11" s="186">
        <v>-0.6</v>
      </c>
      <c r="AG11" s="187">
        <v>-0.54</v>
      </c>
      <c r="AH11" s="215">
        <v>-0.34</v>
      </c>
      <c r="AI11" s="215" t="str">
        <f>IF('KS2 (Sch RWM)'!$AJ22="","",'KS2 (Sch RWM)'!$AJ22)</f>
        <v/>
      </c>
      <c r="AJ11" s="215"/>
      <c r="AK11" s="188" t="str">
        <f t="shared" si="12"/>
        <v/>
      </c>
      <c r="AL11" s="188" t="str">
        <f t="shared" si="13"/>
        <v/>
      </c>
      <c r="AM11" s="188" t="str">
        <f t="shared" si="14"/>
        <v/>
      </c>
      <c r="AN11" s="185" t="str">
        <f t="shared" si="15"/>
        <v/>
      </c>
    </row>
    <row r="12" spans="1:40">
      <c r="A12" s="179" t="s">
        <v>40</v>
      </c>
      <c r="B12" s="180">
        <v>2065</v>
      </c>
      <c r="C12" s="180">
        <v>7</v>
      </c>
      <c r="D12" s="185">
        <f>IFERROR(INDEX(DataKs2Main!$G:$G,MATCH($A12,DataKs2Main!$D:$D,0)),"")</f>
        <v>53</v>
      </c>
      <c r="E12" s="183">
        <v>75</v>
      </c>
      <c r="F12" s="183">
        <v>67.2</v>
      </c>
      <c r="G12" s="184">
        <v>74.099999999999994</v>
      </c>
      <c r="H12" s="184">
        <v>77.8</v>
      </c>
      <c r="I12" s="184">
        <f>IFERROR(ROUND(INDEX(DataKs2Main!$Q:$Q,MATCH($A12,DataKs2Main!$D:$D,0)),1),"")</f>
        <v>57.1</v>
      </c>
      <c r="J12" s="184">
        <f t="shared" si="0"/>
        <v>-20.699999999999996</v>
      </c>
      <c r="K12" s="184">
        <f t="shared" si="1"/>
        <v>-16.999999999999993</v>
      </c>
      <c r="L12" s="184">
        <f t="shared" si="2"/>
        <v>-17.899999999999999</v>
      </c>
      <c r="M12" s="185">
        <f t="shared" si="3"/>
        <v>43</v>
      </c>
      <c r="N12" s="182">
        <v>13.1</v>
      </c>
      <c r="O12" s="183">
        <v>6.6</v>
      </c>
      <c r="P12" s="184">
        <v>16.7</v>
      </c>
      <c r="Q12" s="184">
        <v>15.9</v>
      </c>
      <c r="R12" s="184">
        <f>IFERROR(ROUND(INDEX(DataKs2Main!$R:$R,MATCH($A12,DataKs2Main!$D:$D,0)),1),"")</f>
        <v>0</v>
      </c>
      <c r="S12" s="184">
        <f t="shared" si="4"/>
        <v>-15.9</v>
      </c>
      <c r="T12" s="184">
        <f t="shared" si="5"/>
        <v>-16.7</v>
      </c>
      <c r="U12" s="184">
        <f t="shared" si="6"/>
        <v>-13.1</v>
      </c>
      <c r="V12" s="185">
        <f t="shared" si="7"/>
        <v>42</v>
      </c>
      <c r="W12" s="182"/>
      <c r="X12" s="183"/>
      <c r="Y12" s="184"/>
      <c r="Z12" s="184"/>
      <c r="AA12" s="184"/>
      <c r="AB12" s="184" t="str">
        <f t="shared" si="8"/>
        <v/>
      </c>
      <c r="AC12" s="184" t="str">
        <f t="shared" si="9"/>
        <v/>
      </c>
      <c r="AD12" s="184" t="str">
        <f t="shared" si="10"/>
        <v/>
      </c>
      <c r="AE12" s="185" t="str">
        <f t="shared" si="11"/>
        <v/>
      </c>
      <c r="AF12" s="186">
        <v>-0.6</v>
      </c>
      <c r="AG12" s="187">
        <v>3.72</v>
      </c>
      <c r="AH12" s="215">
        <v>3.66</v>
      </c>
      <c r="AI12" s="215" t="str">
        <f>IF('KS2 (Sch RWM)'!$AJ21="","",'KS2 (Sch RWM)'!$AJ21)</f>
        <v/>
      </c>
      <c r="AJ12" s="215"/>
      <c r="AK12" s="188" t="str">
        <f t="shared" si="12"/>
        <v/>
      </c>
      <c r="AL12" s="188" t="str">
        <f t="shared" si="13"/>
        <v/>
      </c>
      <c r="AM12" s="188" t="str">
        <f t="shared" si="14"/>
        <v/>
      </c>
      <c r="AN12" s="185" t="str">
        <f t="shared" si="15"/>
        <v/>
      </c>
    </row>
    <row r="13" spans="1:40">
      <c r="A13" s="179" t="s">
        <v>42</v>
      </c>
      <c r="B13" s="180">
        <v>2075</v>
      </c>
      <c r="C13" s="180">
        <v>8</v>
      </c>
      <c r="D13" s="185">
        <f>IFERROR(INDEX(DataKs2Main!$G:$G,MATCH($A13,DataKs2Main!$D:$D,0)),"")</f>
        <v>126</v>
      </c>
      <c r="E13" s="183">
        <v>69.8</v>
      </c>
      <c r="F13" s="183">
        <v>70.2</v>
      </c>
      <c r="G13" s="184">
        <v>74.8</v>
      </c>
      <c r="H13" s="184">
        <v>79.599999999999994</v>
      </c>
      <c r="I13" s="184">
        <f>IFERROR(ROUND(INDEX(DataKs2Main!$Q:$Q,MATCH($A13,DataKs2Main!$D:$D,0)),1),"")</f>
        <v>70.599999999999994</v>
      </c>
      <c r="J13" s="184">
        <f t="shared" si="0"/>
        <v>-9</v>
      </c>
      <c r="K13" s="184">
        <f t="shared" si="1"/>
        <v>-4.2000000000000028</v>
      </c>
      <c r="L13" s="184">
        <f t="shared" si="2"/>
        <v>0.79999999999999716</v>
      </c>
      <c r="M13" s="185">
        <f t="shared" si="3"/>
        <v>32</v>
      </c>
      <c r="N13" s="182">
        <v>6.5</v>
      </c>
      <c r="O13" s="183">
        <v>11.3</v>
      </c>
      <c r="P13" s="184">
        <v>12.2</v>
      </c>
      <c r="Q13" s="184">
        <v>8.5</v>
      </c>
      <c r="R13" s="184">
        <f>IFERROR(ROUND(INDEX(DataKs2Main!$R:$R,MATCH($A13,DataKs2Main!$D:$D,0)),1),"")</f>
        <v>0.8</v>
      </c>
      <c r="S13" s="184">
        <f t="shared" si="4"/>
        <v>-7.7</v>
      </c>
      <c r="T13" s="184">
        <f t="shared" si="5"/>
        <v>-11.399999999999999</v>
      </c>
      <c r="U13" s="184">
        <f t="shared" si="6"/>
        <v>-5.7</v>
      </c>
      <c r="V13" s="185">
        <f t="shared" si="7"/>
        <v>40</v>
      </c>
      <c r="W13" s="182"/>
      <c r="X13" s="183"/>
      <c r="Y13" s="184"/>
      <c r="Z13" s="184"/>
      <c r="AA13" s="184"/>
      <c r="AB13" s="184" t="str">
        <f t="shared" si="8"/>
        <v/>
      </c>
      <c r="AC13" s="184" t="str">
        <f t="shared" si="9"/>
        <v/>
      </c>
      <c r="AD13" s="184" t="str">
        <f t="shared" si="10"/>
        <v/>
      </c>
      <c r="AE13" s="185" t="str">
        <f t="shared" si="11"/>
        <v/>
      </c>
      <c r="AF13" s="186">
        <v>-0.8</v>
      </c>
      <c r="AG13" s="187">
        <v>1.56</v>
      </c>
      <c r="AH13" s="215">
        <v>1.04</v>
      </c>
      <c r="AI13" s="215" t="str">
        <f>IF('KS2 (Sch RWM)'!$AJ37="","",'KS2 (Sch RWM)'!$AJ37)</f>
        <v/>
      </c>
      <c r="AJ13" s="215"/>
      <c r="AK13" s="188" t="str">
        <f t="shared" si="12"/>
        <v/>
      </c>
      <c r="AL13" s="188" t="str">
        <f t="shared" si="13"/>
        <v/>
      </c>
      <c r="AM13" s="188" t="str">
        <f t="shared" si="14"/>
        <v/>
      </c>
      <c r="AN13" s="185" t="str">
        <f t="shared" si="15"/>
        <v/>
      </c>
    </row>
    <row r="14" spans="1:40">
      <c r="A14" s="179" t="s">
        <v>43</v>
      </c>
      <c r="B14" s="180">
        <v>3507</v>
      </c>
      <c r="C14" s="180">
        <v>9</v>
      </c>
      <c r="D14" s="185">
        <f>IFERROR(INDEX(DataKs2Main!$G:$G,MATCH($A14,DataKs2Main!$D:$D,0)),"")</f>
        <v>86</v>
      </c>
      <c r="E14" s="183">
        <v>78.3</v>
      </c>
      <c r="F14" s="183">
        <v>55.6</v>
      </c>
      <c r="G14" s="184">
        <v>79.099999999999994</v>
      </c>
      <c r="H14" s="184">
        <v>55.6</v>
      </c>
      <c r="I14" s="184">
        <f>IFERROR(ROUND(INDEX(DataKs2Main!$Q:$Q,MATCH($A14,DataKs2Main!$D:$D,0)),1),"")</f>
        <v>75.599999999999994</v>
      </c>
      <c r="J14" s="184">
        <f t="shared" si="0"/>
        <v>19.999999999999993</v>
      </c>
      <c r="K14" s="184">
        <f t="shared" si="1"/>
        <v>-3.5</v>
      </c>
      <c r="L14" s="184">
        <f t="shared" si="2"/>
        <v>-2.7000000000000028</v>
      </c>
      <c r="M14" s="185">
        <f t="shared" si="3"/>
        <v>26</v>
      </c>
      <c r="N14" s="182">
        <v>13</v>
      </c>
      <c r="O14" s="183">
        <v>3.3</v>
      </c>
      <c r="P14" s="184">
        <v>10.5</v>
      </c>
      <c r="Q14" s="184">
        <v>2.2000000000000002</v>
      </c>
      <c r="R14" s="184">
        <f>IFERROR(ROUND(INDEX(DataKs2Main!$R:$R,MATCH($A14,DataKs2Main!$D:$D,0)),1),"")</f>
        <v>7</v>
      </c>
      <c r="S14" s="184">
        <f t="shared" si="4"/>
        <v>4.8</v>
      </c>
      <c r="T14" s="184">
        <f t="shared" si="5"/>
        <v>-3.5</v>
      </c>
      <c r="U14" s="184">
        <f t="shared" si="6"/>
        <v>-6</v>
      </c>
      <c r="V14" s="185">
        <f t="shared" si="7"/>
        <v>32</v>
      </c>
      <c r="W14" s="182"/>
      <c r="X14" s="183"/>
      <c r="Y14" s="184"/>
      <c r="Z14" s="184"/>
      <c r="AA14" s="184"/>
      <c r="AB14" s="184" t="str">
        <f t="shared" si="8"/>
        <v/>
      </c>
      <c r="AC14" s="184" t="str">
        <f t="shared" si="9"/>
        <v/>
      </c>
      <c r="AD14" s="184" t="str">
        <f t="shared" si="10"/>
        <v/>
      </c>
      <c r="AE14" s="185" t="str">
        <f t="shared" si="11"/>
        <v/>
      </c>
      <c r="AF14" s="186">
        <v>-1</v>
      </c>
      <c r="AG14" s="187">
        <v>-2.5299999999999998</v>
      </c>
      <c r="AH14" s="215">
        <v>1.02</v>
      </c>
      <c r="AI14" s="215" t="str">
        <f>IF('KS2 (Sch RWM)'!$AJ41="","",'KS2 (Sch RWM)'!$AJ41)</f>
        <v/>
      </c>
      <c r="AJ14" s="215"/>
      <c r="AK14" s="188" t="str">
        <f t="shared" si="12"/>
        <v/>
      </c>
      <c r="AL14" s="188" t="str">
        <f t="shared" si="13"/>
        <v/>
      </c>
      <c r="AM14" s="188" t="str">
        <f t="shared" si="14"/>
        <v/>
      </c>
      <c r="AN14" s="185" t="str">
        <f t="shared" si="15"/>
        <v/>
      </c>
    </row>
    <row r="15" spans="1:40">
      <c r="A15" s="179" t="s">
        <v>44</v>
      </c>
      <c r="B15" s="180">
        <v>2072</v>
      </c>
      <c r="C15" s="180">
        <v>10</v>
      </c>
      <c r="D15" s="185">
        <f>IFERROR(INDEX(DataKs2Main!$G:$G,MATCH($A15,DataKs2Main!$D:$D,0)),"")</f>
        <v>54</v>
      </c>
      <c r="E15" s="183">
        <v>75.900000000000006</v>
      </c>
      <c r="F15" s="183">
        <v>50.7</v>
      </c>
      <c r="G15" s="184">
        <v>64.099999999999994</v>
      </c>
      <c r="H15" s="184">
        <v>74.5</v>
      </c>
      <c r="I15" s="184">
        <f>IFERROR(ROUND(INDEX(DataKs2Main!$Q:$Q,MATCH($A15,DataKs2Main!$D:$D,0)),1),"")</f>
        <v>72.2</v>
      </c>
      <c r="J15" s="184">
        <f t="shared" si="0"/>
        <v>-2.2999999999999972</v>
      </c>
      <c r="K15" s="184">
        <f t="shared" si="1"/>
        <v>8.1000000000000085</v>
      </c>
      <c r="L15" s="184">
        <f t="shared" si="2"/>
        <v>-3.7000000000000028</v>
      </c>
      <c r="M15" s="185">
        <f t="shared" si="3"/>
        <v>30</v>
      </c>
      <c r="N15" s="182">
        <v>13.3</v>
      </c>
      <c r="O15" s="183">
        <v>6</v>
      </c>
      <c r="P15" s="184">
        <v>6.3</v>
      </c>
      <c r="Q15" s="184">
        <v>12.7</v>
      </c>
      <c r="R15" s="184">
        <f>IFERROR(ROUND(INDEX(DataKs2Main!$R:$R,MATCH($A15,DataKs2Main!$D:$D,0)),1),"")</f>
        <v>9.3000000000000007</v>
      </c>
      <c r="S15" s="184">
        <f t="shared" si="4"/>
        <v>-3.3999999999999986</v>
      </c>
      <c r="T15" s="184">
        <f t="shared" si="5"/>
        <v>3.0000000000000009</v>
      </c>
      <c r="U15" s="184">
        <f t="shared" si="6"/>
        <v>-4</v>
      </c>
      <c r="V15" s="185">
        <f t="shared" si="7"/>
        <v>27</v>
      </c>
      <c r="W15" s="182"/>
      <c r="X15" s="183"/>
      <c r="Y15" s="184"/>
      <c r="Z15" s="184"/>
      <c r="AA15" s="184"/>
      <c r="AB15" s="184" t="str">
        <f t="shared" si="8"/>
        <v/>
      </c>
      <c r="AC15" s="184" t="str">
        <f t="shared" si="9"/>
        <v/>
      </c>
      <c r="AD15" s="184" t="str">
        <f t="shared" si="10"/>
        <v/>
      </c>
      <c r="AE15" s="185" t="str">
        <f t="shared" si="11"/>
        <v/>
      </c>
      <c r="AF15" s="186">
        <v>-0.6</v>
      </c>
      <c r="AG15" s="187">
        <v>-3.45</v>
      </c>
      <c r="AH15" s="215">
        <v>-1.75</v>
      </c>
      <c r="AI15" s="215" t="str">
        <f>IF('KS2 (Sch RWM)'!$AJ29="","",'KS2 (Sch RWM)'!$AJ29)</f>
        <v/>
      </c>
      <c r="AJ15" s="215"/>
      <c r="AK15" s="188" t="str">
        <f t="shared" si="12"/>
        <v/>
      </c>
      <c r="AL15" s="188" t="str">
        <f t="shared" si="13"/>
        <v/>
      </c>
      <c r="AM15" s="188" t="str">
        <f t="shared" si="14"/>
        <v/>
      </c>
      <c r="AN15" s="185" t="str">
        <f t="shared" si="15"/>
        <v/>
      </c>
    </row>
    <row r="16" spans="1:40">
      <c r="A16" s="179" t="s">
        <v>45</v>
      </c>
      <c r="B16" s="180">
        <v>4003</v>
      </c>
      <c r="C16" s="180">
        <v>11</v>
      </c>
      <c r="D16" s="185">
        <f>IFERROR(INDEX(DataKs2Main!$G:$G,MATCH($A16,DataKs2Main!$D:$D,0)),"")</f>
        <v>58</v>
      </c>
      <c r="E16" s="183">
        <v>0</v>
      </c>
      <c r="F16" s="183">
        <v>47.5</v>
      </c>
      <c r="G16" s="184">
        <v>61.5</v>
      </c>
      <c r="H16" s="184">
        <v>60</v>
      </c>
      <c r="I16" s="184">
        <f>IFERROR(ROUND(INDEX(DataKs2Main!$Q:$Q,MATCH($A16,DataKs2Main!$D:$D,0)),1),"")</f>
        <v>75.900000000000006</v>
      </c>
      <c r="J16" s="184">
        <f t="shared" si="0"/>
        <v>15.900000000000006</v>
      </c>
      <c r="K16" s="184">
        <f t="shared" si="1"/>
        <v>14.400000000000006</v>
      </c>
      <c r="L16" s="184">
        <f t="shared" si="2"/>
        <v>75.900000000000006</v>
      </c>
      <c r="M16" s="185">
        <f t="shared" si="3"/>
        <v>23</v>
      </c>
      <c r="N16" s="182">
        <v>0</v>
      </c>
      <c r="O16" s="183">
        <v>0</v>
      </c>
      <c r="P16" s="184">
        <v>1.3</v>
      </c>
      <c r="Q16" s="184">
        <v>5.9</v>
      </c>
      <c r="R16" s="184">
        <f>IFERROR(ROUND(INDEX(DataKs2Main!$R:$R,MATCH($A16,DataKs2Main!$D:$D,0)),1),"")</f>
        <v>3.4</v>
      </c>
      <c r="S16" s="184">
        <f t="shared" si="4"/>
        <v>-2.5000000000000004</v>
      </c>
      <c r="T16" s="184">
        <f t="shared" si="5"/>
        <v>2.0999999999999996</v>
      </c>
      <c r="U16" s="184">
        <f t="shared" si="6"/>
        <v>3.4</v>
      </c>
      <c r="V16" s="185">
        <f t="shared" si="7"/>
        <v>39</v>
      </c>
      <c r="W16" s="182"/>
      <c r="X16" s="183"/>
      <c r="Y16" s="184"/>
      <c r="Z16" s="184"/>
      <c r="AA16" s="184"/>
      <c r="AB16" s="184" t="str">
        <f t="shared" si="8"/>
        <v/>
      </c>
      <c r="AC16" s="184" t="str">
        <f t="shared" si="9"/>
        <v/>
      </c>
      <c r="AD16" s="184" t="str">
        <f t="shared" si="10"/>
        <v/>
      </c>
      <c r="AE16" s="185" t="str">
        <f t="shared" si="11"/>
        <v/>
      </c>
      <c r="AF16" s="186" t="s">
        <v>105</v>
      </c>
      <c r="AG16" s="187">
        <v>-4.4800000000000004</v>
      </c>
      <c r="AH16" s="215">
        <v>-2.11</v>
      </c>
      <c r="AI16" s="215" t="str">
        <f>IF('KS2 (Sch RWM)'!$AJ27="","",'KS2 (Sch RWM)'!$AJ27)</f>
        <v/>
      </c>
      <c r="AJ16" s="215"/>
      <c r="AK16" s="188" t="str">
        <f t="shared" si="12"/>
        <v/>
      </c>
      <c r="AL16" s="188" t="str">
        <f t="shared" si="13"/>
        <v/>
      </c>
      <c r="AM16" s="188" t="str">
        <f t="shared" si="14"/>
        <v/>
      </c>
      <c r="AN16" s="185" t="str">
        <f t="shared" si="15"/>
        <v/>
      </c>
    </row>
    <row r="17" spans="1:40">
      <c r="A17" s="179" t="s">
        <v>46</v>
      </c>
      <c r="B17" s="180">
        <v>2033</v>
      </c>
      <c r="C17" s="180">
        <v>12</v>
      </c>
      <c r="D17" s="185">
        <f>IFERROR(INDEX(DataKs2Main!$G:$G,MATCH($A17,DataKs2Main!$D:$D,0)),"")</f>
        <v>118</v>
      </c>
      <c r="E17" s="183">
        <v>80.900000000000006</v>
      </c>
      <c r="F17" s="183">
        <v>74.099999999999994</v>
      </c>
      <c r="G17" s="184">
        <v>86.7</v>
      </c>
      <c r="H17" s="184">
        <v>58.7</v>
      </c>
      <c r="I17" s="184">
        <f>IFERROR(ROUND(INDEX(DataKs2Main!$Q:$Q,MATCH($A17,DataKs2Main!$D:$D,0)),1),"")</f>
        <v>64.400000000000006</v>
      </c>
      <c r="J17" s="184">
        <f t="shared" si="0"/>
        <v>5.7000000000000028</v>
      </c>
      <c r="K17" s="184">
        <f t="shared" si="1"/>
        <v>-22.299999999999997</v>
      </c>
      <c r="L17" s="184">
        <f t="shared" si="2"/>
        <v>-16.5</v>
      </c>
      <c r="M17" s="185">
        <f t="shared" si="3"/>
        <v>42</v>
      </c>
      <c r="N17" s="182">
        <v>20.9</v>
      </c>
      <c r="O17" s="183">
        <v>6.9</v>
      </c>
      <c r="P17" s="184">
        <v>3.3</v>
      </c>
      <c r="Q17" s="184">
        <v>0</v>
      </c>
      <c r="R17" s="184">
        <f>IFERROR(ROUND(INDEX(DataKs2Main!$R:$R,MATCH($A17,DataKs2Main!$D:$D,0)),1),"")</f>
        <v>5.0999999999999996</v>
      </c>
      <c r="S17" s="184">
        <f t="shared" si="4"/>
        <v>5.0999999999999996</v>
      </c>
      <c r="T17" s="184">
        <f t="shared" si="5"/>
        <v>1.7999999999999998</v>
      </c>
      <c r="U17" s="184">
        <f t="shared" si="6"/>
        <v>-15.799999999999999</v>
      </c>
      <c r="V17" s="185">
        <f t="shared" si="7"/>
        <v>37</v>
      </c>
      <c r="W17" s="182"/>
      <c r="X17" s="183"/>
      <c r="Y17" s="184"/>
      <c r="Z17" s="184"/>
      <c r="AA17" s="184"/>
      <c r="AB17" s="184" t="str">
        <f t="shared" si="8"/>
        <v/>
      </c>
      <c r="AC17" s="184" t="str">
        <f t="shared" si="9"/>
        <v/>
      </c>
      <c r="AD17" s="184" t="str">
        <f t="shared" si="10"/>
        <v/>
      </c>
      <c r="AE17" s="185" t="str">
        <f t="shared" si="11"/>
        <v/>
      </c>
      <c r="AF17" s="186">
        <v>0.6</v>
      </c>
      <c r="AG17" s="187">
        <v>0.12</v>
      </c>
      <c r="AH17" s="215">
        <v>1.86</v>
      </c>
      <c r="AI17" s="215" t="str">
        <f>IF('KS2 (Sch RWM)'!$AJ40="","",'KS2 (Sch RWM)'!$AJ40)</f>
        <v/>
      </c>
      <c r="AJ17" s="215"/>
      <c r="AK17" s="188" t="str">
        <f t="shared" si="12"/>
        <v/>
      </c>
      <c r="AL17" s="188" t="str">
        <f t="shared" si="13"/>
        <v/>
      </c>
      <c r="AM17" s="188" t="str">
        <f t="shared" si="14"/>
        <v/>
      </c>
      <c r="AN17" s="185" t="str">
        <f t="shared" si="15"/>
        <v/>
      </c>
    </row>
    <row r="18" spans="1:40">
      <c r="A18" s="179" t="s">
        <v>47</v>
      </c>
      <c r="B18" s="180">
        <v>2066</v>
      </c>
      <c r="C18" s="180">
        <v>13</v>
      </c>
      <c r="D18" s="185">
        <f>IFERROR(INDEX(DataKs2Main!$G:$G,MATCH($A18,DataKs2Main!$D:$D,0)),"")</f>
        <v>60</v>
      </c>
      <c r="E18" s="183">
        <v>86.7</v>
      </c>
      <c r="F18" s="183">
        <v>84.5</v>
      </c>
      <c r="G18" s="184">
        <v>83.3</v>
      </c>
      <c r="H18" s="184">
        <v>76.3</v>
      </c>
      <c r="I18" s="184">
        <f>IFERROR(ROUND(INDEX(DataKs2Main!$Q:$Q,MATCH($A18,DataKs2Main!$D:$D,0)),1),"")</f>
        <v>80</v>
      </c>
      <c r="J18" s="184">
        <f t="shared" si="0"/>
        <v>3.7000000000000028</v>
      </c>
      <c r="K18" s="184">
        <f t="shared" si="1"/>
        <v>-3.2999999999999972</v>
      </c>
      <c r="L18" s="184">
        <f t="shared" si="2"/>
        <v>-6.7000000000000028</v>
      </c>
      <c r="M18" s="185">
        <f t="shared" si="3"/>
        <v>14</v>
      </c>
      <c r="N18" s="182">
        <v>25</v>
      </c>
      <c r="O18" s="183">
        <v>20.7</v>
      </c>
      <c r="P18" s="184">
        <v>13.3</v>
      </c>
      <c r="Q18" s="184">
        <v>10.199999999999999</v>
      </c>
      <c r="R18" s="184">
        <f>IFERROR(ROUND(INDEX(DataKs2Main!$R:$R,MATCH($A18,DataKs2Main!$D:$D,0)),1),"")</f>
        <v>11.7</v>
      </c>
      <c r="S18" s="184">
        <f t="shared" si="4"/>
        <v>1.5</v>
      </c>
      <c r="T18" s="184">
        <f t="shared" si="5"/>
        <v>-1.6000000000000014</v>
      </c>
      <c r="U18" s="184">
        <f t="shared" si="6"/>
        <v>-13.3</v>
      </c>
      <c r="V18" s="185">
        <f t="shared" si="7"/>
        <v>25</v>
      </c>
      <c r="W18" s="182"/>
      <c r="X18" s="183"/>
      <c r="Y18" s="184"/>
      <c r="Z18" s="184"/>
      <c r="AA18" s="184"/>
      <c r="AB18" s="184" t="str">
        <f t="shared" si="8"/>
        <v/>
      </c>
      <c r="AC18" s="184" t="str">
        <f t="shared" si="9"/>
        <v/>
      </c>
      <c r="AD18" s="184" t="str">
        <f t="shared" si="10"/>
        <v/>
      </c>
      <c r="AE18" s="185" t="str">
        <f t="shared" si="11"/>
        <v/>
      </c>
      <c r="AF18" s="186">
        <v>1.4</v>
      </c>
      <c r="AG18" s="187">
        <v>3.36</v>
      </c>
      <c r="AH18" s="215">
        <v>0.63</v>
      </c>
      <c r="AI18" s="215" t="str">
        <f>IF('KS2 (Sch RWM)'!$AJ14="","",'KS2 (Sch RWM)'!$AJ14)</f>
        <v/>
      </c>
      <c r="AJ18" s="215"/>
      <c r="AK18" s="188" t="str">
        <f t="shared" si="12"/>
        <v/>
      </c>
      <c r="AL18" s="188" t="str">
        <f t="shared" si="13"/>
        <v/>
      </c>
      <c r="AM18" s="188" t="str">
        <f t="shared" si="14"/>
        <v/>
      </c>
      <c r="AN18" s="185" t="str">
        <f t="shared" si="15"/>
        <v/>
      </c>
    </row>
    <row r="19" spans="1:40">
      <c r="A19" s="179" t="s">
        <v>48</v>
      </c>
      <c r="B19" s="180">
        <v>2073</v>
      </c>
      <c r="C19" s="180">
        <v>14</v>
      </c>
      <c r="D19" s="185">
        <f>IFERROR(INDEX(DataKs2Main!$G:$G,MATCH($A19,DataKs2Main!$D:$D,0)),"")</f>
        <v>74</v>
      </c>
      <c r="E19" s="183">
        <v>79.5</v>
      </c>
      <c r="F19" s="183">
        <v>67.599999999999994</v>
      </c>
      <c r="G19" s="184">
        <v>74.099999999999994</v>
      </c>
      <c r="H19" s="184">
        <v>55.4</v>
      </c>
      <c r="I19" s="184">
        <f>IFERROR(ROUND(INDEX(DataKs2Main!$Q:$Q,MATCH($A19,DataKs2Main!$D:$D,0)),1),"")</f>
        <v>81.099999999999994</v>
      </c>
      <c r="J19" s="184">
        <f t="shared" si="0"/>
        <v>25.699999999999996</v>
      </c>
      <c r="K19" s="184">
        <f t="shared" si="1"/>
        <v>7</v>
      </c>
      <c r="L19" s="184">
        <f t="shared" si="2"/>
        <v>1.5999999999999943</v>
      </c>
      <c r="M19" s="185">
        <f t="shared" si="3"/>
        <v>11</v>
      </c>
      <c r="N19" s="182">
        <v>30.7</v>
      </c>
      <c r="O19" s="183">
        <v>12.7</v>
      </c>
      <c r="P19" s="184">
        <v>11.8</v>
      </c>
      <c r="Q19" s="184">
        <v>16.899999999999999</v>
      </c>
      <c r="R19" s="184">
        <f>IFERROR(ROUND(INDEX(DataKs2Main!$R:$R,MATCH($A19,DataKs2Main!$D:$D,0)),1),"")</f>
        <v>21.6</v>
      </c>
      <c r="S19" s="184">
        <f t="shared" si="4"/>
        <v>4.7000000000000028</v>
      </c>
      <c r="T19" s="184">
        <f t="shared" si="5"/>
        <v>9.8000000000000007</v>
      </c>
      <c r="U19" s="184">
        <f t="shared" si="6"/>
        <v>-9.0999999999999979</v>
      </c>
      <c r="V19" s="185">
        <f t="shared" si="7"/>
        <v>6</v>
      </c>
      <c r="W19" s="182"/>
      <c r="X19" s="183"/>
      <c r="Y19" s="184"/>
      <c r="Z19" s="184"/>
      <c r="AA19" s="184"/>
      <c r="AB19" s="184" t="str">
        <f t="shared" si="8"/>
        <v/>
      </c>
      <c r="AC19" s="184" t="str">
        <f t="shared" si="9"/>
        <v/>
      </c>
      <c r="AD19" s="184" t="str">
        <f t="shared" si="10"/>
        <v/>
      </c>
      <c r="AE19" s="185" t="str">
        <f t="shared" si="11"/>
        <v/>
      </c>
      <c r="AF19" s="186">
        <v>2.2999999999999998</v>
      </c>
      <c r="AG19" s="187">
        <v>1.1299999999999999</v>
      </c>
      <c r="AH19" s="215">
        <v>-0.81</v>
      </c>
      <c r="AI19" s="215" t="str">
        <f>IF('KS2 (Sch RWM)'!$AJ23="","",'KS2 (Sch RWM)'!$AJ23)</f>
        <v/>
      </c>
      <c r="AJ19" s="215"/>
      <c r="AK19" s="188" t="str">
        <f t="shared" si="12"/>
        <v/>
      </c>
      <c r="AL19" s="188" t="str">
        <f t="shared" si="13"/>
        <v/>
      </c>
      <c r="AM19" s="188" t="str">
        <f t="shared" si="14"/>
        <v/>
      </c>
      <c r="AN19" s="185" t="str">
        <f t="shared" si="15"/>
        <v/>
      </c>
    </row>
    <row r="20" spans="1:40">
      <c r="A20" s="179" t="s">
        <v>49</v>
      </c>
      <c r="B20" s="180">
        <v>2026</v>
      </c>
      <c r="C20" s="180">
        <v>15</v>
      </c>
      <c r="D20" s="185">
        <f>IFERROR(INDEX(DataKs2Main!$G:$G,MATCH($A20,DataKs2Main!$D:$D,0)),"")</f>
        <v>91</v>
      </c>
      <c r="E20" s="183">
        <v>73.400000000000006</v>
      </c>
      <c r="F20" s="183">
        <v>78.900000000000006</v>
      </c>
      <c r="G20" s="184">
        <v>63.3</v>
      </c>
      <c r="H20" s="184">
        <v>82.2</v>
      </c>
      <c r="I20" s="184">
        <f>IFERROR(ROUND(INDEX(DataKs2Main!$Q:$Q,MATCH($A20,DataKs2Main!$D:$D,0)),1),"")</f>
        <v>81.3</v>
      </c>
      <c r="J20" s="184">
        <f t="shared" si="0"/>
        <v>-0.90000000000000568</v>
      </c>
      <c r="K20" s="184">
        <f t="shared" si="1"/>
        <v>18</v>
      </c>
      <c r="L20" s="184">
        <f t="shared" si="2"/>
        <v>7.8999999999999915</v>
      </c>
      <c r="M20" s="185">
        <f t="shared" si="3"/>
        <v>10</v>
      </c>
      <c r="N20" s="182">
        <v>1.8</v>
      </c>
      <c r="O20" s="183">
        <v>6.6</v>
      </c>
      <c r="P20" s="184">
        <v>1.3</v>
      </c>
      <c r="Q20" s="184">
        <v>8.9</v>
      </c>
      <c r="R20" s="184">
        <f>IFERROR(ROUND(INDEX(DataKs2Main!$R:$R,MATCH($A20,DataKs2Main!$D:$D,0)),1),"")</f>
        <v>12.1</v>
      </c>
      <c r="S20" s="184">
        <f t="shared" si="4"/>
        <v>3.1999999999999993</v>
      </c>
      <c r="T20" s="184">
        <f t="shared" si="5"/>
        <v>10.799999999999999</v>
      </c>
      <c r="U20" s="184">
        <f t="shared" si="6"/>
        <v>10.299999999999999</v>
      </c>
      <c r="V20" s="185">
        <f t="shared" si="7"/>
        <v>22</v>
      </c>
      <c r="W20" s="182"/>
      <c r="X20" s="183"/>
      <c r="Y20" s="184"/>
      <c r="Z20" s="184"/>
      <c r="AA20" s="184"/>
      <c r="AB20" s="184" t="str">
        <f t="shared" si="8"/>
        <v/>
      </c>
      <c r="AC20" s="184" t="str">
        <f t="shared" si="9"/>
        <v/>
      </c>
      <c r="AD20" s="184" t="str">
        <f t="shared" si="10"/>
        <v/>
      </c>
      <c r="AE20" s="185" t="str">
        <f t="shared" si="11"/>
        <v/>
      </c>
      <c r="AF20" s="186">
        <v>-2</v>
      </c>
      <c r="AG20" s="187">
        <v>1.87</v>
      </c>
      <c r="AH20" s="215">
        <v>-2.02</v>
      </c>
      <c r="AI20" s="215" t="str">
        <f>IF('KS2 (Sch RWM)'!$AJ12="","",'KS2 (Sch RWM)'!$AJ12)</f>
        <v/>
      </c>
      <c r="AJ20" s="215"/>
      <c r="AK20" s="188" t="str">
        <f t="shared" si="12"/>
        <v/>
      </c>
      <c r="AL20" s="188" t="str">
        <f t="shared" si="13"/>
        <v/>
      </c>
      <c r="AM20" s="188" t="str">
        <f t="shared" si="14"/>
        <v/>
      </c>
      <c r="AN20" s="185" t="str">
        <f t="shared" si="15"/>
        <v/>
      </c>
    </row>
    <row r="21" spans="1:40">
      <c r="A21" s="179" t="s">
        <v>50</v>
      </c>
      <c r="B21" s="180">
        <v>2069</v>
      </c>
      <c r="C21" s="180">
        <v>16</v>
      </c>
      <c r="D21" s="185">
        <f>IFERROR(INDEX(DataKs2Main!$G:$G,MATCH($A21,DataKs2Main!$D:$D,0)),"")</f>
        <v>66</v>
      </c>
      <c r="E21" s="183">
        <v>79.3</v>
      </c>
      <c r="F21" s="183">
        <v>67.5</v>
      </c>
      <c r="G21" s="184">
        <v>60.9</v>
      </c>
      <c r="H21" s="184">
        <v>73.3</v>
      </c>
      <c r="I21" s="184">
        <f>IFERROR(ROUND(INDEX(DataKs2Main!$Q:$Q,MATCH($A21,DataKs2Main!$D:$D,0)),1),"")</f>
        <v>75.8</v>
      </c>
      <c r="J21" s="184">
        <f t="shared" si="0"/>
        <v>2.5</v>
      </c>
      <c r="K21" s="184">
        <f t="shared" si="1"/>
        <v>14.899999999999999</v>
      </c>
      <c r="L21" s="184">
        <f t="shared" si="2"/>
        <v>-3.5</v>
      </c>
      <c r="M21" s="185">
        <f t="shared" si="3"/>
        <v>24</v>
      </c>
      <c r="N21" s="182">
        <v>23.2</v>
      </c>
      <c r="O21" s="183">
        <v>20</v>
      </c>
      <c r="P21" s="184">
        <v>1.1000000000000001</v>
      </c>
      <c r="Q21" s="184">
        <v>10.5</v>
      </c>
      <c r="R21" s="184">
        <f>IFERROR(ROUND(INDEX(DataKs2Main!$R:$R,MATCH($A21,DataKs2Main!$D:$D,0)),1),"")</f>
        <v>18.2</v>
      </c>
      <c r="S21" s="184">
        <f t="shared" si="4"/>
        <v>7.6999999999999993</v>
      </c>
      <c r="T21" s="184">
        <f t="shared" si="5"/>
        <v>17.099999999999998</v>
      </c>
      <c r="U21" s="184">
        <f t="shared" si="6"/>
        <v>-5</v>
      </c>
      <c r="V21" s="185">
        <f t="shared" si="7"/>
        <v>12</v>
      </c>
      <c r="W21" s="182"/>
      <c r="X21" s="183"/>
      <c r="Y21" s="184"/>
      <c r="Z21" s="184"/>
      <c r="AA21" s="184"/>
      <c r="AB21" s="184" t="str">
        <f t="shared" si="8"/>
        <v/>
      </c>
      <c r="AC21" s="184" t="str">
        <f t="shared" si="9"/>
        <v/>
      </c>
      <c r="AD21" s="184" t="str">
        <f t="shared" si="10"/>
        <v/>
      </c>
      <c r="AE21" s="185" t="str">
        <f t="shared" si="11"/>
        <v/>
      </c>
      <c r="AF21" s="186">
        <v>1.7</v>
      </c>
      <c r="AG21" s="187">
        <v>-0.01</v>
      </c>
      <c r="AH21" s="215">
        <v>-1.62</v>
      </c>
      <c r="AI21" s="215" t="str">
        <f>IF('KS2 (Sch RWM)'!$AJ33="","",'KS2 (Sch RWM)'!$AJ33)</f>
        <v/>
      </c>
      <c r="AJ21" s="215"/>
      <c r="AK21" s="188" t="str">
        <f t="shared" si="12"/>
        <v/>
      </c>
      <c r="AL21" s="188" t="str">
        <f t="shared" si="13"/>
        <v/>
      </c>
      <c r="AM21" s="188" t="str">
        <f t="shared" si="14"/>
        <v/>
      </c>
      <c r="AN21" s="185" t="str">
        <f t="shared" si="15"/>
        <v/>
      </c>
    </row>
    <row r="22" spans="1:40">
      <c r="A22" s="179" t="s">
        <v>51</v>
      </c>
      <c r="B22" s="180">
        <v>2052</v>
      </c>
      <c r="C22" s="180">
        <v>17</v>
      </c>
      <c r="D22" s="185">
        <f>IFERROR(INDEX(DataKs2Main!$G:$G,MATCH($A22,DataKs2Main!$D:$D,0)),"")</f>
        <v>48</v>
      </c>
      <c r="E22" s="183">
        <v>86</v>
      </c>
      <c r="F22" s="183">
        <v>76.099999999999994</v>
      </c>
      <c r="G22" s="184">
        <v>70.900000000000006</v>
      </c>
      <c r="H22" s="184">
        <v>75.900000000000006</v>
      </c>
      <c r="I22" s="184">
        <f>IFERROR(ROUND(INDEX(DataKs2Main!$Q:$Q,MATCH($A22,DataKs2Main!$D:$D,0)),1),"")</f>
        <v>75</v>
      </c>
      <c r="J22" s="184">
        <f t="shared" si="0"/>
        <v>-0.90000000000000568</v>
      </c>
      <c r="K22" s="184">
        <f t="shared" si="1"/>
        <v>4.0999999999999943</v>
      </c>
      <c r="L22" s="184">
        <f t="shared" si="2"/>
        <v>-11</v>
      </c>
      <c r="M22" s="185">
        <f t="shared" si="3"/>
        <v>27</v>
      </c>
      <c r="N22" s="182">
        <v>22.8</v>
      </c>
      <c r="O22" s="183">
        <v>8.6999999999999993</v>
      </c>
      <c r="P22" s="184">
        <v>23.6</v>
      </c>
      <c r="Q22" s="184">
        <v>7.4</v>
      </c>
      <c r="R22" s="184">
        <f>IFERROR(ROUND(INDEX(DataKs2Main!$R:$R,MATCH($A22,DataKs2Main!$D:$D,0)),1),"")</f>
        <v>16.7</v>
      </c>
      <c r="S22" s="184">
        <f t="shared" si="4"/>
        <v>9.2999999999999989</v>
      </c>
      <c r="T22" s="184">
        <f t="shared" si="5"/>
        <v>-6.9000000000000021</v>
      </c>
      <c r="U22" s="184">
        <f t="shared" si="6"/>
        <v>-6.1000000000000014</v>
      </c>
      <c r="V22" s="185">
        <f t="shared" si="7"/>
        <v>14</v>
      </c>
      <c r="W22" s="182"/>
      <c r="X22" s="183"/>
      <c r="Y22" s="184"/>
      <c r="Z22" s="184"/>
      <c r="AA22" s="184"/>
      <c r="AB22" s="184" t="str">
        <f t="shared" si="8"/>
        <v/>
      </c>
      <c r="AC22" s="184" t="str">
        <f t="shared" si="9"/>
        <v/>
      </c>
      <c r="AD22" s="184" t="str">
        <f t="shared" si="10"/>
        <v/>
      </c>
      <c r="AE22" s="185" t="str">
        <f t="shared" si="11"/>
        <v/>
      </c>
      <c r="AF22" s="186">
        <v>1.6</v>
      </c>
      <c r="AG22" s="187">
        <v>-0.76</v>
      </c>
      <c r="AH22" s="215">
        <v>0.7</v>
      </c>
      <c r="AI22" s="215" t="str">
        <f>IF('KS2 (Sch RWM)'!$AJ35="","",'KS2 (Sch RWM)'!$AJ35)</f>
        <v/>
      </c>
      <c r="AJ22" s="215"/>
      <c r="AK22" s="188" t="str">
        <f t="shared" si="12"/>
        <v/>
      </c>
      <c r="AL22" s="188" t="str">
        <f t="shared" si="13"/>
        <v/>
      </c>
      <c r="AM22" s="188" t="str">
        <f t="shared" si="14"/>
        <v/>
      </c>
      <c r="AN22" s="185" t="str">
        <f t="shared" si="15"/>
        <v/>
      </c>
    </row>
    <row r="23" spans="1:40">
      <c r="A23" s="179" t="s">
        <v>92</v>
      </c>
      <c r="B23" s="180">
        <v>2009</v>
      </c>
      <c r="C23" s="180">
        <v>18</v>
      </c>
      <c r="D23" s="185">
        <f>IFERROR(INDEX(DataKs2Main!$G:$G,MATCH($A23,DataKs2Main!$D:$D,0)),"")</f>
        <v>149</v>
      </c>
      <c r="E23" s="183">
        <v>89.9</v>
      </c>
      <c r="F23" s="183">
        <v>86.4</v>
      </c>
      <c r="G23" s="184">
        <v>76.2</v>
      </c>
      <c r="H23" s="184">
        <v>87.4</v>
      </c>
      <c r="I23" s="184">
        <f>IFERROR(ROUND(INDEX(DataKs2Main!$Q:$Q,MATCH($A23,DataKs2Main!$D:$D,0)),1),"")</f>
        <v>81.900000000000006</v>
      </c>
      <c r="J23" s="184">
        <f t="shared" si="0"/>
        <v>-5.5</v>
      </c>
      <c r="K23" s="184">
        <f t="shared" si="1"/>
        <v>5.7000000000000028</v>
      </c>
      <c r="L23" s="184">
        <f t="shared" si="2"/>
        <v>-8</v>
      </c>
      <c r="M23" s="185">
        <f t="shared" si="3"/>
        <v>8</v>
      </c>
      <c r="N23" s="182">
        <v>33.6</v>
      </c>
      <c r="O23" s="183">
        <v>16.3</v>
      </c>
      <c r="P23" s="184">
        <v>8.1999999999999993</v>
      </c>
      <c r="Q23" s="184">
        <v>10.6</v>
      </c>
      <c r="R23" s="184">
        <f>IFERROR(ROUND(INDEX(DataKs2Main!$R:$R,MATCH($A23,DataKs2Main!$D:$D,0)),1),"")</f>
        <v>12.8</v>
      </c>
      <c r="S23" s="184">
        <f t="shared" si="4"/>
        <v>2.2000000000000011</v>
      </c>
      <c r="T23" s="184">
        <f t="shared" si="5"/>
        <v>4.6000000000000014</v>
      </c>
      <c r="U23" s="184">
        <f t="shared" si="6"/>
        <v>-20.8</v>
      </c>
      <c r="V23" s="185">
        <f t="shared" si="7"/>
        <v>20</v>
      </c>
      <c r="W23" s="182"/>
      <c r="X23" s="183"/>
      <c r="Y23" s="184"/>
      <c r="Z23" s="184"/>
      <c r="AA23" s="184"/>
      <c r="AB23" s="184" t="str">
        <f t="shared" si="8"/>
        <v/>
      </c>
      <c r="AC23" s="184" t="str">
        <f t="shared" si="9"/>
        <v/>
      </c>
      <c r="AD23" s="184" t="str">
        <f t="shared" si="10"/>
        <v/>
      </c>
      <c r="AE23" s="185" t="str">
        <f t="shared" si="11"/>
        <v/>
      </c>
      <c r="AF23" s="186">
        <v>1.7</v>
      </c>
      <c r="AG23" s="187">
        <v>1.77</v>
      </c>
      <c r="AH23" s="215">
        <v>0.68</v>
      </c>
      <c r="AI23" s="215" t="str">
        <f>IF('KS2 (Sch RWM)'!$AJ28="","",'KS2 (Sch RWM)'!$AJ28)</f>
        <v/>
      </c>
      <c r="AJ23" s="215"/>
      <c r="AK23" s="188" t="str">
        <f t="shared" si="12"/>
        <v/>
      </c>
      <c r="AL23" s="188" t="str">
        <f t="shared" si="13"/>
        <v/>
      </c>
      <c r="AM23" s="188" t="str">
        <f t="shared" si="14"/>
        <v/>
      </c>
      <c r="AN23" s="185" t="str">
        <f t="shared" si="15"/>
        <v/>
      </c>
    </row>
    <row r="24" spans="1:40">
      <c r="A24" s="179" t="s">
        <v>52</v>
      </c>
      <c r="B24" s="180">
        <v>2010</v>
      </c>
      <c r="C24" s="180">
        <v>19</v>
      </c>
      <c r="D24" s="185">
        <f>IFERROR(INDEX(DataKs2Main!$G:$G,MATCH($A24,DataKs2Main!$D:$D,0)),"")</f>
        <v>92</v>
      </c>
      <c r="E24" s="183">
        <v>88.9</v>
      </c>
      <c r="F24" s="183">
        <v>76.5</v>
      </c>
      <c r="G24" s="184">
        <v>75.3</v>
      </c>
      <c r="H24" s="184">
        <v>72.5</v>
      </c>
      <c r="I24" s="184">
        <f>IFERROR(ROUND(INDEX(DataKs2Main!$Q:$Q,MATCH($A24,DataKs2Main!$D:$D,0)),1),"")</f>
        <v>84.8</v>
      </c>
      <c r="J24" s="184">
        <f t="shared" si="0"/>
        <v>12.299999999999997</v>
      </c>
      <c r="K24" s="184">
        <f t="shared" si="1"/>
        <v>9.5</v>
      </c>
      <c r="L24" s="184">
        <f t="shared" si="2"/>
        <v>-4.1000000000000085</v>
      </c>
      <c r="M24" s="185">
        <f t="shared" si="3"/>
        <v>6</v>
      </c>
      <c r="N24" s="182">
        <v>25.6</v>
      </c>
      <c r="O24" s="183">
        <v>9.4</v>
      </c>
      <c r="P24" s="184">
        <v>5.6</v>
      </c>
      <c r="Q24" s="184">
        <v>2.2000000000000002</v>
      </c>
      <c r="R24" s="184">
        <f>IFERROR(ROUND(INDEX(DataKs2Main!$R:$R,MATCH($A24,DataKs2Main!$D:$D,0)),1),"")</f>
        <v>20.7</v>
      </c>
      <c r="S24" s="184">
        <f t="shared" si="4"/>
        <v>18.5</v>
      </c>
      <c r="T24" s="184">
        <f t="shared" si="5"/>
        <v>15.1</v>
      </c>
      <c r="U24" s="184">
        <f t="shared" si="6"/>
        <v>-4.9000000000000021</v>
      </c>
      <c r="V24" s="185">
        <f t="shared" si="7"/>
        <v>8</v>
      </c>
      <c r="W24" s="182"/>
      <c r="X24" s="183"/>
      <c r="Y24" s="184"/>
      <c r="Z24" s="184"/>
      <c r="AA24" s="184"/>
      <c r="AB24" s="184" t="str">
        <f t="shared" si="8"/>
        <v/>
      </c>
      <c r="AC24" s="184" t="str">
        <f t="shared" si="9"/>
        <v/>
      </c>
      <c r="AD24" s="184" t="str">
        <f t="shared" si="10"/>
        <v/>
      </c>
      <c r="AE24" s="185" t="str">
        <f t="shared" si="11"/>
        <v/>
      </c>
      <c r="AF24" s="186">
        <v>1.3</v>
      </c>
      <c r="AG24" s="187">
        <v>1.64</v>
      </c>
      <c r="AH24" s="215">
        <v>1.73</v>
      </c>
      <c r="AI24" s="215" t="str">
        <f>IF('KS2 (Sch RWM)'!$AJ46="","",'KS2 (Sch RWM)'!$AJ46)</f>
        <v/>
      </c>
      <c r="AJ24" s="215"/>
      <c r="AK24" s="188" t="str">
        <f t="shared" si="12"/>
        <v/>
      </c>
      <c r="AL24" s="188" t="str">
        <f t="shared" si="13"/>
        <v/>
      </c>
      <c r="AM24" s="188" t="str">
        <f t="shared" si="14"/>
        <v/>
      </c>
      <c r="AN24" s="185" t="str">
        <f t="shared" si="15"/>
        <v/>
      </c>
    </row>
    <row r="25" spans="1:40">
      <c r="A25" s="179" t="s">
        <v>53</v>
      </c>
      <c r="B25" s="180">
        <v>2043</v>
      </c>
      <c r="C25" s="180">
        <v>20</v>
      </c>
      <c r="D25" s="185">
        <f>IFERROR(INDEX(DataKs2Main!$G:$G,MATCH($A25,DataKs2Main!$D:$D,0)),"")</f>
        <v>53</v>
      </c>
      <c r="E25" s="183">
        <v>86.2</v>
      </c>
      <c r="F25" s="183">
        <v>77.8</v>
      </c>
      <c r="G25" s="184">
        <v>74.5</v>
      </c>
      <c r="H25" s="184">
        <v>75</v>
      </c>
      <c r="I25" s="184">
        <f>IFERROR(ROUND(INDEX(DataKs2Main!$Q:$Q,MATCH($A25,DataKs2Main!$D:$D,0)),1),"")</f>
        <v>66</v>
      </c>
      <c r="J25" s="184">
        <f t="shared" si="0"/>
        <v>-9</v>
      </c>
      <c r="K25" s="184">
        <f t="shared" si="1"/>
        <v>-8.5</v>
      </c>
      <c r="L25" s="184">
        <f t="shared" si="2"/>
        <v>-20.200000000000003</v>
      </c>
      <c r="M25" s="185">
        <f t="shared" si="3"/>
        <v>36</v>
      </c>
      <c r="N25" s="182">
        <v>17.2</v>
      </c>
      <c r="O25" s="183">
        <v>9.3000000000000007</v>
      </c>
      <c r="P25" s="184">
        <v>23.4</v>
      </c>
      <c r="Q25" s="184">
        <v>13.5</v>
      </c>
      <c r="R25" s="184">
        <f>IFERROR(ROUND(INDEX(DataKs2Main!$R:$R,MATCH($A25,DataKs2Main!$D:$D,0)),1),"")</f>
        <v>0</v>
      </c>
      <c r="S25" s="184">
        <f t="shared" si="4"/>
        <v>-13.5</v>
      </c>
      <c r="T25" s="184">
        <f t="shared" si="5"/>
        <v>-23.4</v>
      </c>
      <c r="U25" s="184">
        <f t="shared" si="6"/>
        <v>-17.2</v>
      </c>
      <c r="V25" s="185">
        <f t="shared" si="7"/>
        <v>42</v>
      </c>
      <c r="W25" s="182"/>
      <c r="X25" s="183"/>
      <c r="Y25" s="184"/>
      <c r="Z25" s="184"/>
      <c r="AA25" s="184"/>
      <c r="AB25" s="184" t="str">
        <f t="shared" si="8"/>
        <v/>
      </c>
      <c r="AC25" s="184" t="str">
        <f t="shared" si="9"/>
        <v/>
      </c>
      <c r="AD25" s="184" t="str">
        <f t="shared" si="10"/>
        <v/>
      </c>
      <c r="AE25" s="185" t="str">
        <f t="shared" si="11"/>
        <v/>
      </c>
      <c r="AF25" s="186">
        <v>1.2</v>
      </c>
      <c r="AG25" s="187">
        <v>3.05</v>
      </c>
      <c r="AH25" s="215">
        <v>2.79</v>
      </c>
      <c r="AI25" s="215" t="str">
        <f>IF('KS2 (Sch RWM)'!$AJ42="","",'KS2 (Sch RWM)'!$AJ42)</f>
        <v/>
      </c>
      <c r="AJ25" s="215"/>
      <c r="AK25" s="188" t="str">
        <f t="shared" si="12"/>
        <v/>
      </c>
      <c r="AL25" s="188" t="str">
        <f t="shared" si="13"/>
        <v/>
      </c>
      <c r="AM25" s="188" t="str">
        <f t="shared" si="14"/>
        <v/>
      </c>
      <c r="AN25" s="185" t="str">
        <f t="shared" si="15"/>
        <v/>
      </c>
    </row>
    <row r="26" spans="1:40">
      <c r="A26" s="179" t="s">
        <v>54</v>
      </c>
      <c r="B26" s="180">
        <v>2071</v>
      </c>
      <c r="C26" s="180">
        <v>21</v>
      </c>
      <c r="D26" s="185">
        <f>IFERROR(INDEX(DataKs2Main!$G:$G,MATCH($A26,DataKs2Main!$D:$D,0)),"")</f>
        <v>91</v>
      </c>
      <c r="E26" s="183">
        <v>85.3</v>
      </c>
      <c r="F26" s="183">
        <v>74.400000000000006</v>
      </c>
      <c r="G26" s="184">
        <v>78.3</v>
      </c>
      <c r="H26" s="184">
        <v>76.5</v>
      </c>
      <c r="I26" s="184">
        <f>IFERROR(ROUND(INDEX(DataKs2Main!$Q:$Q,MATCH($A26,DataKs2Main!$D:$D,0)),1),"")</f>
        <v>78</v>
      </c>
      <c r="J26" s="184">
        <f t="shared" si="0"/>
        <v>1.5</v>
      </c>
      <c r="K26" s="184">
        <f t="shared" si="1"/>
        <v>-0.29999999999999716</v>
      </c>
      <c r="L26" s="184">
        <f t="shared" si="2"/>
        <v>-7.2999999999999972</v>
      </c>
      <c r="M26" s="185">
        <f t="shared" si="3"/>
        <v>19</v>
      </c>
      <c r="N26" s="182">
        <v>27.5</v>
      </c>
      <c r="O26" s="183">
        <v>16.7</v>
      </c>
      <c r="P26" s="184">
        <v>8.4</v>
      </c>
      <c r="Q26" s="184">
        <v>9.9</v>
      </c>
      <c r="R26" s="184">
        <f>IFERROR(ROUND(INDEX(DataKs2Main!$R:$R,MATCH($A26,DataKs2Main!$D:$D,0)),1),"")</f>
        <v>12.1</v>
      </c>
      <c r="S26" s="184">
        <f t="shared" si="4"/>
        <v>2.1999999999999993</v>
      </c>
      <c r="T26" s="184">
        <f t="shared" si="5"/>
        <v>3.6999999999999993</v>
      </c>
      <c r="U26" s="184">
        <f t="shared" si="6"/>
        <v>-15.4</v>
      </c>
      <c r="V26" s="185">
        <f t="shared" si="7"/>
        <v>22</v>
      </c>
      <c r="W26" s="182"/>
      <c r="X26" s="183"/>
      <c r="Y26" s="184"/>
      <c r="Z26" s="184"/>
      <c r="AA26" s="184"/>
      <c r="AB26" s="184" t="str">
        <f t="shared" si="8"/>
        <v/>
      </c>
      <c r="AC26" s="184" t="str">
        <f t="shared" si="9"/>
        <v/>
      </c>
      <c r="AD26" s="184" t="str">
        <f t="shared" si="10"/>
        <v/>
      </c>
      <c r="AE26" s="185" t="str">
        <f t="shared" si="11"/>
        <v/>
      </c>
      <c r="AF26" s="186">
        <v>2.1</v>
      </c>
      <c r="AG26" s="187">
        <v>-0.42</v>
      </c>
      <c r="AH26" s="215">
        <v>-1.51</v>
      </c>
      <c r="AI26" s="215" t="str">
        <f>IF('KS2 (Sch RWM)'!$AJ36="","",'KS2 (Sch RWM)'!$AJ36)</f>
        <v/>
      </c>
      <c r="AJ26" s="215"/>
      <c r="AK26" s="188" t="str">
        <f t="shared" si="12"/>
        <v/>
      </c>
      <c r="AL26" s="188" t="str">
        <f t="shared" si="13"/>
        <v/>
      </c>
      <c r="AM26" s="188" t="str">
        <f t="shared" si="14"/>
        <v/>
      </c>
      <c r="AN26" s="185" t="str">
        <f t="shared" si="15"/>
        <v/>
      </c>
    </row>
    <row r="27" spans="1:40">
      <c r="A27" s="179" t="s">
        <v>55</v>
      </c>
      <c r="B27" s="180">
        <v>2013</v>
      </c>
      <c r="C27" s="180">
        <v>22</v>
      </c>
      <c r="D27" s="185">
        <f>IFERROR(INDEX(DataKs2Main!$G:$G,MATCH($A27,DataKs2Main!$D:$D,0)),"")</f>
        <v>108</v>
      </c>
      <c r="E27" s="183">
        <v>83.2</v>
      </c>
      <c r="F27" s="183">
        <v>71.3</v>
      </c>
      <c r="G27" s="184">
        <v>63.6</v>
      </c>
      <c r="H27" s="184">
        <v>80</v>
      </c>
      <c r="I27" s="184">
        <f>IFERROR(ROUND(INDEX(DataKs2Main!$Q:$Q,MATCH($A27,DataKs2Main!$D:$D,0)),1),"")</f>
        <v>72.2</v>
      </c>
      <c r="J27" s="184">
        <f t="shared" si="0"/>
        <v>-7.7999999999999972</v>
      </c>
      <c r="K27" s="184">
        <f t="shared" si="1"/>
        <v>8.6000000000000014</v>
      </c>
      <c r="L27" s="184">
        <f t="shared" si="2"/>
        <v>-11</v>
      </c>
      <c r="M27" s="185">
        <f t="shared" si="3"/>
        <v>30</v>
      </c>
      <c r="N27" s="182">
        <v>16</v>
      </c>
      <c r="O27" s="183">
        <v>14.8</v>
      </c>
      <c r="P27" s="184">
        <v>9.1</v>
      </c>
      <c r="Q27" s="184">
        <v>13</v>
      </c>
      <c r="R27" s="184">
        <f>IFERROR(ROUND(INDEX(DataKs2Main!$R:$R,MATCH($A27,DataKs2Main!$D:$D,0)),1),"")</f>
        <v>15.7</v>
      </c>
      <c r="S27" s="184">
        <f t="shared" si="4"/>
        <v>2.6999999999999993</v>
      </c>
      <c r="T27" s="184">
        <f t="shared" si="5"/>
        <v>6.6</v>
      </c>
      <c r="U27" s="184">
        <f t="shared" si="6"/>
        <v>-0.30000000000000071</v>
      </c>
      <c r="V27" s="185">
        <f t="shared" si="7"/>
        <v>16</v>
      </c>
      <c r="W27" s="182"/>
      <c r="X27" s="183"/>
      <c r="Y27" s="184"/>
      <c r="Z27" s="184"/>
      <c r="AA27" s="184"/>
      <c r="AB27" s="184" t="str">
        <f t="shared" si="8"/>
        <v/>
      </c>
      <c r="AC27" s="184" t="str">
        <f t="shared" si="9"/>
        <v/>
      </c>
      <c r="AD27" s="184" t="str">
        <f t="shared" si="10"/>
        <v/>
      </c>
      <c r="AE27" s="185" t="str">
        <f t="shared" si="11"/>
        <v/>
      </c>
      <c r="AF27" s="186">
        <v>1.4</v>
      </c>
      <c r="AG27" s="187">
        <v>-0.38</v>
      </c>
      <c r="AH27" s="215">
        <v>-0.99</v>
      </c>
      <c r="AI27" s="215" t="str">
        <f>IF('KS2 (Sch RWM)'!$AJ47="","",'KS2 (Sch RWM)'!$AJ47)</f>
        <v/>
      </c>
      <c r="AJ27" s="215"/>
      <c r="AK27" s="188" t="str">
        <f t="shared" si="12"/>
        <v/>
      </c>
      <c r="AL27" s="188" t="str">
        <f t="shared" si="13"/>
        <v/>
      </c>
      <c r="AM27" s="188" t="str">
        <f t="shared" si="14"/>
        <v/>
      </c>
      <c r="AN27" s="185" t="str">
        <f t="shared" si="15"/>
        <v/>
      </c>
    </row>
    <row r="28" spans="1:40">
      <c r="A28" s="179" t="s">
        <v>56</v>
      </c>
      <c r="B28" s="180">
        <v>2064</v>
      </c>
      <c r="C28" s="180">
        <v>23</v>
      </c>
      <c r="D28" s="185">
        <f>IFERROR(INDEX(DataKs2Main!$G:$G,MATCH($A28,DataKs2Main!$D:$D,0)),"")</f>
        <v>40</v>
      </c>
      <c r="E28" s="183">
        <v>66.7</v>
      </c>
      <c r="F28" s="183">
        <v>70.5</v>
      </c>
      <c r="G28" s="184">
        <v>74.599999999999994</v>
      </c>
      <c r="H28" s="184">
        <v>69.2</v>
      </c>
      <c r="I28" s="184">
        <f>IFERROR(ROUND(INDEX(DataKs2Main!$Q:$Q,MATCH($A28,DataKs2Main!$D:$D,0)),1),"")</f>
        <v>70</v>
      </c>
      <c r="J28" s="184">
        <f t="shared" si="0"/>
        <v>0.79999999999999716</v>
      </c>
      <c r="K28" s="184">
        <f t="shared" si="1"/>
        <v>-4.5999999999999943</v>
      </c>
      <c r="L28" s="184">
        <f t="shared" si="2"/>
        <v>3.2999999999999972</v>
      </c>
      <c r="M28" s="185">
        <f t="shared" si="3"/>
        <v>33</v>
      </c>
      <c r="N28" s="182">
        <v>17.3</v>
      </c>
      <c r="O28" s="183">
        <v>14.1</v>
      </c>
      <c r="P28" s="184">
        <v>10.199999999999999</v>
      </c>
      <c r="Q28" s="184">
        <v>9.6</v>
      </c>
      <c r="R28" s="184">
        <f>IFERROR(ROUND(INDEX(DataKs2Main!$R:$R,MATCH($A28,DataKs2Main!$D:$D,0)),1),"")</f>
        <v>12.5</v>
      </c>
      <c r="S28" s="184">
        <f t="shared" si="4"/>
        <v>2.9000000000000004</v>
      </c>
      <c r="T28" s="184">
        <f t="shared" si="5"/>
        <v>2.3000000000000007</v>
      </c>
      <c r="U28" s="184">
        <f t="shared" si="6"/>
        <v>-4.8000000000000007</v>
      </c>
      <c r="V28" s="185">
        <f t="shared" si="7"/>
        <v>21</v>
      </c>
      <c r="W28" s="182"/>
      <c r="X28" s="183"/>
      <c r="Y28" s="184"/>
      <c r="Z28" s="184"/>
      <c r="AA28" s="184"/>
      <c r="AB28" s="184" t="str">
        <f t="shared" si="8"/>
        <v/>
      </c>
      <c r="AC28" s="184" t="str">
        <f t="shared" si="9"/>
        <v/>
      </c>
      <c r="AD28" s="184" t="str">
        <f t="shared" si="10"/>
        <v/>
      </c>
      <c r="AE28" s="185" t="str">
        <f t="shared" si="11"/>
        <v/>
      </c>
      <c r="AF28" s="186">
        <v>0.1</v>
      </c>
      <c r="AG28" s="187">
        <v>-0.02</v>
      </c>
      <c r="AH28" s="215">
        <v>-0.14000000000000001</v>
      </c>
      <c r="AI28" s="215" t="str">
        <f>IF('KS2 (Sch RWM)'!$AJ13="","",'KS2 (Sch RWM)'!$AJ13)</f>
        <v/>
      </c>
      <c r="AJ28" s="215"/>
      <c r="AK28" s="188" t="str">
        <f t="shared" si="12"/>
        <v/>
      </c>
      <c r="AL28" s="188" t="str">
        <f t="shared" si="13"/>
        <v/>
      </c>
      <c r="AM28" s="188" t="str">
        <f t="shared" si="14"/>
        <v/>
      </c>
      <c r="AN28" s="185" t="str">
        <f t="shared" si="15"/>
        <v/>
      </c>
    </row>
    <row r="29" spans="1:40">
      <c r="A29" s="179" t="s">
        <v>57</v>
      </c>
      <c r="B29" s="180">
        <v>2070</v>
      </c>
      <c r="C29" s="180">
        <v>24</v>
      </c>
      <c r="D29" s="185">
        <f>IFERROR(INDEX(DataKs2Main!$G:$G,MATCH($A29,DataKs2Main!$D:$D,0)),"")</f>
        <v>57</v>
      </c>
      <c r="E29" s="183">
        <v>71.400000000000006</v>
      </c>
      <c r="F29" s="183">
        <v>65.900000000000006</v>
      </c>
      <c r="G29" s="184">
        <v>79.400000000000006</v>
      </c>
      <c r="H29" s="184">
        <v>78.2</v>
      </c>
      <c r="I29" s="184">
        <f>IFERROR(ROUND(INDEX(DataKs2Main!$Q:$Q,MATCH($A29,DataKs2Main!$D:$D,0)),1),"")</f>
        <v>77.599999999999994</v>
      </c>
      <c r="J29" s="184">
        <f t="shared" si="0"/>
        <v>-0.60000000000000853</v>
      </c>
      <c r="K29" s="184">
        <f t="shared" si="1"/>
        <v>-1.8000000000000114</v>
      </c>
      <c r="L29" s="184">
        <f t="shared" si="2"/>
        <v>6.1999999999999886</v>
      </c>
      <c r="M29" s="185">
        <f t="shared" si="3"/>
        <v>20</v>
      </c>
      <c r="N29" s="182">
        <v>6.1</v>
      </c>
      <c r="O29" s="183">
        <v>1.2</v>
      </c>
      <c r="P29" s="184">
        <v>1.5</v>
      </c>
      <c r="Q29" s="184">
        <v>6.4</v>
      </c>
      <c r="R29" s="184">
        <f>IFERROR(ROUND(INDEX(DataKs2Main!$R:$R,MATCH($A29,DataKs2Main!$D:$D,0)),1),"")</f>
        <v>6.9</v>
      </c>
      <c r="S29" s="184">
        <f t="shared" si="4"/>
        <v>0.5</v>
      </c>
      <c r="T29" s="184">
        <f t="shared" si="5"/>
        <v>5.4</v>
      </c>
      <c r="U29" s="184">
        <f t="shared" si="6"/>
        <v>0.80000000000000071</v>
      </c>
      <c r="V29" s="185">
        <f t="shared" si="7"/>
        <v>34</v>
      </c>
      <c r="W29" s="182"/>
      <c r="X29" s="183"/>
      <c r="Y29" s="184"/>
      <c r="Z29" s="184"/>
      <c r="AA29" s="184"/>
      <c r="AB29" s="184" t="str">
        <f t="shared" si="8"/>
        <v/>
      </c>
      <c r="AC29" s="184" t="str">
        <f t="shared" si="9"/>
        <v/>
      </c>
      <c r="AD29" s="184" t="str">
        <f t="shared" si="10"/>
        <v/>
      </c>
      <c r="AE29" s="185" t="str">
        <f t="shared" si="11"/>
        <v/>
      </c>
      <c r="AF29" s="186">
        <v>0</v>
      </c>
      <c r="AG29" s="187">
        <v>-2.94</v>
      </c>
      <c r="AH29" s="215">
        <v>1.31</v>
      </c>
      <c r="AI29" s="215" t="str">
        <f>IF('KS2 (Sch RWM)'!$AJ26="","",'KS2 (Sch RWM)'!$AJ26)</f>
        <v/>
      </c>
      <c r="AJ29" s="215"/>
      <c r="AK29" s="188" t="str">
        <f t="shared" si="12"/>
        <v/>
      </c>
      <c r="AL29" s="188" t="str">
        <f t="shared" si="13"/>
        <v/>
      </c>
      <c r="AM29" s="188" t="str">
        <f t="shared" si="14"/>
        <v/>
      </c>
      <c r="AN29" s="185" t="str">
        <f t="shared" si="15"/>
        <v/>
      </c>
    </row>
    <row r="30" spans="1:40">
      <c r="A30" s="179" t="s">
        <v>58</v>
      </c>
      <c r="B30" s="180">
        <v>2015</v>
      </c>
      <c r="C30" s="180">
        <v>25</v>
      </c>
      <c r="D30" s="185">
        <f>IFERROR(INDEX(DataKs2Main!$G:$G,MATCH($A30,DataKs2Main!$D:$D,0)),"")</f>
        <v>115</v>
      </c>
      <c r="E30" s="183">
        <v>75.400000000000006</v>
      </c>
      <c r="F30" s="183">
        <v>69</v>
      </c>
      <c r="G30" s="184">
        <v>70.2</v>
      </c>
      <c r="H30" s="184">
        <v>66.7</v>
      </c>
      <c r="I30" s="184">
        <f>IFERROR(ROUND(INDEX(DataKs2Main!$Q:$Q,MATCH($A30,DataKs2Main!$D:$D,0)),1),"")</f>
        <v>75.7</v>
      </c>
      <c r="J30" s="184">
        <f t="shared" si="0"/>
        <v>9</v>
      </c>
      <c r="K30" s="184">
        <f t="shared" si="1"/>
        <v>5.5</v>
      </c>
      <c r="L30" s="184">
        <f t="shared" si="2"/>
        <v>0.29999999999999716</v>
      </c>
      <c r="M30" s="185">
        <f t="shared" si="3"/>
        <v>25</v>
      </c>
      <c r="N30" s="182">
        <v>8.6999999999999993</v>
      </c>
      <c r="O30" s="183">
        <v>10.9</v>
      </c>
      <c r="P30" s="184">
        <v>2.5</v>
      </c>
      <c r="Q30" s="184">
        <v>8.6999999999999993</v>
      </c>
      <c r="R30" s="184">
        <f>IFERROR(ROUND(INDEX(DataKs2Main!$R:$R,MATCH($A30,DataKs2Main!$D:$D,0)),1),"")</f>
        <v>6.1</v>
      </c>
      <c r="S30" s="184">
        <f t="shared" si="4"/>
        <v>-2.5999999999999996</v>
      </c>
      <c r="T30" s="184">
        <f t="shared" si="5"/>
        <v>3.5999999999999996</v>
      </c>
      <c r="U30" s="184">
        <f t="shared" si="6"/>
        <v>-2.5999999999999996</v>
      </c>
      <c r="V30" s="185">
        <f t="shared" si="7"/>
        <v>36</v>
      </c>
      <c r="W30" s="182"/>
      <c r="X30" s="183"/>
      <c r="Y30" s="184"/>
      <c r="Z30" s="184"/>
      <c r="AA30" s="184"/>
      <c r="AB30" s="184" t="str">
        <f t="shared" si="8"/>
        <v/>
      </c>
      <c r="AC30" s="184" t="str">
        <f t="shared" si="9"/>
        <v/>
      </c>
      <c r="AD30" s="184" t="str">
        <f t="shared" si="10"/>
        <v/>
      </c>
      <c r="AE30" s="185" t="str">
        <f t="shared" si="11"/>
        <v/>
      </c>
      <c r="AF30" s="186">
        <v>0</v>
      </c>
      <c r="AG30" s="187">
        <v>0.66</v>
      </c>
      <c r="AH30" s="215">
        <v>2.0099999999999998</v>
      </c>
      <c r="AI30" s="215" t="str">
        <f>IF('KS2 (Sch RWM)'!$AJ44="","",'KS2 (Sch RWM)'!$AJ44)</f>
        <v/>
      </c>
      <c r="AJ30" s="215"/>
      <c r="AK30" s="188" t="str">
        <f t="shared" si="12"/>
        <v/>
      </c>
      <c r="AL30" s="188" t="str">
        <f t="shared" si="13"/>
        <v/>
      </c>
      <c r="AM30" s="188" t="str">
        <f t="shared" si="14"/>
        <v/>
      </c>
      <c r="AN30" s="185" t="str">
        <f t="shared" si="15"/>
        <v/>
      </c>
    </row>
    <row r="31" spans="1:40">
      <c r="A31" s="179" t="s">
        <v>59</v>
      </c>
      <c r="B31" s="180">
        <v>2019</v>
      </c>
      <c r="C31" s="180">
        <v>26</v>
      </c>
      <c r="D31" s="185">
        <f>IFERROR(INDEX(DataKs2Main!$G:$G,MATCH($A31,DataKs2Main!$D:$D,0)),"")</f>
        <v>30</v>
      </c>
      <c r="E31" s="183">
        <v>0</v>
      </c>
      <c r="F31" s="183">
        <v>80</v>
      </c>
      <c r="G31" s="184">
        <v>86.7</v>
      </c>
      <c r="H31" s="184">
        <v>83.3</v>
      </c>
      <c r="I31" s="184">
        <f>IFERROR(ROUND(INDEX(DataKs2Main!$Q:$Q,MATCH($A31,DataKs2Main!$D:$D,0)),1),"")</f>
        <v>90</v>
      </c>
      <c r="J31" s="184">
        <f t="shared" si="0"/>
        <v>6.7000000000000028</v>
      </c>
      <c r="K31" s="184">
        <f t="shared" si="1"/>
        <v>3.2999999999999972</v>
      </c>
      <c r="L31" s="184">
        <f t="shared" si="2"/>
        <v>90</v>
      </c>
      <c r="M31" s="185">
        <f t="shared" si="3"/>
        <v>3</v>
      </c>
      <c r="N31" s="182">
        <v>0</v>
      </c>
      <c r="O31" s="183">
        <v>26.7</v>
      </c>
      <c r="P31" s="184">
        <v>30</v>
      </c>
      <c r="Q31" s="184">
        <v>30</v>
      </c>
      <c r="R31" s="184">
        <f>IFERROR(ROUND(INDEX(DataKs2Main!$R:$R,MATCH($A31,DataKs2Main!$D:$D,0)),1),"")</f>
        <v>30</v>
      </c>
      <c r="S31" s="184">
        <f t="shared" si="4"/>
        <v>0</v>
      </c>
      <c r="T31" s="184">
        <f t="shared" si="5"/>
        <v>0</v>
      </c>
      <c r="U31" s="184">
        <f t="shared" si="6"/>
        <v>30</v>
      </c>
      <c r="V31" s="185">
        <f t="shared" si="7"/>
        <v>1</v>
      </c>
      <c r="W31" s="182"/>
      <c r="X31" s="183"/>
      <c r="Y31" s="184"/>
      <c r="Z31" s="184"/>
      <c r="AA31" s="184"/>
      <c r="AB31" s="184" t="str">
        <f t="shared" si="8"/>
        <v/>
      </c>
      <c r="AC31" s="184" t="str">
        <f t="shared" si="9"/>
        <v/>
      </c>
      <c r="AD31" s="184" t="str">
        <f t="shared" si="10"/>
        <v/>
      </c>
      <c r="AE31" s="185" t="str">
        <f t="shared" si="11"/>
        <v/>
      </c>
      <c r="AF31" s="186" t="s">
        <v>105</v>
      </c>
      <c r="AG31" s="187">
        <v>1.42</v>
      </c>
      <c r="AH31" s="215">
        <v>3.16</v>
      </c>
      <c r="AI31" s="215" t="str">
        <f>IF('KS2 (Sch RWM)'!$AJ48="","",'KS2 (Sch RWM)'!$AJ48)</f>
        <v/>
      </c>
      <c r="AJ31" s="215"/>
      <c r="AK31" s="188" t="str">
        <f t="shared" si="12"/>
        <v/>
      </c>
      <c r="AL31" s="188" t="str">
        <f t="shared" si="13"/>
        <v/>
      </c>
      <c r="AM31" s="188" t="str">
        <f t="shared" si="14"/>
        <v/>
      </c>
      <c r="AN31" s="185" t="str">
        <f t="shared" si="15"/>
        <v/>
      </c>
    </row>
    <row r="32" spans="1:40">
      <c r="A32" s="179" t="s">
        <v>61</v>
      </c>
      <c r="B32" s="180">
        <v>2067</v>
      </c>
      <c r="C32" s="180">
        <v>27</v>
      </c>
      <c r="D32" s="185">
        <f>IFERROR(INDEX(DataKs2Main!$G:$G,MATCH($A32,DataKs2Main!$D:$D,0)),"")</f>
        <v>139</v>
      </c>
      <c r="E32" s="183">
        <v>79.7</v>
      </c>
      <c r="F32" s="183">
        <v>68.2</v>
      </c>
      <c r="G32" s="184">
        <v>56</v>
      </c>
      <c r="H32" s="184">
        <v>66.3</v>
      </c>
      <c r="I32" s="184">
        <f>IFERROR(ROUND(INDEX(DataKs2Main!$Q:$Q,MATCH($A32,DataKs2Main!$D:$D,0)),1),"")</f>
        <v>65.5</v>
      </c>
      <c r="J32" s="184">
        <f t="shared" si="0"/>
        <v>-0.79999999999999716</v>
      </c>
      <c r="K32" s="184">
        <f t="shared" si="1"/>
        <v>9.5</v>
      </c>
      <c r="L32" s="184">
        <f t="shared" si="2"/>
        <v>-14.200000000000003</v>
      </c>
      <c r="M32" s="185">
        <f t="shared" si="3"/>
        <v>37</v>
      </c>
      <c r="N32" s="182">
        <v>10.1</v>
      </c>
      <c r="O32" s="183">
        <v>5.8</v>
      </c>
      <c r="P32" s="184">
        <v>5.4</v>
      </c>
      <c r="Q32" s="184">
        <v>4.4000000000000004</v>
      </c>
      <c r="R32" s="184">
        <f>IFERROR(ROUND(INDEX(DataKs2Main!$R:$R,MATCH($A32,DataKs2Main!$D:$D,0)),1),"")</f>
        <v>7.2</v>
      </c>
      <c r="S32" s="184">
        <f t="shared" si="4"/>
        <v>2.8</v>
      </c>
      <c r="T32" s="184">
        <f t="shared" si="5"/>
        <v>1.7999999999999998</v>
      </c>
      <c r="U32" s="184">
        <f t="shared" si="6"/>
        <v>-2.8999999999999995</v>
      </c>
      <c r="V32" s="185">
        <f t="shared" si="7"/>
        <v>30</v>
      </c>
      <c r="W32" s="182"/>
      <c r="X32" s="183"/>
      <c r="Y32" s="184"/>
      <c r="Z32" s="184"/>
      <c r="AA32" s="184"/>
      <c r="AB32" s="184" t="str">
        <f t="shared" si="8"/>
        <v/>
      </c>
      <c r="AC32" s="184" t="str">
        <f t="shared" si="9"/>
        <v/>
      </c>
      <c r="AD32" s="184" t="str">
        <f t="shared" si="10"/>
        <v/>
      </c>
      <c r="AE32" s="185" t="str">
        <f t="shared" si="11"/>
        <v/>
      </c>
      <c r="AF32" s="186">
        <v>0.1</v>
      </c>
      <c r="AG32" s="187">
        <v>-0.36</v>
      </c>
      <c r="AH32" s="215">
        <v>-2.5299999999999998</v>
      </c>
      <c r="AI32" s="215" t="str">
        <f>IF('KS2 (Sch RWM)'!$AJ18="","",'KS2 (Sch RWM)'!$AJ18)</f>
        <v/>
      </c>
      <c r="AJ32" s="215"/>
      <c r="AK32" s="188" t="str">
        <f t="shared" si="12"/>
        <v/>
      </c>
      <c r="AL32" s="188" t="str">
        <f t="shared" si="13"/>
        <v/>
      </c>
      <c r="AM32" s="188" t="str">
        <f t="shared" si="14"/>
        <v/>
      </c>
      <c r="AN32" s="185" t="str">
        <f t="shared" si="15"/>
        <v/>
      </c>
    </row>
    <row r="33" spans="1:40">
      <c r="A33" s="179" t="s">
        <v>62</v>
      </c>
      <c r="B33" s="180">
        <v>2061</v>
      </c>
      <c r="C33" s="180">
        <v>28</v>
      </c>
      <c r="D33" s="185">
        <f>IFERROR(INDEX(DataKs2Main!$G:$G,MATCH($A33,DataKs2Main!$D:$D,0)),"")</f>
        <v>87</v>
      </c>
      <c r="E33" s="183">
        <v>76.2</v>
      </c>
      <c r="F33" s="183">
        <v>41.3</v>
      </c>
      <c r="G33" s="184">
        <v>60.7</v>
      </c>
      <c r="H33" s="184">
        <v>42.4</v>
      </c>
      <c r="I33" s="184">
        <f>IFERROR(ROUND(INDEX(DataKs2Main!$Q:$Q,MATCH($A33,DataKs2Main!$D:$D,0)),1),"")</f>
        <v>65.5</v>
      </c>
      <c r="J33" s="184">
        <f t="shared" si="0"/>
        <v>23.1</v>
      </c>
      <c r="K33" s="184">
        <f t="shared" si="1"/>
        <v>4.7999999999999972</v>
      </c>
      <c r="L33" s="184">
        <f t="shared" si="2"/>
        <v>-10.700000000000003</v>
      </c>
      <c r="M33" s="185">
        <f t="shared" si="3"/>
        <v>37</v>
      </c>
      <c r="N33" s="182">
        <v>20.2</v>
      </c>
      <c r="O33" s="183">
        <v>1.3</v>
      </c>
      <c r="P33" s="184">
        <v>11.2</v>
      </c>
      <c r="Q33" s="184">
        <v>0</v>
      </c>
      <c r="R33" s="184">
        <f>IFERROR(ROUND(INDEX(DataKs2Main!$R:$R,MATCH($A33,DataKs2Main!$D:$D,0)),1),"")</f>
        <v>17.2</v>
      </c>
      <c r="S33" s="184">
        <f t="shared" si="4"/>
        <v>17.2</v>
      </c>
      <c r="T33" s="184">
        <f t="shared" si="5"/>
        <v>6</v>
      </c>
      <c r="U33" s="184">
        <f t="shared" si="6"/>
        <v>-3</v>
      </c>
      <c r="V33" s="185">
        <f t="shared" si="7"/>
        <v>13</v>
      </c>
      <c r="W33" s="182"/>
      <c r="X33" s="183"/>
      <c r="Y33" s="184"/>
      <c r="Z33" s="184"/>
      <c r="AA33" s="184"/>
      <c r="AB33" s="184" t="str">
        <f t="shared" si="8"/>
        <v/>
      </c>
      <c r="AC33" s="184" t="str">
        <f t="shared" si="9"/>
        <v/>
      </c>
      <c r="AD33" s="184" t="str">
        <f t="shared" si="10"/>
        <v/>
      </c>
      <c r="AE33" s="185" t="str">
        <f t="shared" si="11"/>
        <v/>
      </c>
      <c r="AF33" s="186">
        <v>-1</v>
      </c>
      <c r="AG33" s="187">
        <v>-5.09</v>
      </c>
      <c r="AH33" s="215">
        <v>-2.0499999999999998</v>
      </c>
      <c r="AI33" s="215" t="str">
        <f>IF('KS2 (Sch RWM)'!$AJ45="","",'KS2 (Sch RWM)'!$AJ45)</f>
        <v/>
      </c>
      <c r="AJ33" s="215"/>
      <c r="AK33" s="188" t="str">
        <f t="shared" si="12"/>
        <v/>
      </c>
      <c r="AL33" s="188" t="str">
        <f t="shared" si="13"/>
        <v/>
      </c>
      <c r="AM33" s="188" t="str">
        <f t="shared" si="14"/>
        <v/>
      </c>
      <c r="AN33" s="185" t="str">
        <f t="shared" si="15"/>
        <v/>
      </c>
    </row>
    <row r="34" spans="1:40">
      <c r="A34" s="179" t="s">
        <v>63</v>
      </c>
      <c r="B34" s="180">
        <v>2047</v>
      </c>
      <c r="C34" s="180">
        <v>29</v>
      </c>
      <c r="D34" s="185">
        <f>IFERROR(INDEX(DataKs2Main!$G:$G,MATCH($A34,DataKs2Main!$D:$D,0)),"")</f>
        <v>108</v>
      </c>
      <c r="E34" s="183">
        <v>92.9</v>
      </c>
      <c r="F34" s="183">
        <v>77.400000000000006</v>
      </c>
      <c r="G34" s="184">
        <v>84.3</v>
      </c>
      <c r="H34" s="184">
        <v>90.2</v>
      </c>
      <c r="I34" s="184">
        <f>IFERROR(ROUND(INDEX(DataKs2Main!$Q:$Q,MATCH($A34,DataKs2Main!$D:$D,0)),1),"")</f>
        <v>90.7</v>
      </c>
      <c r="J34" s="184">
        <f t="shared" si="0"/>
        <v>0.5</v>
      </c>
      <c r="K34" s="184">
        <f t="shared" si="1"/>
        <v>6.4000000000000057</v>
      </c>
      <c r="L34" s="184">
        <f t="shared" si="2"/>
        <v>-2.2000000000000028</v>
      </c>
      <c r="M34" s="185">
        <f t="shared" si="3"/>
        <v>2</v>
      </c>
      <c r="N34" s="182">
        <v>32.700000000000003</v>
      </c>
      <c r="O34" s="183">
        <v>12.2</v>
      </c>
      <c r="P34" s="184">
        <v>22.2</v>
      </c>
      <c r="Q34" s="184">
        <v>24.5</v>
      </c>
      <c r="R34" s="184">
        <f>IFERROR(ROUND(INDEX(DataKs2Main!$R:$R,MATCH($A34,DataKs2Main!$D:$D,0)),1),"")</f>
        <v>25</v>
      </c>
      <c r="S34" s="184">
        <f t="shared" si="4"/>
        <v>0.5</v>
      </c>
      <c r="T34" s="184">
        <f t="shared" si="5"/>
        <v>2.8000000000000007</v>
      </c>
      <c r="U34" s="184">
        <f t="shared" si="6"/>
        <v>-7.7000000000000028</v>
      </c>
      <c r="V34" s="185">
        <f t="shared" si="7"/>
        <v>3</v>
      </c>
      <c r="W34" s="182"/>
      <c r="X34" s="183"/>
      <c r="Y34" s="184"/>
      <c r="Z34" s="184"/>
      <c r="AA34" s="184"/>
      <c r="AB34" s="184" t="str">
        <f t="shared" si="8"/>
        <v/>
      </c>
      <c r="AC34" s="184" t="str">
        <f t="shared" si="9"/>
        <v/>
      </c>
      <c r="AD34" s="184" t="str">
        <f t="shared" si="10"/>
        <v/>
      </c>
      <c r="AE34" s="185" t="str">
        <f t="shared" si="11"/>
        <v/>
      </c>
      <c r="AF34" s="186">
        <v>1.6</v>
      </c>
      <c r="AG34" s="187">
        <v>-0.26</v>
      </c>
      <c r="AH34" s="215">
        <v>2.36</v>
      </c>
      <c r="AI34" s="215" t="str">
        <f>IF('KS2 (Sch RWM)'!$AJ17="","",'KS2 (Sch RWM)'!$AJ17)</f>
        <v/>
      </c>
      <c r="AJ34" s="215"/>
      <c r="AK34" s="188" t="str">
        <f t="shared" si="12"/>
        <v/>
      </c>
      <c r="AL34" s="188" t="str">
        <f t="shared" si="13"/>
        <v/>
      </c>
      <c r="AM34" s="188" t="str">
        <f t="shared" si="14"/>
        <v/>
      </c>
      <c r="AN34" s="185" t="str">
        <f t="shared" si="15"/>
        <v/>
      </c>
    </row>
    <row r="35" spans="1:40">
      <c r="A35" s="179" t="s">
        <v>64</v>
      </c>
      <c r="B35" s="180">
        <v>2074</v>
      </c>
      <c r="C35" s="180">
        <v>30</v>
      </c>
      <c r="D35" s="185">
        <f>IFERROR(INDEX(DataKs2Main!$G:$G,MATCH($A35,DataKs2Main!$D:$D,0)),"")</f>
        <v>59</v>
      </c>
      <c r="E35" s="183">
        <v>78.3</v>
      </c>
      <c r="F35" s="183">
        <v>61.9</v>
      </c>
      <c r="G35" s="184">
        <v>69.7</v>
      </c>
      <c r="H35" s="184">
        <v>69</v>
      </c>
      <c r="I35" s="184">
        <f>IFERROR(ROUND(INDEX(DataKs2Main!$Q:$Q,MATCH($A35,DataKs2Main!$D:$D,0)),1),"")</f>
        <v>76.3</v>
      </c>
      <c r="J35" s="184">
        <f t="shared" si="0"/>
        <v>7.2999999999999972</v>
      </c>
      <c r="K35" s="184">
        <f t="shared" si="1"/>
        <v>6.5999999999999943</v>
      </c>
      <c r="L35" s="184">
        <f t="shared" si="2"/>
        <v>-2</v>
      </c>
      <c r="M35" s="185">
        <f t="shared" si="3"/>
        <v>22</v>
      </c>
      <c r="N35" s="182">
        <v>9.6</v>
      </c>
      <c r="O35" s="183">
        <v>0</v>
      </c>
      <c r="P35" s="184">
        <v>3.4</v>
      </c>
      <c r="Q35" s="184">
        <v>2.4</v>
      </c>
      <c r="R35" s="184">
        <f>IFERROR(ROUND(INDEX(DataKs2Main!$R:$R,MATCH($A35,DataKs2Main!$D:$D,0)),1),"")</f>
        <v>8.5</v>
      </c>
      <c r="S35" s="184">
        <f t="shared" si="4"/>
        <v>6.1</v>
      </c>
      <c r="T35" s="184">
        <f t="shared" si="5"/>
        <v>5.0999999999999996</v>
      </c>
      <c r="U35" s="184">
        <f t="shared" si="6"/>
        <v>-1.0999999999999996</v>
      </c>
      <c r="V35" s="185">
        <f t="shared" si="7"/>
        <v>28</v>
      </c>
      <c r="W35" s="182"/>
      <c r="X35" s="183"/>
      <c r="Y35" s="184"/>
      <c r="Z35" s="184"/>
      <c r="AA35" s="184"/>
      <c r="AB35" s="184" t="str">
        <f t="shared" si="8"/>
        <v/>
      </c>
      <c r="AC35" s="184" t="str">
        <f t="shared" si="9"/>
        <v/>
      </c>
      <c r="AD35" s="184" t="str">
        <f t="shared" si="10"/>
        <v/>
      </c>
      <c r="AE35" s="185" t="str">
        <f t="shared" si="11"/>
        <v/>
      </c>
      <c r="AF35" s="186">
        <v>-0.3</v>
      </c>
      <c r="AG35" s="187">
        <v>-1.73</v>
      </c>
      <c r="AH35" s="215">
        <v>-2.14</v>
      </c>
      <c r="AI35" s="215" t="str">
        <f>IF('KS2 (Sch RWM)'!$AJ10="","",'KS2 (Sch RWM)'!$AJ10)</f>
        <v/>
      </c>
      <c r="AJ35" s="215"/>
      <c r="AK35" s="188" t="str">
        <f t="shared" si="12"/>
        <v/>
      </c>
      <c r="AL35" s="188" t="str">
        <f t="shared" si="13"/>
        <v/>
      </c>
      <c r="AM35" s="188" t="str">
        <f t="shared" si="14"/>
        <v/>
      </c>
      <c r="AN35" s="185" t="str">
        <f t="shared" si="15"/>
        <v/>
      </c>
    </row>
    <row r="36" spans="1:40">
      <c r="A36" s="179" t="s">
        <v>65</v>
      </c>
      <c r="B36" s="180">
        <v>3500</v>
      </c>
      <c r="C36" s="180">
        <v>31</v>
      </c>
      <c r="D36" s="185">
        <f>IFERROR(INDEX(DataKs2Main!$G:$G,MATCH($A36,DataKs2Main!$D:$D,0)),"")</f>
        <v>18</v>
      </c>
      <c r="E36" s="183">
        <v>80</v>
      </c>
      <c r="F36" s="183">
        <v>75</v>
      </c>
      <c r="G36" s="184">
        <v>75.599999999999994</v>
      </c>
      <c r="H36" s="184">
        <v>88.5</v>
      </c>
      <c r="I36" s="184">
        <f>IFERROR(ROUND(INDEX(DataKs2Main!$Q:$Q,MATCH($A36,DataKs2Main!$D:$D,0)),1),"")</f>
        <v>83.3</v>
      </c>
      <c r="J36" s="184">
        <f t="shared" si="0"/>
        <v>-5.2000000000000028</v>
      </c>
      <c r="K36" s="184">
        <f t="shared" si="1"/>
        <v>7.7000000000000028</v>
      </c>
      <c r="L36" s="184">
        <f t="shared" si="2"/>
        <v>3.2999999999999972</v>
      </c>
      <c r="M36" s="185">
        <f t="shared" si="3"/>
        <v>7</v>
      </c>
      <c r="N36" s="182">
        <v>26.7</v>
      </c>
      <c r="O36" s="183">
        <v>13.9</v>
      </c>
      <c r="P36" s="184">
        <v>24.4</v>
      </c>
      <c r="Q36" s="184">
        <v>34.6</v>
      </c>
      <c r="R36" s="184">
        <f>IFERROR(ROUND(INDEX(DataKs2Main!$R:$R,MATCH($A36,DataKs2Main!$D:$D,0)),1),"")</f>
        <v>27.8</v>
      </c>
      <c r="S36" s="184">
        <f t="shared" si="4"/>
        <v>-6.8000000000000007</v>
      </c>
      <c r="T36" s="184">
        <f t="shared" si="5"/>
        <v>3.4000000000000021</v>
      </c>
      <c r="U36" s="184">
        <f t="shared" si="6"/>
        <v>1.1000000000000014</v>
      </c>
      <c r="V36" s="185">
        <f t="shared" si="7"/>
        <v>2</v>
      </c>
      <c r="W36" s="182"/>
      <c r="X36" s="183"/>
      <c r="Y36" s="184"/>
      <c r="Z36" s="184"/>
      <c r="AA36" s="184"/>
      <c r="AB36" s="184" t="str">
        <f t="shared" si="8"/>
        <v/>
      </c>
      <c r="AC36" s="184" t="str">
        <f t="shared" si="9"/>
        <v/>
      </c>
      <c r="AD36" s="184" t="str">
        <f t="shared" si="10"/>
        <v/>
      </c>
      <c r="AE36" s="185" t="str">
        <f t="shared" si="11"/>
        <v/>
      </c>
      <c r="AF36" s="186">
        <v>0.8</v>
      </c>
      <c r="AG36" s="187">
        <v>1.23</v>
      </c>
      <c r="AH36" s="215">
        <v>2.91</v>
      </c>
      <c r="AI36" s="215" t="str">
        <f>IF('KS2 (Sch RWM)'!$AJ7="","",'KS2 (Sch RWM)'!$AJ7)</f>
        <v/>
      </c>
      <c r="AJ36" s="215"/>
      <c r="AK36" s="188" t="str">
        <f t="shared" si="12"/>
        <v/>
      </c>
      <c r="AL36" s="188" t="str">
        <f t="shared" si="13"/>
        <v/>
      </c>
      <c r="AM36" s="188" t="str">
        <f t="shared" si="14"/>
        <v/>
      </c>
      <c r="AN36" s="185" t="str">
        <f t="shared" si="15"/>
        <v/>
      </c>
    </row>
    <row r="37" spans="1:40">
      <c r="A37" s="179" t="s">
        <v>66</v>
      </c>
      <c r="B37" s="180">
        <v>3502</v>
      </c>
      <c r="C37" s="180">
        <v>32</v>
      </c>
      <c r="D37" s="185">
        <f>IFERROR(INDEX(DataKs2Main!$G:$G,MATCH($A37,DataKs2Main!$D:$D,0)),"")</f>
        <v>43</v>
      </c>
      <c r="E37" s="183">
        <v>73.599999999999994</v>
      </c>
      <c r="F37" s="183">
        <v>58.1</v>
      </c>
      <c r="G37" s="184">
        <v>72.5</v>
      </c>
      <c r="H37" s="184">
        <v>76</v>
      </c>
      <c r="I37" s="184">
        <f>IFERROR(ROUND(INDEX(DataKs2Main!$Q:$Q,MATCH($A37,DataKs2Main!$D:$D,0)),1),"")</f>
        <v>81.400000000000006</v>
      </c>
      <c r="J37" s="184">
        <f t="shared" si="0"/>
        <v>5.4000000000000057</v>
      </c>
      <c r="K37" s="184">
        <f t="shared" si="1"/>
        <v>8.9000000000000057</v>
      </c>
      <c r="L37" s="184">
        <f t="shared" si="2"/>
        <v>7.8000000000000114</v>
      </c>
      <c r="M37" s="185">
        <f t="shared" si="3"/>
        <v>9</v>
      </c>
      <c r="N37" s="182">
        <v>18.899999999999999</v>
      </c>
      <c r="O37" s="183">
        <v>7</v>
      </c>
      <c r="P37" s="184">
        <v>9.8000000000000007</v>
      </c>
      <c r="Q37" s="184">
        <v>20</v>
      </c>
      <c r="R37" s="184">
        <f>IFERROR(ROUND(INDEX(DataKs2Main!$R:$R,MATCH($A37,DataKs2Main!$D:$D,0)),1),"")</f>
        <v>20.9</v>
      </c>
      <c r="S37" s="184">
        <f t="shared" si="4"/>
        <v>0.89999999999999858</v>
      </c>
      <c r="T37" s="184">
        <f t="shared" si="5"/>
        <v>11.099999999999998</v>
      </c>
      <c r="U37" s="184">
        <f t="shared" si="6"/>
        <v>2</v>
      </c>
      <c r="V37" s="185">
        <f t="shared" si="7"/>
        <v>7</v>
      </c>
      <c r="W37" s="182"/>
      <c r="X37" s="183"/>
      <c r="Y37" s="184"/>
      <c r="Z37" s="184"/>
      <c r="AA37" s="184"/>
      <c r="AB37" s="184" t="str">
        <f t="shared" si="8"/>
        <v/>
      </c>
      <c r="AC37" s="184" t="str">
        <f t="shared" si="9"/>
        <v/>
      </c>
      <c r="AD37" s="184" t="str">
        <f t="shared" si="10"/>
        <v/>
      </c>
      <c r="AE37" s="185" t="str">
        <f t="shared" si="11"/>
        <v/>
      </c>
      <c r="AF37" s="186">
        <v>1</v>
      </c>
      <c r="AG37" s="187">
        <v>-2.04</v>
      </c>
      <c r="AH37" s="215">
        <v>0.96</v>
      </c>
      <c r="AI37" s="215" t="str">
        <f>IF('KS2 (Sch RWM)'!$AJ20="","",'KS2 (Sch RWM)'!$AJ20)</f>
        <v/>
      </c>
      <c r="AJ37" s="215"/>
      <c r="AK37" s="188" t="str">
        <f t="shared" si="12"/>
        <v/>
      </c>
      <c r="AL37" s="188" t="str">
        <f t="shared" si="13"/>
        <v/>
      </c>
      <c r="AM37" s="188" t="str">
        <f t="shared" si="14"/>
        <v/>
      </c>
      <c r="AN37" s="185" t="str">
        <f t="shared" si="15"/>
        <v/>
      </c>
    </row>
    <row r="38" spans="1:40">
      <c r="A38" s="179" t="s">
        <v>67</v>
      </c>
      <c r="B38" s="180">
        <v>3300</v>
      </c>
      <c r="C38" s="180">
        <v>33</v>
      </c>
      <c r="D38" s="185">
        <f>IFERROR(INDEX(DataKs2Main!$G:$G,MATCH($A38,DataKs2Main!$D:$D,0)),"")</f>
        <v>49</v>
      </c>
      <c r="E38" s="183">
        <v>87.7</v>
      </c>
      <c r="F38" s="183">
        <v>93.8</v>
      </c>
      <c r="G38" s="184">
        <v>92.5</v>
      </c>
      <c r="H38" s="184">
        <v>90.7</v>
      </c>
      <c r="I38" s="184">
        <f>IFERROR(ROUND(INDEX(DataKs2Main!$Q:$Q,MATCH($A38,DataKs2Main!$D:$D,0)),1),"")</f>
        <v>89.8</v>
      </c>
      <c r="J38" s="184">
        <f t="shared" si="0"/>
        <v>-0.90000000000000568</v>
      </c>
      <c r="K38" s="184">
        <f t="shared" si="1"/>
        <v>-2.7000000000000028</v>
      </c>
      <c r="L38" s="184">
        <f t="shared" si="2"/>
        <v>2.0999999999999943</v>
      </c>
      <c r="M38" s="185">
        <f t="shared" si="3"/>
        <v>4</v>
      </c>
      <c r="N38" s="182">
        <v>21.1</v>
      </c>
      <c r="O38" s="183">
        <v>14.6</v>
      </c>
      <c r="P38" s="184">
        <v>17.5</v>
      </c>
      <c r="Q38" s="184">
        <v>20.9</v>
      </c>
      <c r="R38" s="184">
        <f>IFERROR(ROUND(INDEX(DataKs2Main!$R:$R,MATCH($A38,DataKs2Main!$D:$D,0)),1),"")</f>
        <v>20.399999999999999</v>
      </c>
      <c r="S38" s="184">
        <f t="shared" si="4"/>
        <v>-0.5</v>
      </c>
      <c r="T38" s="184">
        <f t="shared" si="5"/>
        <v>2.8999999999999986</v>
      </c>
      <c r="U38" s="184">
        <f t="shared" si="6"/>
        <v>-0.70000000000000284</v>
      </c>
      <c r="V38" s="185">
        <f t="shared" si="7"/>
        <v>9</v>
      </c>
      <c r="W38" s="182"/>
      <c r="X38" s="183"/>
      <c r="Y38" s="184"/>
      <c r="Z38" s="184"/>
      <c r="AA38" s="184"/>
      <c r="AB38" s="184" t="str">
        <f t="shared" si="8"/>
        <v/>
      </c>
      <c r="AC38" s="184" t="str">
        <f t="shared" si="9"/>
        <v/>
      </c>
      <c r="AD38" s="184" t="str">
        <f t="shared" si="10"/>
        <v/>
      </c>
      <c r="AE38" s="185" t="str">
        <f t="shared" si="11"/>
        <v/>
      </c>
      <c r="AF38" s="186">
        <v>-0.1</v>
      </c>
      <c r="AG38" s="187">
        <v>3.54</v>
      </c>
      <c r="AH38" s="215">
        <v>1.62</v>
      </c>
      <c r="AI38" s="215" t="str">
        <f>IF('KS2 (Sch RWM)'!$AJ15="","",'KS2 (Sch RWM)'!$AJ15)</f>
        <v/>
      </c>
      <c r="AJ38" s="215"/>
      <c r="AK38" s="188" t="str">
        <f t="shared" si="12"/>
        <v/>
      </c>
      <c r="AL38" s="188" t="str">
        <f t="shared" si="13"/>
        <v/>
      </c>
      <c r="AM38" s="188" t="str">
        <f t="shared" si="14"/>
        <v/>
      </c>
      <c r="AN38" s="185" t="str">
        <f t="shared" si="15"/>
        <v/>
      </c>
    </row>
    <row r="39" spans="1:40">
      <c r="A39" s="179" t="s">
        <v>68</v>
      </c>
      <c r="B39" s="180">
        <v>3503</v>
      </c>
      <c r="C39" s="180">
        <v>34</v>
      </c>
      <c r="D39" s="185">
        <f>IFERROR(INDEX(DataKs2Main!$G:$G,MATCH($A39,DataKs2Main!$D:$D,0)),"")</f>
        <v>52</v>
      </c>
      <c r="E39" s="183">
        <v>83.3</v>
      </c>
      <c r="F39" s="183">
        <v>82.5</v>
      </c>
      <c r="G39" s="184">
        <v>80.400000000000006</v>
      </c>
      <c r="H39" s="184">
        <v>83</v>
      </c>
      <c r="I39" s="184">
        <f>IFERROR(ROUND(INDEX(DataKs2Main!$Q:$Q,MATCH($A39,DataKs2Main!$D:$D,0)),1),"")</f>
        <v>78.8</v>
      </c>
      <c r="J39" s="184">
        <f t="shared" si="0"/>
        <v>-4.2000000000000028</v>
      </c>
      <c r="K39" s="184">
        <f t="shared" si="1"/>
        <v>-1.6000000000000085</v>
      </c>
      <c r="L39" s="184">
        <f t="shared" si="2"/>
        <v>-4.5</v>
      </c>
      <c r="M39" s="185">
        <f t="shared" si="3"/>
        <v>18</v>
      </c>
      <c r="N39" s="182">
        <v>9.3000000000000007</v>
      </c>
      <c r="O39" s="183">
        <v>15.8</v>
      </c>
      <c r="P39" s="184">
        <v>12.5</v>
      </c>
      <c r="Q39" s="184">
        <v>12.8</v>
      </c>
      <c r="R39" s="184">
        <f>IFERROR(ROUND(INDEX(DataKs2Main!$R:$R,MATCH($A39,DataKs2Main!$D:$D,0)),1),"")</f>
        <v>3.8</v>
      </c>
      <c r="S39" s="184">
        <f t="shared" si="4"/>
        <v>-9</v>
      </c>
      <c r="T39" s="184">
        <f t="shared" si="5"/>
        <v>-8.6999999999999993</v>
      </c>
      <c r="U39" s="184">
        <f t="shared" si="6"/>
        <v>-5.5000000000000009</v>
      </c>
      <c r="V39" s="185">
        <f t="shared" si="7"/>
        <v>38</v>
      </c>
      <c r="W39" s="182"/>
      <c r="X39" s="183"/>
      <c r="Y39" s="184"/>
      <c r="Z39" s="184"/>
      <c r="AA39" s="184"/>
      <c r="AB39" s="184" t="str">
        <f t="shared" si="8"/>
        <v/>
      </c>
      <c r="AC39" s="184" t="str">
        <f t="shared" si="9"/>
        <v/>
      </c>
      <c r="AD39" s="184" t="str">
        <f t="shared" si="10"/>
        <v/>
      </c>
      <c r="AE39" s="185" t="str">
        <f t="shared" si="11"/>
        <v/>
      </c>
      <c r="AF39" s="186">
        <v>0.6</v>
      </c>
      <c r="AG39" s="187">
        <v>3.37</v>
      </c>
      <c r="AH39" s="215">
        <v>3.08</v>
      </c>
      <c r="AI39" s="215" t="str">
        <f>IF('KS2 (Sch RWM)'!$AJ16="","",'KS2 (Sch RWM)'!$AJ16)</f>
        <v/>
      </c>
      <c r="AJ39" s="215"/>
      <c r="AK39" s="188" t="str">
        <f t="shared" si="12"/>
        <v/>
      </c>
      <c r="AL39" s="188" t="str">
        <f t="shared" si="13"/>
        <v/>
      </c>
      <c r="AM39" s="188" t="str">
        <f t="shared" si="14"/>
        <v/>
      </c>
      <c r="AN39" s="185" t="str">
        <f t="shared" si="15"/>
        <v/>
      </c>
    </row>
    <row r="40" spans="1:40">
      <c r="A40" s="179" t="s">
        <v>69</v>
      </c>
      <c r="B40" s="180">
        <v>3505</v>
      </c>
      <c r="C40" s="180">
        <v>35</v>
      </c>
      <c r="D40" s="185">
        <f>IFERROR(INDEX(DataKs2Main!$G:$G,MATCH($A40,DataKs2Main!$D:$D,0)),"")</f>
        <v>30</v>
      </c>
      <c r="E40" s="183">
        <v>96.6</v>
      </c>
      <c r="F40" s="183">
        <v>96</v>
      </c>
      <c r="G40" s="184">
        <v>92</v>
      </c>
      <c r="H40" s="184">
        <v>92</v>
      </c>
      <c r="I40" s="184">
        <f>IFERROR(ROUND(INDEX(DataKs2Main!$Q:$Q,MATCH($A40,DataKs2Main!$D:$D,0)),1),"")</f>
        <v>93.3</v>
      </c>
      <c r="J40" s="184">
        <f t="shared" si="0"/>
        <v>1.2999999999999972</v>
      </c>
      <c r="K40" s="184">
        <f t="shared" si="1"/>
        <v>1.2999999999999972</v>
      </c>
      <c r="L40" s="184">
        <f t="shared" si="2"/>
        <v>-3.2999999999999972</v>
      </c>
      <c r="M40" s="185">
        <f t="shared" si="3"/>
        <v>1</v>
      </c>
      <c r="N40" s="182">
        <v>27.6</v>
      </c>
      <c r="O40" s="183">
        <v>24</v>
      </c>
      <c r="P40" s="184">
        <v>32</v>
      </c>
      <c r="Q40" s="184">
        <v>32</v>
      </c>
      <c r="R40" s="184">
        <f>IFERROR(ROUND(INDEX(DataKs2Main!$R:$R,MATCH($A40,DataKs2Main!$D:$D,0)),1),"")</f>
        <v>23.3</v>
      </c>
      <c r="S40" s="184">
        <f t="shared" si="4"/>
        <v>-8.6999999999999993</v>
      </c>
      <c r="T40" s="184">
        <f t="shared" si="5"/>
        <v>-8.6999999999999993</v>
      </c>
      <c r="U40" s="184">
        <f t="shared" si="6"/>
        <v>-4.3000000000000007</v>
      </c>
      <c r="V40" s="185">
        <f t="shared" si="7"/>
        <v>4</v>
      </c>
      <c r="W40" s="182"/>
      <c r="X40" s="183"/>
      <c r="Y40" s="184"/>
      <c r="Z40" s="184"/>
      <c r="AA40" s="184"/>
      <c r="AB40" s="184" t="str">
        <f t="shared" si="8"/>
        <v/>
      </c>
      <c r="AC40" s="184" t="str">
        <f t="shared" si="9"/>
        <v/>
      </c>
      <c r="AD40" s="184" t="str">
        <f t="shared" si="10"/>
        <v/>
      </c>
      <c r="AE40" s="185" t="str">
        <f t="shared" si="11"/>
        <v/>
      </c>
      <c r="AF40" s="186">
        <v>1</v>
      </c>
      <c r="AG40" s="187">
        <v>3.56</v>
      </c>
      <c r="AH40" s="215">
        <v>2.37</v>
      </c>
      <c r="AI40" s="215" t="str">
        <f>IF('KS2 (Sch RWM)'!$AJ38="","",'KS2 (Sch RWM)'!$AJ38)</f>
        <v/>
      </c>
      <c r="AJ40" s="215"/>
      <c r="AK40" s="188" t="str">
        <f t="shared" si="12"/>
        <v/>
      </c>
      <c r="AL40" s="188" t="str">
        <f t="shared" si="13"/>
        <v/>
      </c>
      <c r="AM40" s="188" t="str">
        <f t="shared" si="14"/>
        <v/>
      </c>
      <c r="AN40" s="185" t="str">
        <f t="shared" si="15"/>
        <v/>
      </c>
    </row>
    <row r="41" spans="1:40">
      <c r="A41" s="179" t="s">
        <v>70</v>
      </c>
      <c r="B41" s="180">
        <v>3506</v>
      </c>
      <c r="C41" s="180">
        <v>36</v>
      </c>
      <c r="D41" s="185">
        <f>IFERROR(INDEX(DataKs2Main!$G:$G,MATCH($A41,DataKs2Main!$D:$D,0)),"")</f>
        <v>29</v>
      </c>
      <c r="E41" s="183">
        <v>80</v>
      </c>
      <c r="F41" s="183">
        <v>53.3</v>
      </c>
      <c r="G41" s="184">
        <v>75.900000000000006</v>
      </c>
      <c r="H41" s="184">
        <v>75</v>
      </c>
      <c r="I41" s="184">
        <f>IFERROR(ROUND(INDEX(DataKs2Main!$Q:$Q,MATCH($A41,DataKs2Main!$D:$D,0)),1),"")</f>
        <v>79.3</v>
      </c>
      <c r="J41" s="184">
        <f t="shared" si="0"/>
        <v>4.2999999999999972</v>
      </c>
      <c r="K41" s="184">
        <f t="shared" si="1"/>
        <v>3.3999999999999915</v>
      </c>
      <c r="L41" s="184">
        <f t="shared" si="2"/>
        <v>-0.70000000000000284</v>
      </c>
      <c r="M41" s="185">
        <f t="shared" si="3"/>
        <v>17</v>
      </c>
      <c r="N41" s="182">
        <v>30</v>
      </c>
      <c r="O41" s="183">
        <v>13.3</v>
      </c>
      <c r="P41" s="184">
        <v>20.7</v>
      </c>
      <c r="Q41" s="184">
        <v>10.7</v>
      </c>
      <c r="R41" s="184">
        <f>IFERROR(ROUND(INDEX(DataKs2Main!$R:$R,MATCH($A41,DataKs2Main!$D:$D,0)),1),"")</f>
        <v>13.8</v>
      </c>
      <c r="S41" s="184">
        <f t="shared" si="4"/>
        <v>3.1000000000000014</v>
      </c>
      <c r="T41" s="184">
        <f t="shared" si="5"/>
        <v>-6.8999999999999986</v>
      </c>
      <c r="U41" s="184">
        <f t="shared" si="6"/>
        <v>-16.2</v>
      </c>
      <c r="V41" s="185">
        <f t="shared" si="7"/>
        <v>18</v>
      </c>
      <c r="W41" s="182"/>
      <c r="X41" s="183"/>
      <c r="Y41" s="184"/>
      <c r="Z41" s="184"/>
      <c r="AA41" s="184"/>
      <c r="AB41" s="184" t="str">
        <f t="shared" si="8"/>
        <v/>
      </c>
      <c r="AC41" s="184" t="str">
        <f t="shared" si="9"/>
        <v/>
      </c>
      <c r="AD41" s="184" t="str">
        <f t="shared" si="10"/>
        <v/>
      </c>
      <c r="AE41" s="185" t="str">
        <f t="shared" si="11"/>
        <v/>
      </c>
      <c r="AF41" s="186">
        <v>1.5</v>
      </c>
      <c r="AG41" s="187">
        <v>-3.19</v>
      </c>
      <c r="AH41" s="215">
        <v>-0.2</v>
      </c>
      <c r="AI41" s="215" t="str">
        <f>IF('KS2 (Sch RWM)'!$AJ25="","",'KS2 (Sch RWM)'!$AJ25)</f>
        <v/>
      </c>
      <c r="AJ41" s="215"/>
      <c r="AK41" s="188" t="str">
        <f t="shared" si="12"/>
        <v/>
      </c>
      <c r="AL41" s="188" t="str">
        <f t="shared" si="13"/>
        <v/>
      </c>
      <c r="AM41" s="188" t="str">
        <f t="shared" si="14"/>
        <v/>
      </c>
      <c r="AN41" s="185" t="str">
        <f t="shared" si="15"/>
        <v/>
      </c>
    </row>
    <row r="42" spans="1:40">
      <c r="A42" s="179" t="s">
        <v>71</v>
      </c>
      <c r="B42" s="180">
        <v>4028</v>
      </c>
      <c r="C42" s="180">
        <v>37</v>
      </c>
      <c r="D42" s="185">
        <f>IFERROR(INDEX(DataKs2Main!$G:$G,MATCH($A42,DataKs2Main!$D:$D,0)),"")</f>
        <v>90</v>
      </c>
      <c r="E42" s="183">
        <v>83.3</v>
      </c>
      <c r="F42" s="183">
        <v>65.5</v>
      </c>
      <c r="G42" s="184">
        <v>75</v>
      </c>
      <c r="H42" s="184">
        <v>73</v>
      </c>
      <c r="I42" s="184">
        <f>IFERROR(ROUND(INDEX(DataKs2Main!$Q:$Q,MATCH($A42,DataKs2Main!$D:$D,0)),1),"")</f>
        <v>85.6</v>
      </c>
      <c r="J42" s="184">
        <f t="shared" si="0"/>
        <v>12.599999999999994</v>
      </c>
      <c r="K42" s="184">
        <f t="shared" si="1"/>
        <v>10.599999999999994</v>
      </c>
      <c r="L42" s="184">
        <f t="shared" si="2"/>
        <v>2.2999999999999972</v>
      </c>
      <c r="M42" s="185">
        <f t="shared" si="3"/>
        <v>5</v>
      </c>
      <c r="N42" s="182">
        <v>16.7</v>
      </c>
      <c r="O42" s="183">
        <v>6</v>
      </c>
      <c r="P42" s="184">
        <v>14.3</v>
      </c>
      <c r="Q42" s="184">
        <v>2.2000000000000002</v>
      </c>
      <c r="R42" s="184">
        <f>IFERROR(ROUND(INDEX(DataKs2Main!$R:$R,MATCH($A42,DataKs2Main!$D:$D,0)),1),"")</f>
        <v>6.7</v>
      </c>
      <c r="S42" s="184">
        <f t="shared" si="4"/>
        <v>4.5</v>
      </c>
      <c r="T42" s="184">
        <f t="shared" si="5"/>
        <v>-7.6000000000000005</v>
      </c>
      <c r="U42" s="184">
        <f t="shared" si="6"/>
        <v>-10</v>
      </c>
      <c r="V42" s="185">
        <f t="shared" si="7"/>
        <v>35</v>
      </c>
      <c r="W42" s="182"/>
      <c r="X42" s="183"/>
      <c r="Y42" s="184"/>
      <c r="Z42" s="184"/>
      <c r="AA42" s="184"/>
      <c r="AB42" s="184" t="str">
        <f t="shared" si="8"/>
        <v/>
      </c>
      <c r="AC42" s="184" t="str">
        <f t="shared" si="9"/>
        <v/>
      </c>
      <c r="AD42" s="184" t="str">
        <f t="shared" si="10"/>
        <v/>
      </c>
      <c r="AE42" s="185" t="str">
        <f t="shared" si="11"/>
        <v/>
      </c>
      <c r="AF42" s="186">
        <v>1</v>
      </c>
      <c r="AG42" s="187">
        <v>-2.31</v>
      </c>
      <c r="AH42" s="215">
        <v>0.92</v>
      </c>
      <c r="AI42" s="215" t="str">
        <f>IF('KS2 (Sch RWM)'!$AJ11="","",'KS2 (Sch RWM)'!$AJ11)</f>
        <v/>
      </c>
      <c r="AJ42" s="215"/>
      <c r="AK42" s="188" t="str">
        <f t="shared" si="12"/>
        <v/>
      </c>
      <c r="AL42" s="188" t="str">
        <f t="shared" si="13"/>
        <v/>
      </c>
      <c r="AM42" s="188" t="str">
        <f t="shared" si="14"/>
        <v/>
      </c>
      <c r="AN42" s="185" t="str">
        <f t="shared" si="15"/>
        <v/>
      </c>
    </row>
    <row r="43" spans="1:40">
      <c r="A43" s="179" t="s">
        <v>93</v>
      </c>
      <c r="B43" s="180">
        <v>2003</v>
      </c>
      <c r="C43" s="180">
        <v>38</v>
      </c>
      <c r="D43" s="185">
        <f>IFERROR(INDEX(DataKs2Main!$G:$G,MATCH($A43,DataKs2Main!$D:$D,0)),"")</f>
        <v>83</v>
      </c>
      <c r="E43" s="183">
        <v>71.900000000000006</v>
      </c>
      <c r="F43" s="183">
        <v>50.6</v>
      </c>
      <c r="G43" s="184">
        <v>76.5</v>
      </c>
      <c r="H43" s="184">
        <v>69</v>
      </c>
      <c r="I43" s="184">
        <f>IFERROR(ROUND(INDEX(DataKs2Main!$Q:$Q,MATCH($A43,DataKs2Main!$D:$D,0)),1),"")</f>
        <v>73.5</v>
      </c>
      <c r="J43" s="184">
        <f t="shared" si="0"/>
        <v>4.5</v>
      </c>
      <c r="K43" s="184">
        <f t="shared" si="1"/>
        <v>-3</v>
      </c>
      <c r="L43" s="184">
        <f t="shared" si="2"/>
        <v>1.5999999999999943</v>
      </c>
      <c r="M43" s="185">
        <f t="shared" si="3"/>
        <v>28</v>
      </c>
      <c r="N43" s="182">
        <v>14.6</v>
      </c>
      <c r="O43" s="183">
        <v>7.8</v>
      </c>
      <c r="P43" s="184">
        <v>23.5</v>
      </c>
      <c r="Q43" s="184">
        <v>22.6</v>
      </c>
      <c r="R43" s="184">
        <f>IFERROR(ROUND(INDEX(DataKs2Main!$R:$R,MATCH($A43,DataKs2Main!$D:$D,0)),1),"")</f>
        <v>15.7</v>
      </c>
      <c r="S43" s="184">
        <f t="shared" si="4"/>
        <v>-6.9000000000000021</v>
      </c>
      <c r="T43" s="184">
        <f t="shared" si="5"/>
        <v>-7.8000000000000007</v>
      </c>
      <c r="U43" s="184">
        <f t="shared" si="6"/>
        <v>1.0999999999999996</v>
      </c>
      <c r="V43" s="185">
        <f t="shared" si="7"/>
        <v>16</v>
      </c>
      <c r="W43" s="182"/>
      <c r="X43" s="183"/>
      <c r="Y43" s="184"/>
      <c r="Z43" s="184"/>
      <c r="AA43" s="184"/>
      <c r="AB43" s="184" t="str">
        <f t="shared" si="8"/>
        <v/>
      </c>
      <c r="AC43" s="184" t="str">
        <f t="shared" si="9"/>
        <v/>
      </c>
      <c r="AD43" s="184" t="str">
        <f t="shared" si="10"/>
        <v/>
      </c>
      <c r="AE43" s="185" t="str">
        <f t="shared" si="11"/>
        <v/>
      </c>
      <c r="AF43" s="186">
        <v>-5</v>
      </c>
      <c r="AG43" s="187">
        <v>-5.79</v>
      </c>
      <c r="AH43" s="215">
        <v>-1.44</v>
      </c>
      <c r="AI43" s="215" t="str">
        <f>IF('KS2 (Sch RWM)'!$AJ8="","",'KS2 (Sch RWM)'!$AJ8)</f>
        <v/>
      </c>
      <c r="AJ43" s="215"/>
      <c r="AK43" s="188" t="str">
        <f t="shared" si="12"/>
        <v/>
      </c>
      <c r="AL43" s="188" t="str">
        <f t="shared" si="13"/>
        <v/>
      </c>
      <c r="AM43" s="188" t="str">
        <f t="shared" si="14"/>
        <v/>
      </c>
      <c r="AN43" s="185" t="str">
        <f t="shared" si="15"/>
        <v/>
      </c>
    </row>
    <row r="44" spans="1:40">
      <c r="A44" s="179" t="s">
        <v>73</v>
      </c>
      <c r="B44" s="180">
        <v>2056</v>
      </c>
      <c r="C44" s="180">
        <v>39</v>
      </c>
      <c r="D44" s="185">
        <f>IFERROR(INDEX(DataKs2Main!$G:$G,MATCH($A44,DataKs2Main!$D:$D,0)),"")</f>
        <v>51</v>
      </c>
      <c r="E44" s="183">
        <v>85.7</v>
      </c>
      <c r="F44" s="183">
        <v>75</v>
      </c>
      <c r="G44" s="184">
        <v>72.599999999999994</v>
      </c>
      <c r="H44" s="184">
        <v>72.900000000000006</v>
      </c>
      <c r="I44" s="184">
        <f>IFERROR(ROUND(INDEX(DataKs2Main!$Q:$Q,MATCH($A44,DataKs2Main!$D:$D,0)),1),"")</f>
        <v>72.5</v>
      </c>
      <c r="J44" s="184">
        <f t="shared" si="0"/>
        <v>-0.40000000000000568</v>
      </c>
      <c r="K44" s="184">
        <f t="shared" si="1"/>
        <v>-9.9999999999994316E-2</v>
      </c>
      <c r="L44" s="184">
        <f t="shared" si="2"/>
        <v>-13.200000000000003</v>
      </c>
      <c r="M44" s="185">
        <f t="shared" si="3"/>
        <v>29</v>
      </c>
      <c r="N44" s="182">
        <v>25</v>
      </c>
      <c r="O44" s="183">
        <v>9.1</v>
      </c>
      <c r="P44" s="184">
        <v>8.1</v>
      </c>
      <c r="Q44" s="184">
        <v>11.9</v>
      </c>
      <c r="R44" s="184">
        <f>IFERROR(ROUND(INDEX(DataKs2Main!$R:$R,MATCH($A44,DataKs2Main!$D:$D,0)),1),"")</f>
        <v>9.8000000000000007</v>
      </c>
      <c r="S44" s="184">
        <f t="shared" si="4"/>
        <v>-2.0999999999999996</v>
      </c>
      <c r="T44" s="184">
        <f t="shared" si="5"/>
        <v>1.7000000000000011</v>
      </c>
      <c r="U44" s="184">
        <f t="shared" si="6"/>
        <v>-15.2</v>
      </c>
      <c r="V44" s="185">
        <f t="shared" si="7"/>
        <v>26</v>
      </c>
      <c r="W44" s="182"/>
      <c r="X44" s="183"/>
      <c r="Y44" s="184"/>
      <c r="Z44" s="184"/>
      <c r="AA44" s="184"/>
      <c r="AB44" s="184" t="str">
        <f t="shared" si="8"/>
        <v/>
      </c>
      <c r="AC44" s="184" t="str">
        <f t="shared" si="9"/>
        <v/>
      </c>
      <c r="AD44" s="184" t="str">
        <f t="shared" si="10"/>
        <v/>
      </c>
      <c r="AE44" s="185" t="str">
        <f t="shared" si="11"/>
        <v/>
      </c>
      <c r="AF44" s="186">
        <v>2.2000000000000002</v>
      </c>
      <c r="AG44" s="187">
        <v>1.38</v>
      </c>
      <c r="AH44" s="215">
        <v>-0.83</v>
      </c>
      <c r="AI44" s="215" t="str">
        <f>IF('KS2 (Sch RWM)'!$AJ31="","",'KS2 (Sch RWM)'!$AJ31)</f>
        <v/>
      </c>
      <c r="AJ44" s="215"/>
      <c r="AK44" s="188" t="str">
        <f t="shared" si="12"/>
        <v/>
      </c>
      <c r="AL44" s="188" t="str">
        <f t="shared" si="13"/>
        <v/>
      </c>
      <c r="AM44" s="188" t="str">
        <f t="shared" si="14"/>
        <v/>
      </c>
      <c r="AN44" s="185" t="str">
        <f t="shared" si="15"/>
        <v/>
      </c>
    </row>
    <row r="45" spans="1:40">
      <c r="A45" s="179" t="s">
        <v>74</v>
      </c>
      <c r="B45" s="180">
        <v>2059</v>
      </c>
      <c r="C45" s="180">
        <v>40</v>
      </c>
      <c r="D45" s="185">
        <f>IFERROR(INDEX(DataKs2Main!$G:$G,MATCH($A45,DataKs2Main!$D:$D,0)),"")</f>
        <v>129</v>
      </c>
      <c r="E45" s="183">
        <v>82.1</v>
      </c>
      <c r="F45" s="183">
        <v>73.2</v>
      </c>
      <c r="G45" s="184">
        <v>70.7</v>
      </c>
      <c r="H45" s="184">
        <v>60.3</v>
      </c>
      <c r="I45" s="184">
        <f>IFERROR(ROUND(INDEX(DataKs2Main!$Q:$Q,MATCH($A45,DataKs2Main!$D:$D,0)),1),"")</f>
        <v>69.8</v>
      </c>
      <c r="J45" s="184">
        <f t="shared" si="0"/>
        <v>9.5</v>
      </c>
      <c r="K45" s="184">
        <f t="shared" si="1"/>
        <v>-0.90000000000000568</v>
      </c>
      <c r="L45" s="184">
        <f t="shared" si="2"/>
        <v>-12.299999999999997</v>
      </c>
      <c r="M45" s="185">
        <f t="shared" si="3"/>
        <v>34</v>
      </c>
      <c r="N45" s="182">
        <v>9.1999999999999993</v>
      </c>
      <c r="O45" s="183">
        <v>5.4</v>
      </c>
      <c r="P45" s="184">
        <v>0</v>
      </c>
      <c r="Q45" s="184">
        <v>2.8</v>
      </c>
      <c r="R45" s="184">
        <f>IFERROR(ROUND(INDEX(DataKs2Main!$R:$R,MATCH($A45,DataKs2Main!$D:$D,0)),1),"")</f>
        <v>7</v>
      </c>
      <c r="S45" s="184">
        <f t="shared" si="4"/>
        <v>4.2</v>
      </c>
      <c r="T45" s="184">
        <f t="shared" si="5"/>
        <v>7</v>
      </c>
      <c r="U45" s="184">
        <f t="shared" si="6"/>
        <v>-2.1999999999999993</v>
      </c>
      <c r="V45" s="185">
        <f t="shared" si="7"/>
        <v>32</v>
      </c>
      <c r="W45" s="182"/>
      <c r="X45" s="183"/>
      <c r="Y45" s="184"/>
      <c r="Z45" s="184"/>
      <c r="AA45" s="184"/>
      <c r="AB45" s="184" t="str">
        <f t="shared" si="8"/>
        <v/>
      </c>
      <c r="AC45" s="184" t="str">
        <f t="shared" si="9"/>
        <v/>
      </c>
      <c r="AD45" s="184" t="str">
        <f t="shared" si="10"/>
        <v/>
      </c>
      <c r="AE45" s="185" t="str">
        <f t="shared" si="11"/>
        <v/>
      </c>
      <c r="AF45" s="186">
        <v>-2.6</v>
      </c>
      <c r="AG45" s="187">
        <v>-0.44</v>
      </c>
      <c r="AH45" s="215">
        <v>-0.94</v>
      </c>
      <c r="AI45" s="215" t="str">
        <f>IF('KS2 (Sch RWM)'!$AJ19="","",'KS2 (Sch RWM)'!$AJ19)</f>
        <v/>
      </c>
      <c r="AJ45" s="215"/>
      <c r="AK45" s="188" t="str">
        <f t="shared" si="12"/>
        <v/>
      </c>
      <c r="AL45" s="188" t="str">
        <f t="shared" si="13"/>
        <v/>
      </c>
      <c r="AM45" s="188" t="str">
        <f t="shared" si="14"/>
        <v/>
      </c>
      <c r="AN45" s="185" t="str">
        <f t="shared" si="15"/>
        <v/>
      </c>
    </row>
    <row r="46" spans="1:40">
      <c r="A46" s="179" t="s">
        <v>94</v>
      </c>
      <c r="B46" s="180">
        <v>2055</v>
      </c>
      <c r="C46" s="180">
        <v>41</v>
      </c>
      <c r="D46" s="185">
        <f>IFERROR(INDEX(DataKs2Main!$G:$G,MATCH($A46,DataKs2Main!$D:$D,0)),"")</f>
        <v>136</v>
      </c>
      <c r="E46" s="183">
        <v>89.1</v>
      </c>
      <c r="F46" s="183">
        <v>70.099999999999994</v>
      </c>
      <c r="G46" s="184">
        <v>82.9</v>
      </c>
      <c r="H46" s="184">
        <v>73.599999999999994</v>
      </c>
      <c r="I46" s="184">
        <f>IFERROR(ROUND(INDEX(DataKs2Main!$Q:$Q,MATCH($A46,DataKs2Main!$D:$D,0)),1),"")</f>
        <v>80.099999999999994</v>
      </c>
      <c r="J46" s="184">
        <f t="shared" si="0"/>
        <v>6.5</v>
      </c>
      <c r="K46" s="184">
        <f t="shared" si="1"/>
        <v>-2.8000000000000114</v>
      </c>
      <c r="L46" s="184">
        <f t="shared" si="2"/>
        <v>-9</v>
      </c>
      <c r="M46" s="185">
        <f t="shared" si="3"/>
        <v>13</v>
      </c>
      <c r="N46" s="182">
        <v>36.4</v>
      </c>
      <c r="O46" s="183">
        <v>3.7</v>
      </c>
      <c r="P46" s="184">
        <v>13.6</v>
      </c>
      <c r="Q46" s="184">
        <v>11.4</v>
      </c>
      <c r="R46" s="184">
        <f>IFERROR(ROUND(INDEX(DataKs2Main!$R:$R,MATCH($A46,DataKs2Main!$D:$D,0)),1),"")</f>
        <v>13.2</v>
      </c>
      <c r="S46" s="184">
        <f t="shared" si="4"/>
        <v>1.7999999999999989</v>
      </c>
      <c r="T46" s="184">
        <f t="shared" si="5"/>
        <v>-0.40000000000000036</v>
      </c>
      <c r="U46" s="184">
        <f t="shared" si="6"/>
        <v>-23.2</v>
      </c>
      <c r="V46" s="185">
        <f t="shared" si="7"/>
        <v>19</v>
      </c>
      <c r="W46" s="182"/>
      <c r="X46" s="183"/>
      <c r="Y46" s="184"/>
      <c r="Z46" s="184"/>
      <c r="AA46" s="184"/>
      <c r="AB46" s="184" t="str">
        <f t="shared" si="8"/>
        <v/>
      </c>
      <c r="AC46" s="184" t="str">
        <f t="shared" si="9"/>
        <v/>
      </c>
      <c r="AD46" s="184" t="str">
        <f t="shared" si="10"/>
        <v/>
      </c>
      <c r="AE46" s="185" t="str">
        <f t="shared" si="11"/>
        <v/>
      </c>
      <c r="AF46" s="186">
        <v>1</v>
      </c>
      <c r="AG46" s="187">
        <v>-1.77</v>
      </c>
      <c r="AH46" s="215">
        <v>4.8899999999999997</v>
      </c>
      <c r="AI46" s="215" t="str">
        <f>IF('KS2 (Sch RWM)'!$AJ34="","",'KS2 (Sch RWM)'!$AJ34)</f>
        <v/>
      </c>
      <c r="AJ46" s="215"/>
      <c r="AK46" s="188" t="str">
        <f t="shared" si="12"/>
        <v/>
      </c>
      <c r="AL46" s="188" t="str">
        <f t="shared" si="13"/>
        <v/>
      </c>
      <c r="AM46" s="188" t="str">
        <f t="shared" si="14"/>
        <v/>
      </c>
      <c r="AN46" s="185" t="str">
        <f t="shared" si="15"/>
        <v/>
      </c>
    </row>
    <row r="47" spans="1:40">
      <c r="A47" s="179" t="s">
        <v>76</v>
      </c>
      <c r="B47" s="180">
        <v>2063</v>
      </c>
      <c r="C47" s="180">
        <v>42</v>
      </c>
      <c r="D47" s="185">
        <f>IFERROR(INDEX(DataKs2Main!$G:$G,MATCH($A47,DataKs2Main!$D:$D,0)),"")</f>
        <v>142</v>
      </c>
      <c r="E47" s="183">
        <v>65.5</v>
      </c>
      <c r="F47" s="183">
        <v>64.900000000000006</v>
      </c>
      <c r="G47" s="184">
        <v>73.400000000000006</v>
      </c>
      <c r="H47" s="184">
        <v>70.900000000000006</v>
      </c>
      <c r="I47" s="184">
        <f>IFERROR(ROUND(INDEX(DataKs2Main!$Q:$Q,MATCH($A47,DataKs2Main!$D:$D,0)),1),"")</f>
        <v>64.8</v>
      </c>
      <c r="J47" s="184">
        <f t="shared" si="0"/>
        <v>-6.1000000000000085</v>
      </c>
      <c r="K47" s="184">
        <f t="shared" si="1"/>
        <v>-8.6000000000000085</v>
      </c>
      <c r="L47" s="184">
        <f t="shared" si="2"/>
        <v>-0.70000000000000284</v>
      </c>
      <c r="M47" s="185">
        <f t="shared" si="3"/>
        <v>40</v>
      </c>
      <c r="N47" s="182">
        <v>12.4</v>
      </c>
      <c r="O47" s="183">
        <v>20.3</v>
      </c>
      <c r="P47" s="184">
        <v>18.2</v>
      </c>
      <c r="Q47" s="184">
        <v>18.399999999999999</v>
      </c>
      <c r="R47" s="184">
        <f>IFERROR(ROUND(INDEX(DataKs2Main!$R:$R,MATCH($A47,DataKs2Main!$D:$D,0)),1),"")</f>
        <v>0.7</v>
      </c>
      <c r="S47" s="184">
        <f t="shared" si="4"/>
        <v>-17.7</v>
      </c>
      <c r="T47" s="184">
        <f t="shared" si="5"/>
        <v>-17.5</v>
      </c>
      <c r="U47" s="184">
        <f t="shared" si="6"/>
        <v>-11.700000000000001</v>
      </c>
      <c r="V47" s="185">
        <f t="shared" si="7"/>
        <v>41</v>
      </c>
      <c r="W47" s="182"/>
      <c r="X47" s="183"/>
      <c r="Y47" s="184"/>
      <c r="Z47" s="184"/>
      <c r="AA47" s="184"/>
      <c r="AB47" s="184" t="str">
        <f t="shared" si="8"/>
        <v/>
      </c>
      <c r="AC47" s="184" t="str">
        <f t="shared" si="9"/>
        <v/>
      </c>
      <c r="AD47" s="184" t="str">
        <f t="shared" si="10"/>
        <v/>
      </c>
      <c r="AE47" s="185" t="str">
        <f t="shared" si="11"/>
        <v/>
      </c>
      <c r="AF47" s="186">
        <v>-2.1</v>
      </c>
      <c r="AG47" s="187">
        <v>1.21</v>
      </c>
      <c r="AH47" s="215">
        <v>1.37</v>
      </c>
      <c r="AI47" s="215" t="str">
        <f>IF('KS2 (Sch RWM)'!$AJ6="","",'KS2 (Sch RWM)'!$AJ6)</f>
        <v/>
      </c>
      <c r="AJ47" s="215"/>
      <c r="AK47" s="188" t="str">
        <f t="shared" si="12"/>
        <v/>
      </c>
      <c r="AL47" s="188" t="str">
        <f t="shared" si="13"/>
        <v/>
      </c>
      <c r="AM47" s="188" t="str">
        <f t="shared" si="14"/>
        <v/>
      </c>
      <c r="AN47" s="185" t="str">
        <f t="shared" si="15"/>
        <v/>
      </c>
    </row>
    <row r="48" spans="1:40">
      <c r="A48" s="179" t="s">
        <v>95</v>
      </c>
      <c r="B48" s="180">
        <v>3301</v>
      </c>
      <c r="C48" s="180">
        <v>43</v>
      </c>
      <c r="D48" s="185">
        <f>IFERROR(INDEX(DataKs2Main!$G:$G,MATCH($A48,DataKs2Main!$D:$D,0)),"")</f>
        <v>84</v>
      </c>
      <c r="E48" s="183">
        <v>87.1</v>
      </c>
      <c r="F48" s="183">
        <v>70.599999999999994</v>
      </c>
      <c r="G48" s="184">
        <v>75.3</v>
      </c>
      <c r="H48" s="184">
        <v>81.8</v>
      </c>
      <c r="I48" s="184">
        <f>IFERROR(ROUND(INDEX(DataKs2Main!$Q:$Q,MATCH($A48,DataKs2Main!$D:$D,0)),1),"")</f>
        <v>79.8</v>
      </c>
      <c r="J48" s="184">
        <f t="shared" si="0"/>
        <v>-2</v>
      </c>
      <c r="K48" s="184">
        <f t="shared" si="1"/>
        <v>4.5</v>
      </c>
      <c r="L48" s="184">
        <f t="shared" si="2"/>
        <v>-7.2999999999999972</v>
      </c>
      <c r="M48" s="185">
        <f t="shared" si="3"/>
        <v>16</v>
      </c>
      <c r="N48" s="182">
        <v>28.2</v>
      </c>
      <c r="O48" s="183">
        <v>7.1</v>
      </c>
      <c r="P48" s="184">
        <v>0</v>
      </c>
      <c r="Q48" s="184">
        <v>11.4</v>
      </c>
      <c r="R48" s="184">
        <f>IFERROR(ROUND(INDEX(DataKs2Main!$R:$R,MATCH($A48,DataKs2Main!$D:$D,0)),1),"")</f>
        <v>11.9</v>
      </c>
      <c r="S48" s="184">
        <f t="shared" si="4"/>
        <v>0.5</v>
      </c>
      <c r="T48" s="184">
        <f t="shared" si="5"/>
        <v>11.9</v>
      </c>
      <c r="U48" s="184">
        <f t="shared" si="6"/>
        <v>-16.299999999999997</v>
      </c>
      <c r="V48" s="185">
        <f t="shared" si="7"/>
        <v>24</v>
      </c>
      <c r="W48" s="182"/>
      <c r="X48" s="183"/>
      <c r="Y48" s="184"/>
      <c r="Z48" s="184"/>
      <c r="AA48" s="184"/>
      <c r="AB48" s="184" t="str">
        <f t="shared" si="8"/>
        <v/>
      </c>
      <c r="AC48" s="184" t="str">
        <f t="shared" si="9"/>
        <v/>
      </c>
      <c r="AD48" s="184" t="str">
        <f t="shared" si="10"/>
        <v/>
      </c>
      <c r="AE48" s="185" t="str">
        <f t="shared" si="11"/>
        <v/>
      </c>
      <c r="AF48" s="186">
        <v>1.4</v>
      </c>
      <c r="AG48" s="187">
        <v>-2.4900000000000002</v>
      </c>
      <c r="AH48" s="215">
        <v>-2.23</v>
      </c>
      <c r="AI48" s="215" t="str">
        <f>IF('KS2 (Sch RWM)'!$AJ39="","",'KS2 (Sch RWM)'!$AJ39)</f>
        <v/>
      </c>
      <c r="AJ48" s="215"/>
      <c r="AK48" s="188" t="str">
        <f t="shared" si="12"/>
        <v/>
      </c>
      <c r="AL48" s="188" t="str">
        <f t="shared" si="13"/>
        <v/>
      </c>
      <c r="AM48" s="188" t="str">
        <f t="shared" si="14"/>
        <v/>
      </c>
      <c r="AN48" s="185" t="str">
        <f t="shared" si="15"/>
        <v/>
      </c>
    </row>
    <row r="49" spans="1:40">
      <c r="A49" s="179" t="s">
        <v>96</v>
      </c>
      <c r="B49" s="180">
        <v>7008</v>
      </c>
      <c r="C49" s="180">
        <v>44</v>
      </c>
      <c r="D49" s="185">
        <f>IFERROR(INDEX(DataKs2Main!$G:$G,MATCH($A49,DataKs2Main!$D:$D,0)),"")</f>
        <v>8</v>
      </c>
      <c r="E49" s="183">
        <v>0</v>
      </c>
      <c r="F49" s="183">
        <v>66.7</v>
      </c>
      <c r="G49" s="184">
        <v>0</v>
      </c>
      <c r="H49" s="184">
        <v>0</v>
      </c>
      <c r="I49" s="184">
        <f>IFERROR(ROUND(INDEX(DataKs2Main!$Q:$Q,MATCH($A49,DataKs2Main!$D:$D,0)),1),"")</f>
        <v>0</v>
      </c>
      <c r="J49" s="184">
        <f t="shared" si="0"/>
        <v>0</v>
      </c>
      <c r="K49" s="184">
        <f t="shared" si="1"/>
        <v>0</v>
      </c>
      <c r="L49" s="184">
        <f t="shared" si="2"/>
        <v>0</v>
      </c>
      <c r="M49" s="185"/>
      <c r="N49" s="182">
        <v>0</v>
      </c>
      <c r="O49" s="183">
        <v>0</v>
      </c>
      <c r="P49" s="184">
        <v>0</v>
      </c>
      <c r="Q49" s="184">
        <v>0</v>
      </c>
      <c r="R49" s="184">
        <f>IFERROR(ROUND(INDEX(DataKs2Main!$R:$R,MATCH($A49,DataKs2Main!$D:$D,0)),1),"")</f>
        <v>0</v>
      </c>
      <c r="S49" s="184">
        <f t="shared" si="4"/>
        <v>0</v>
      </c>
      <c r="T49" s="184">
        <f t="shared" si="5"/>
        <v>0</v>
      </c>
      <c r="U49" s="184">
        <f t="shared" si="6"/>
        <v>0</v>
      </c>
      <c r="V49" s="185"/>
      <c r="W49" s="182"/>
      <c r="X49" s="183"/>
      <c r="Y49" s="184"/>
      <c r="Z49" s="184"/>
      <c r="AA49" s="184"/>
      <c r="AB49" s="184" t="str">
        <f t="shared" si="8"/>
        <v/>
      </c>
      <c r="AC49" s="184" t="str">
        <f t="shared" si="9"/>
        <v/>
      </c>
      <c r="AD49" s="184" t="str">
        <f t="shared" si="10"/>
        <v/>
      </c>
      <c r="AE49" s="185"/>
      <c r="AF49" s="186" t="s">
        <v>105</v>
      </c>
      <c r="AG49" s="187">
        <v>-4.88</v>
      </c>
      <c r="AH49" s="215">
        <v>-8.68</v>
      </c>
      <c r="AI49" s="215" t="str">
        <f>IF('KS2 (Sch RWM)'!$AJ49="","",'KS2 (Sch RWM)'!$AJ49)</f>
        <v/>
      </c>
      <c r="AJ49" s="215"/>
      <c r="AK49" s="188" t="str">
        <f t="shared" si="12"/>
        <v/>
      </c>
      <c r="AL49" s="188" t="str">
        <f t="shared" si="13"/>
        <v/>
      </c>
      <c r="AM49" s="188" t="str">
        <f t="shared" si="14"/>
        <v/>
      </c>
      <c r="AN49" s="185"/>
    </row>
    <row r="50" spans="1:40">
      <c r="A50" s="179" t="s">
        <v>77</v>
      </c>
      <c r="B50" s="180">
        <v>7001</v>
      </c>
      <c r="C50" s="180">
        <v>45</v>
      </c>
      <c r="D50" s="185">
        <f>IFERROR(INDEX(DataKs2Main!$G:$G,MATCH($A50,DataKs2Main!$D:$D,0)),"")</f>
        <v>15</v>
      </c>
      <c r="E50" s="183">
        <v>0</v>
      </c>
      <c r="F50" s="183">
        <v>0</v>
      </c>
      <c r="G50" s="184">
        <v>0</v>
      </c>
      <c r="H50" s="184">
        <v>0</v>
      </c>
      <c r="I50" s="184">
        <f>IFERROR(ROUND(INDEX(DataKs2Main!$Q:$Q,MATCH($A50,DataKs2Main!$D:$D,0)),1),"")</f>
        <v>0</v>
      </c>
      <c r="J50" s="184">
        <f t="shared" si="0"/>
        <v>0</v>
      </c>
      <c r="K50" s="184">
        <f t="shared" si="1"/>
        <v>0</v>
      </c>
      <c r="L50" s="184">
        <f t="shared" si="2"/>
        <v>0</v>
      </c>
      <c r="M50" s="185"/>
      <c r="N50" s="182">
        <v>0</v>
      </c>
      <c r="O50" s="183">
        <v>0</v>
      </c>
      <c r="P50" s="184">
        <v>0</v>
      </c>
      <c r="Q50" s="184">
        <v>0</v>
      </c>
      <c r="R50" s="184">
        <f>IFERROR(ROUND(INDEX(DataKs2Main!$R:$R,MATCH($A50,DataKs2Main!$D:$D,0)),1),"")</f>
        <v>0</v>
      </c>
      <c r="S50" s="184">
        <f t="shared" si="4"/>
        <v>0</v>
      </c>
      <c r="T50" s="184">
        <f t="shared" si="5"/>
        <v>0</v>
      </c>
      <c r="U50" s="184">
        <f t="shared" si="6"/>
        <v>0</v>
      </c>
      <c r="V50" s="185"/>
      <c r="W50" s="182"/>
      <c r="X50" s="183"/>
      <c r="Y50" s="184"/>
      <c r="Z50" s="184"/>
      <c r="AA50" s="184"/>
      <c r="AB50" s="184" t="str">
        <f t="shared" si="8"/>
        <v/>
      </c>
      <c r="AC50" s="184" t="str">
        <f t="shared" si="9"/>
        <v/>
      </c>
      <c r="AD50" s="184" t="str">
        <f t="shared" si="10"/>
        <v/>
      </c>
      <c r="AE50" s="185"/>
      <c r="AF50" s="186">
        <v>-4.5</v>
      </c>
      <c r="AG50" s="187">
        <v>-5.76</v>
      </c>
      <c r="AH50" s="215">
        <v>-5.54</v>
      </c>
      <c r="AI50" s="215" t="str">
        <f>IF('KS2 (Sch RWM)'!$AJ50="","",'KS2 (Sch RWM)'!$AJ50)</f>
        <v/>
      </c>
      <c r="AJ50" s="215"/>
      <c r="AK50" s="188" t="str">
        <f t="shared" si="12"/>
        <v/>
      </c>
      <c r="AL50" s="188" t="str">
        <f t="shared" si="13"/>
        <v/>
      </c>
      <c r="AM50" s="188" t="str">
        <f t="shared" si="14"/>
        <v/>
      </c>
      <c r="AN50" s="185"/>
    </row>
    <row r="51" spans="1:40" ht="13" thickBot="1">
      <c r="A51" s="192" t="s">
        <v>78</v>
      </c>
      <c r="B51" s="193">
        <v>7005</v>
      </c>
      <c r="C51" s="193">
        <v>46</v>
      </c>
      <c r="D51" s="224">
        <f>IFERROR(INDEX(DataKs2Main!$G:$G,MATCH($A51,DataKs2Main!$D:$D,0)),"")</f>
        <v>13</v>
      </c>
      <c r="E51" s="196">
        <v>0</v>
      </c>
      <c r="F51" s="196">
        <v>0</v>
      </c>
      <c r="G51" s="197">
        <v>0</v>
      </c>
      <c r="H51" s="197">
        <v>0</v>
      </c>
      <c r="I51" s="197">
        <f>IFERROR(ROUND(INDEX(DataKs2Main!$Q:$Q,MATCH($A51,DataKs2Main!$D:$D,0)),1),"")</f>
        <v>0</v>
      </c>
      <c r="J51" s="197">
        <f t="shared" si="0"/>
        <v>0</v>
      </c>
      <c r="K51" s="197">
        <f t="shared" si="1"/>
        <v>0</v>
      </c>
      <c r="L51" s="197">
        <f t="shared" si="2"/>
        <v>0</v>
      </c>
      <c r="M51" s="198"/>
      <c r="N51" s="195">
        <v>0</v>
      </c>
      <c r="O51" s="196">
        <v>0</v>
      </c>
      <c r="P51" s="197">
        <v>0</v>
      </c>
      <c r="Q51" s="197">
        <v>0</v>
      </c>
      <c r="R51" s="197">
        <f>IFERROR(ROUND(INDEX(DataKs2Main!$R:$R,MATCH($A51,DataKs2Main!$D:$D,0)),1),"")</f>
        <v>0</v>
      </c>
      <c r="S51" s="197">
        <f t="shared" si="4"/>
        <v>0</v>
      </c>
      <c r="T51" s="197">
        <f t="shared" si="5"/>
        <v>0</v>
      </c>
      <c r="U51" s="197">
        <f t="shared" si="6"/>
        <v>0</v>
      </c>
      <c r="V51" s="198"/>
      <c r="W51" s="195"/>
      <c r="X51" s="196"/>
      <c r="Y51" s="197"/>
      <c r="Z51" s="197"/>
      <c r="AA51" s="197"/>
      <c r="AB51" s="197" t="str">
        <f t="shared" si="8"/>
        <v/>
      </c>
      <c r="AC51" s="197" t="str">
        <f t="shared" si="9"/>
        <v/>
      </c>
      <c r="AD51" s="197" t="str">
        <f t="shared" si="10"/>
        <v/>
      </c>
      <c r="AE51" s="40"/>
      <c r="AF51" s="202">
        <v>-5.3</v>
      </c>
      <c r="AG51" s="203">
        <v>-3.66</v>
      </c>
      <c r="AH51" s="204">
        <v>-4.1500000000000004</v>
      </c>
      <c r="AI51" s="204" t="str">
        <f>IF('KS2 (Sch RWM)'!$AJ51="","",'KS2 (Sch RWM)'!$AJ51)</f>
        <v/>
      </c>
      <c r="AJ51" s="204"/>
      <c r="AK51" s="201" t="str">
        <f t="shared" si="12"/>
        <v/>
      </c>
      <c r="AL51" s="201" t="str">
        <f t="shared" si="13"/>
        <v/>
      </c>
      <c r="AM51" s="201" t="str">
        <f t="shared" si="14"/>
        <v/>
      </c>
      <c r="AN51" s="224"/>
    </row>
    <row r="52" spans="1:40" ht="5.15" customHeight="1" thickBot="1"/>
    <row r="53" spans="1:40">
      <c r="A53" s="205" t="str">
        <f>IF('KS2 (Sch RWM)'!$A53="","",'KS2 (Sch RWM)'!$A53)</f>
        <v>Barking &amp; Dagenham</v>
      </c>
      <c r="B53" s="206" t="str">
        <f>IF('KS2 (Sch RWM)'!$B53="","",'KS2 (Sch RWM)'!$B53)</f>
        <v/>
      </c>
      <c r="C53" s="207"/>
      <c r="D53" s="207">
        <f>IFERROR(INDEX(DataKs2Main!$G:$G,MATCH("LA",DataKs2Main!$D:$D,0)),"")</f>
        <v>3342</v>
      </c>
      <c r="E53" s="168">
        <v>78.900000000000006</v>
      </c>
      <c r="F53" s="169">
        <v>68.900000000000006</v>
      </c>
      <c r="G53" s="170">
        <v>72.099999999999994</v>
      </c>
      <c r="H53" s="170">
        <v>71.900000000000006</v>
      </c>
      <c r="I53" s="170">
        <f>IFERROR(ROUND(INDEX(DataKs2Main!$Q:$Q,MATCH("LA",DataKs2Main!$D:$D,0)),1),"")</f>
        <v>74.3</v>
      </c>
      <c r="J53" s="170">
        <f t="shared" ref="J53:J55" si="16">IF(OR($H53="",$I53=""),"",$I53-$H53)</f>
        <v>2.3999999999999915</v>
      </c>
      <c r="K53" s="170">
        <f t="shared" ref="K53:K55" si="17">IF(OR($G53="",$I53=""),"",$I53-$G53)</f>
        <v>2.2000000000000028</v>
      </c>
      <c r="L53" s="170">
        <f t="shared" ref="L53:L55" si="18">IF(OR($E53="",$I53=""),"",$I53-$E53)</f>
        <v>-4.6000000000000085</v>
      </c>
      <c r="M53" s="208"/>
      <c r="N53" s="168">
        <v>17.899999999999999</v>
      </c>
      <c r="O53" s="169">
        <v>10</v>
      </c>
      <c r="P53" s="170">
        <v>10.1</v>
      </c>
      <c r="Q53" s="170">
        <v>10.3</v>
      </c>
      <c r="R53" s="170">
        <f>IFERROR(ROUND(INDEX(DataKs2Main!$R:$R,MATCH("LA",DataKs2Main!$D:$D,0)),1),"")</f>
        <v>11.4</v>
      </c>
      <c r="S53" s="170">
        <f t="shared" ref="S53:S55" si="19">IF(OR($Q53="",$R53=""),"",$R53-$Q53)</f>
        <v>1.0999999999999996</v>
      </c>
      <c r="T53" s="170">
        <f t="shared" ref="T53:T55" si="20">IF(OR($P53="",$R53=""),"",$R53-$P53)</f>
        <v>1.3000000000000007</v>
      </c>
      <c r="U53" s="170">
        <f t="shared" ref="U53:U55" si="21">IF(OR($N53="",$R53=""),"",$R53-$N53)</f>
        <v>-6.4999999999999982</v>
      </c>
      <c r="V53" s="208"/>
      <c r="W53" s="168"/>
      <c r="X53" s="169"/>
      <c r="Y53" s="170"/>
      <c r="Z53" s="170"/>
      <c r="AA53" s="170"/>
      <c r="AB53" s="170" t="str">
        <f t="shared" ref="AB53:AB55" si="22">IF(OR($Z53="",$AA53=""),"",$AA53-$Z53)</f>
        <v/>
      </c>
      <c r="AC53" s="170" t="str">
        <f t="shared" ref="AC53:AC55" si="23">IF(OR($Y53="",$AA53=""),"",$AA53-$Y53)</f>
        <v/>
      </c>
      <c r="AD53" s="170" t="str">
        <f t="shared" ref="AD53:AD55" si="24">IF(OR($W53="",$AA53=""),"",$AA53-$W53)</f>
        <v/>
      </c>
      <c r="AE53" s="22"/>
      <c r="AF53" s="209">
        <f>IF('KS2 (Sch RWM)'!$AF53="","",'KS2 (Sch RWM)'!$AF53)</f>
        <v>0.04</v>
      </c>
      <c r="AG53" s="210">
        <f>IF('KS2 (Sch RWM)'!$AG53="","",'KS2 (Sch RWM)'!$AG53)</f>
        <v>-0.33</v>
      </c>
      <c r="AH53" s="211">
        <f>IF('KS2 (Sch RWM)'!$AH53="","",'KS2 (Sch RWM)'!$AH53)</f>
        <v>0.16</v>
      </c>
      <c r="AI53" s="211" t="str">
        <f>IF('KS2 (Sch RWM)'!$AJ53="","",'KS2 (Sch RWM)'!$AJ53)</f>
        <v/>
      </c>
      <c r="AJ53" s="211"/>
      <c r="AK53" s="178" t="str">
        <f t="shared" ref="AK53:AK55" si="25">IF(OR($AI53="",$AJ53=""),"",$AJ53-$AI53)</f>
        <v/>
      </c>
      <c r="AL53" s="178" t="str">
        <f t="shared" ref="AL53:AL55" si="26">IF(OR($AH53="",$AJ53=""),"",$AJ53-$AH53)</f>
        <v/>
      </c>
      <c r="AM53" s="178" t="str">
        <f t="shared" ref="AM53:AM55" si="27">IF(OR($AF53="",$AJ53=""),"",$AJ53-$AF53)</f>
        <v/>
      </c>
      <c r="AN53" s="22"/>
    </row>
    <row r="54" spans="1:40">
      <c r="A54" s="179" t="str">
        <f>IF('KS2 (Sch RWM)'!$A54="","",'KS2 (Sch RWM)'!$A54)</f>
        <v>London</v>
      </c>
      <c r="B54" s="180" t="str">
        <f>IF('KS2 (Sch RWM)'!$B54="","",'KS2 (Sch RWM)'!$B54)</f>
        <v/>
      </c>
      <c r="C54" s="181"/>
      <c r="D54" s="181" t="str">
        <f>IF('KS2 (Sch RWM)'!$D54="","",'KS2 (Sch RWM)'!$D54)</f>
        <v/>
      </c>
      <c r="E54" s="182">
        <v>82.4</v>
      </c>
      <c r="F54" s="183">
        <v>74.8</v>
      </c>
      <c r="G54" s="184">
        <v>76.900000000000006</v>
      </c>
      <c r="H54" s="184">
        <v>77.400000000000006</v>
      </c>
      <c r="I54" s="184">
        <f>IFERROR(ROUND(INDEX(DataKs2Main!$Q:$Q,MATCH("DfE Region - London",DataKs2Main!$D:$D,0)),1),"")</f>
        <v>76.099999999999994</v>
      </c>
      <c r="J54" s="184">
        <f t="shared" si="16"/>
        <v>-1.3000000000000114</v>
      </c>
      <c r="K54" s="184">
        <f t="shared" si="17"/>
        <v>-0.80000000000001137</v>
      </c>
      <c r="L54" s="184">
        <f t="shared" si="18"/>
        <v>-6.3000000000000114</v>
      </c>
      <c r="M54" s="212"/>
      <c r="N54" s="182">
        <v>24</v>
      </c>
      <c r="O54" s="183">
        <v>17.399999999999999</v>
      </c>
      <c r="P54" s="184">
        <v>18.399999999999999</v>
      </c>
      <c r="Q54" s="184">
        <v>18.3</v>
      </c>
      <c r="R54" s="184">
        <f>IFERROR(ROUND(INDEX(DataKs2Main!$R:$R,MATCH("DfE Region - London",DataKs2Main!$D:$D,0)),1),"")</f>
        <v>18.100000000000001</v>
      </c>
      <c r="S54" s="184">
        <f t="shared" si="19"/>
        <v>-0.19999999999999929</v>
      </c>
      <c r="T54" s="184">
        <f t="shared" si="20"/>
        <v>-0.29999999999999716</v>
      </c>
      <c r="U54" s="184">
        <f t="shared" si="21"/>
        <v>-5.8999999999999986</v>
      </c>
      <c r="V54" s="212"/>
      <c r="W54" s="182"/>
      <c r="X54" s="183"/>
      <c r="Y54" s="184"/>
      <c r="Z54" s="184"/>
      <c r="AA54" s="184"/>
      <c r="AB54" s="184" t="str">
        <f t="shared" si="22"/>
        <v/>
      </c>
      <c r="AC54" s="184" t="str">
        <f t="shared" si="23"/>
        <v/>
      </c>
      <c r="AD54" s="184" t="str">
        <f t="shared" si="24"/>
        <v/>
      </c>
      <c r="AE54" s="31"/>
      <c r="AF54" s="213">
        <f>IF('KS2 (Sch RWM)'!$AF54="","",'KS2 (Sch RWM)'!$AF54)</f>
        <v>0.8</v>
      </c>
      <c r="AG54" s="214">
        <f>IF('KS2 (Sch RWM)'!$AG54="","",'KS2 (Sch RWM)'!$AG54)</f>
        <v>0.9</v>
      </c>
      <c r="AH54" s="215">
        <f>IF('KS2 (Sch RWM)'!$AH54="","",'KS2 (Sch RWM)'!$AH54)</f>
        <v>0.99</v>
      </c>
      <c r="AI54" s="215" t="str">
        <f>IF('KS2 (Sch RWM)'!$AJ54="","",'KS2 (Sch RWM)'!$AJ54)</f>
        <v/>
      </c>
      <c r="AJ54" s="215"/>
      <c r="AK54" s="188" t="str">
        <f t="shared" si="25"/>
        <v/>
      </c>
      <c r="AL54" s="188" t="str">
        <f t="shared" si="26"/>
        <v/>
      </c>
      <c r="AM54" s="188" t="str">
        <f t="shared" si="27"/>
        <v/>
      </c>
      <c r="AN54" s="31"/>
    </row>
    <row r="55" spans="1:40" ht="13" thickBot="1">
      <c r="A55" s="192" t="str">
        <f>IF('KS2 (Sch RWM)'!$A55="","",'KS2 (Sch RWM)'!$A55)</f>
        <v>England (State Funded) / Emerging</v>
      </c>
      <c r="B55" s="193" t="str">
        <f>IF('KS2 (Sch RWM)'!$B55="","",'KS2 (Sch RWM)'!$B55)</f>
        <v/>
      </c>
      <c r="C55" s="194"/>
      <c r="D55" s="194" t="str">
        <f>IF('KS2 (Sch RWM)'!$D55="","",'KS2 (Sch RWM)'!$D55)</f>
        <v/>
      </c>
      <c r="E55" s="195">
        <v>78.900000000000006</v>
      </c>
      <c r="F55" s="196">
        <v>69.7</v>
      </c>
      <c r="G55" s="197">
        <v>71.8</v>
      </c>
      <c r="H55" s="197">
        <v>72.2</v>
      </c>
      <c r="I55" s="197">
        <f>IFERROR(ROUND(INDEX(DataKs2Main!$Q:$Q,MATCH("NCER National",DataKs2Main!$D:$D,0)),1),"")</f>
        <v>72.3</v>
      </c>
      <c r="J55" s="197">
        <f t="shared" si="16"/>
        <v>9.9999999999994316E-2</v>
      </c>
      <c r="K55" s="197">
        <f t="shared" si="17"/>
        <v>0.5</v>
      </c>
      <c r="L55" s="197">
        <f t="shared" si="18"/>
        <v>-6.6000000000000085</v>
      </c>
      <c r="M55" s="198"/>
      <c r="N55" s="195">
        <v>20.3</v>
      </c>
      <c r="O55" s="196">
        <v>12.8</v>
      </c>
      <c r="P55" s="197">
        <v>13.4</v>
      </c>
      <c r="Q55" s="197">
        <v>13</v>
      </c>
      <c r="R55" s="197">
        <f>IFERROR(ROUND(INDEX(DataKs2Main!$R:$R,MATCH("NCER National",DataKs2Main!$D:$D,0)),1),"")</f>
        <v>12.8</v>
      </c>
      <c r="S55" s="197">
        <f t="shared" si="19"/>
        <v>-0.19999999999999929</v>
      </c>
      <c r="T55" s="197">
        <f t="shared" si="20"/>
        <v>-0.59999999999999964</v>
      </c>
      <c r="U55" s="197">
        <f t="shared" si="21"/>
        <v>-7.5</v>
      </c>
      <c r="V55" s="198"/>
      <c r="W55" s="195"/>
      <c r="X55" s="196"/>
      <c r="Y55" s="197"/>
      <c r="Z55" s="197"/>
      <c r="AA55" s="197"/>
      <c r="AB55" s="197" t="str">
        <f t="shared" si="22"/>
        <v/>
      </c>
      <c r="AC55" s="197" t="str">
        <f t="shared" si="23"/>
        <v/>
      </c>
      <c r="AD55" s="197" t="str">
        <f t="shared" si="24"/>
        <v/>
      </c>
      <c r="AE55" s="40"/>
      <c r="AF55" s="202">
        <f>IF('KS2 (Sch RWM)'!$AF55="","",'KS2 (Sch RWM)'!$AF55)</f>
        <v>0.03</v>
      </c>
      <c r="AG55" s="203">
        <f>IF('KS2 (Sch RWM)'!$AG55="","",'KS2 (Sch RWM)'!$AG55)</f>
        <v>0.05</v>
      </c>
      <c r="AH55" s="204">
        <f>IF('KS2 (Sch RWM)'!$AH55="","",'KS2 (Sch RWM)'!$AH55)</f>
        <v>0.04</v>
      </c>
      <c r="AI55" s="204" t="str">
        <f>IF('KS2 (Sch RWM)'!$AJ55="","",'KS2 (Sch RWM)'!$AJ55)</f>
        <v/>
      </c>
      <c r="AJ55" s="204"/>
      <c r="AK55" s="201" t="str">
        <f t="shared" si="25"/>
        <v/>
      </c>
      <c r="AL55" s="201" t="str">
        <f t="shared" si="26"/>
        <v/>
      </c>
      <c r="AM55" s="201" t="str">
        <f t="shared" si="27"/>
        <v/>
      </c>
      <c r="AN55" s="40"/>
    </row>
    <row r="56" spans="1:40" ht="13" thickBot="1"/>
    <row r="57" spans="1:40" ht="13">
      <c r="A57" s="216" t="s">
        <v>81</v>
      </c>
      <c r="B57" s="217"/>
      <c r="C57" s="217"/>
      <c r="D57" s="217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8"/>
    </row>
    <row r="58" spans="1:40">
      <c r="A58" s="219"/>
      <c r="AN58" s="220"/>
    </row>
    <row r="59" spans="1:40">
      <c r="A59" s="219" t="s">
        <v>99</v>
      </c>
      <c r="AN59" s="220"/>
    </row>
    <row r="60" spans="1:40">
      <c r="A60" s="219" t="s">
        <v>100</v>
      </c>
      <c r="AN60" s="220"/>
    </row>
    <row r="61" spans="1:40">
      <c r="A61" s="96"/>
      <c r="B61" s="60" t="s">
        <v>82</v>
      </c>
      <c r="C61" s="60"/>
      <c r="AN61" s="220"/>
    </row>
    <row r="62" spans="1:40">
      <c r="A62" s="97"/>
      <c r="B62" s="60" t="s">
        <v>83</v>
      </c>
      <c r="C62" s="60"/>
      <c r="AN62" s="220"/>
    </row>
    <row r="63" spans="1:40" ht="13" thickBot="1">
      <c r="A63" s="221"/>
      <c r="B63" s="222"/>
      <c r="C63" s="222"/>
      <c r="D63" s="222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3"/>
    </row>
    <row r="64" spans="1:40">
      <c r="A64" s="219"/>
    </row>
  </sheetData>
  <autoFilter ref="A5:AN5" xr:uid="{2F79C1E3-8018-46D2-90F8-312D5B2DD813}">
    <sortState xmlns:xlrd2="http://schemas.microsoft.com/office/spreadsheetml/2017/richdata2" ref="A6:AN51">
      <sortCondition ref="M5"/>
    </sortState>
  </autoFilter>
  <mergeCells count="4">
    <mergeCell ref="E3:M3"/>
    <mergeCell ref="N3:V3"/>
    <mergeCell ref="W3:AE3"/>
    <mergeCell ref="AF3:AN3"/>
  </mergeCells>
  <conditionalFormatting sqref="A6:AN51 A53:AN55">
    <cfRule type="cellIs" dxfId="26" priority="1" stopIfTrue="1" operator="equal">
      <formula>""</formula>
    </cfRule>
  </conditionalFormatting>
  <conditionalFormatting sqref="J6:L48 S6:U48 AB6:AD48 AK6:AM48 J53:L55 S53:U55 AB53:AD55 AK53:AM55">
    <cfRule type="cellIs" dxfId="25" priority="2" stopIfTrue="1" operator="lessThan">
      <formula>0</formula>
    </cfRule>
    <cfRule type="cellIs" dxfId="24" priority="3" stopIfTrue="1" operator="greater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3" orientation="landscape" r:id="rId1"/>
  <headerFooter>
    <oddFooter>&amp;L&amp;F&amp;C&amp;P of &amp;N&amp;R&amp;D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06817-1C79-4B4B-9E37-047F7AAE8F2C}">
  <sheetPr codeName="Sheet7">
    <tabColor theme="3" tint="0.59999389629810485"/>
    <pageSetUpPr fitToPage="1"/>
  </sheetPr>
  <dimension ref="A1:AN64"/>
  <sheetViews>
    <sheetView view="pageBreakPreview" zoomScale="70" zoomScaleNormal="90" zoomScaleSheetLayoutView="70" workbookViewId="0">
      <pane xSplit="4" ySplit="5" topLeftCell="E6" activePane="bottomRight" state="frozen"/>
      <selection pane="topRight"/>
      <selection pane="bottomLeft"/>
      <selection pane="bottomRight"/>
    </sheetView>
  </sheetViews>
  <sheetFormatPr defaultColWidth="9.1796875" defaultRowHeight="12.5"/>
  <cols>
    <col min="1" max="1" width="30.453125" style="2" customWidth="1"/>
    <col min="2" max="2" width="7.26953125" style="2" customWidth="1"/>
    <col min="3" max="3" width="7.453125" style="2" hidden="1" customWidth="1"/>
    <col min="4" max="40" width="7.26953125" style="2" customWidth="1"/>
    <col min="41" max="16384" width="9.1796875" style="2"/>
  </cols>
  <sheetData>
    <row r="1" spans="1:40" ht="15.5">
      <c r="A1" s="423" t="str">
        <f>_xlfn.CONCAT("KS2 Results Summary 2025: Maths (",Lookups!$B$4," - ",Lookups!$C$4,")")</f>
        <v>KS2 Results Summary 2025: Maths (Provisional - 11/07/2025)</v>
      </c>
    </row>
    <row r="2" spans="1:40" ht="13" thickBot="1"/>
    <row r="3" spans="1:40" ht="66" customHeight="1" thickBot="1">
      <c r="A3" s="155" t="s">
        <v>27</v>
      </c>
      <c r="B3" s="156" t="s">
        <v>28</v>
      </c>
      <c r="C3" s="346" t="s">
        <v>744</v>
      </c>
      <c r="D3" s="157" t="s">
        <v>29</v>
      </c>
      <c r="E3" s="484" t="s">
        <v>101</v>
      </c>
      <c r="F3" s="485"/>
      <c r="G3" s="485"/>
      <c r="H3" s="485"/>
      <c r="I3" s="485"/>
      <c r="J3" s="485"/>
      <c r="K3" s="485"/>
      <c r="L3" s="485"/>
      <c r="M3" s="486"/>
      <c r="N3" s="484" t="s">
        <v>102</v>
      </c>
      <c r="O3" s="485"/>
      <c r="P3" s="485"/>
      <c r="Q3" s="485"/>
      <c r="R3" s="485"/>
      <c r="S3" s="485"/>
      <c r="T3" s="485"/>
      <c r="U3" s="485"/>
      <c r="V3" s="486"/>
      <c r="W3" s="484" t="s">
        <v>103</v>
      </c>
      <c r="X3" s="485"/>
      <c r="Y3" s="485"/>
      <c r="Z3" s="485"/>
      <c r="AA3" s="485"/>
      <c r="AB3" s="485"/>
      <c r="AC3" s="485"/>
      <c r="AD3" s="485"/>
      <c r="AE3" s="486"/>
      <c r="AF3" s="484" t="s">
        <v>104</v>
      </c>
      <c r="AG3" s="485"/>
      <c r="AH3" s="485"/>
      <c r="AI3" s="485"/>
      <c r="AJ3" s="485"/>
      <c r="AK3" s="485"/>
      <c r="AL3" s="485"/>
      <c r="AM3" s="485"/>
      <c r="AN3" s="486"/>
    </row>
    <row r="4" spans="1:40" ht="5.15" customHeight="1" thickBot="1"/>
    <row r="5" spans="1:40" ht="27" customHeight="1" thickBot="1">
      <c r="A5" s="155" t="s">
        <v>27</v>
      </c>
      <c r="B5" s="156" t="s">
        <v>28</v>
      </c>
      <c r="C5" s="156" t="s">
        <v>744</v>
      </c>
      <c r="D5" s="157" t="s">
        <v>29</v>
      </c>
      <c r="E5" s="159">
        <v>2019</v>
      </c>
      <c r="F5" s="159">
        <v>2022</v>
      </c>
      <c r="G5" s="160">
        <v>2023</v>
      </c>
      <c r="H5" s="160">
        <v>2024</v>
      </c>
      <c r="I5" s="160">
        <v>2025</v>
      </c>
      <c r="J5" s="161" t="str">
        <f>RIGHT($H$5,2) &amp; "-" &amp; RIGHT($I$5,2)</f>
        <v>24-25</v>
      </c>
      <c r="K5" s="161" t="str">
        <f>RIGHT($G$5,2) &amp; "-" &amp; RIGHT($I$5,2)</f>
        <v>23-25</v>
      </c>
      <c r="L5" s="161" t="str">
        <f>RIGHT($E$5,2) &amp; "-" &amp; RIGHT($I$5,2)</f>
        <v>19-25</v>
      </c>
      <c r="M5" s="166" t="str">
        <f>"Rnk " &amp; RIGHT($I$5,2)</f>
        <v>Rnk 25</v>
      </c>
      <c r="N5" s="158">
        <v>2019</v>
      </c>
      <c r="O5" s="159">
        <v>2022</v>
      </c>
      <c r="P5" s="160">
        <v>2023</v>
      </c>
      <c r="Q5" s="160">
        <v>2024</v>
      </c>
      <c r="R5" s="160">
        <v>2025</v>
      </c>
      <c r="S5" s="161" t="str">
        <f>RIGHT($Q$5,2) &amp; "-" &amp; RIGHT($R$5,2)</f>
        <v>24-25</v>
      </c>
      <c r="T5" s="161" t="str">
        <f>RIGHT($P$5,2) &amp; "-" &amp; RIGHT($R$5,2)</f>
        <v>23-25</v>
      </c>
      <c r="U5" s="161" t="str">
        <f>RIGHT($N$5,2) &amp; "-" &amp; RIGHT($R$5,2)</f>
        <v>19-25</v>
      </c>
      <c r="V5" s="166" t="str">
        <f>"Rnk " &amp; RIGHT($R$5,2)</f>
        <v>Rnk 25</v>
      </c>
      <c r="W5" s="158">
        <v>2019</v>
      </c>
      <c r="X5" s="159">
        <v>2022</v>
      </c>
      <c r="Y5" s="160">
        <v>2023</v>
      </c>
      <c r="Z5" s="160">
        <v>2024</v>
      </c>
      <c r="AA5" s="160">
        <v>2025</v>
      </c>
      <c r="AB5" s="161" t="str">
        <f>RIGHT($Z$5,2) &amp; "-" &amp; RIGHT($AA$5,2)</f>
        <v>24-25</v>
      </c>
      <c r="AC5" s="161" t="str">
        <f>RIGHT($Y$5,2) &amp; "-" &amp; RIGHT($AA$5,2)</f>
        <v>23-25</v>
      </c>
      <c r="AD5" s="161" t="str">
        <f>RIGHT($W$5,2) &amp; "-" &amp; RIGHT($AA$5,2)</f>
        <v>19-25</v>
      </c>
      <c r="AE5" s="166" t="str">
        <f>"Rnk " &amp; RIGHT($AA$5,2)</f>
        <v>Rnk 25</v>
      </c>
      <c r="AF5" s="158">
        <v>2019</v>
      </c>
      <c r="AG5" s="159">
        <v>2022</v>
      </c>
      <c r="AH5" s="160">
        <v>2023</v>
      </c>
      <c r="AI5" s="160">
        <v>2024</v>
      </c>
      <c r="AJ5" s="160">
        <v>2025</v>
      </c>
      <c r="AK5" s="161" t="str">
        <f>RIGHT($AI$5,2) &amp; "-" &amp; RIGHT($AJ$5,2)</f>
        <v>24-25</v>
      </c>
      <c r="AL5" s="161" t="str">
        <f>RIGHT($AH$5,2) &amp; "-" &amp; RIGHT($AJ$5,2)</f>
        <v>23-25</v>
      </c>
      <c r="AM5" s="161" t="str">
        <f>RIGHT($AF$5,2) &amp; "-" &amp; RIGHT($AJ$5,2)</f>
        <v>19-25</v>
      </c>
      <c r="AN5" s="166" t="str">
        <f>"Rnk " &amp; RIGHT($AJ$5,2)</f>
        <v>Rnk 25</v>
      </c>
    </row>
    <row r="6" spans="1:40">
      <c r="A6" s="205" t="s">
        <v>34</v>
      </c>
      <c r="B6" s="206">
        <v>2024</v>
      </c>
      <c r="C6" s="206">
        <v>1</v>
      </c>
      <c r="D6" s="171">
        <f>IFERROR(INDEX(DataKs2Main!$G:$G,MATCH($A6,DataKs2Main!$D:$D,0)),"")</f>
        <v>79</v>
      </c>
      <c r="E6" s="169">
        <v>88</v>
      </c>
      <c r="F6" s="169">
        <v>76.8</v>
      </c>
      <c r="G6" s="170">
        <v>79.8</v>
      </c>
      <c r="H6" s="170">
        <v>84.3</v>
      </c>
      <c r="I6" s="170">
        <f>IFERROR(ROUND(INDEX(DataKs2Main!$U:$U,MATCH($A6,DataKs2Main!$D:$D,0)),1),"")</f>
        <v>86.1</v>
      </c>
      <c r="J6" s="170">
        <f>IF(OR($H6="",$I6=""),"",$I6-$H6)</f>
        <v>1.7999999999999972</v>
      </c>
      <c r="K6" s="170">
        <f>IF(OR($G6="",$I6=""),"",$I6-$G6)</f>
        <v>6.2999999999999972</v>
      </c>
      <c r="L6" s="170">
        <f>IF(OR($E6="",$I6=""),"",$I6-$E6)</f>
        <v>-1.9000000000000057</v>
      </c>
      <c r="M6" s="171">
        <f>IF($I6="","",RANK($I6,$I$6:$I$48))</f>
        <v>11</v>
      </c>
      <c r="N6" s="168">
        <v>36.1</v>
      </c>
      <c r="O6" s="169">
        <v>36.6</v>
      </c>
      <c r="P6" s="170">
        <v>33.299999999999997</v>
      </c>
      <c r="Q6" s="170">
        <v>42.2</v>
      </c>
      <c r="R6" s="170">
        <f>IFERROR(ROUND(INDEX(DataKs2Main!$W:$W,MATCH($A6,DataKs2Main!$D:$D,0)),1),"")</f>
        <v>44.3</v>
      </c>
      <c r="S6" s="170">
        <f>IF(OR($Q6="",$R6=""),"",$R6-$Q6)</f>
        <v>2.0999999999999943</v>
      </c>
      <c r="T6" s="170">
        <f>IF(OR($P6="",$R6=""),"",$R6-$P6)</f>
        <v>11</v>
      </c>
      <c r="U6" s="170">
        <f>IF(OR($N6="",$R6=""),"",$R6-$N6)</f>
        <v>8.1999999999999957</v>
      </c>
      <c r="V6" s="171">
        <f>IF($R6="","",RANK($R6,$R$6:$R$48))</f>
        <v>8</v>
      </c>
      <c r="W6" s="168">
        <v>107</v>
      </c>
      <c r="X6" s="169">
        <v>106.4</v>
      </c>
      <c r="Y6" s="170">
        <v>107.1</v>
      </c>
      <c r="Z6" s="170">
        <v>108.4</v>
      </c>
      <c r="AA6" s="170">
        <f>IFERROR(ROUND(INDEX(DataKs2Main!$S:$S,MATCH($A6,DataKs2Main!$D:$D,0)),1),"")</f>
        <v>107.8</v>
      </c>
      <c r="AB6" s="170">
        <f>IF(OR($Z6="",$AA6=""),"",$AA6-$Z6)</f>
        <v>-0.60000000000000853</v>
      </c>
      <c r="AC6" s="170">
        <f>IF(OR($Y6="",$AA6=""),"",$AA6-$Y6)</f>
        <v>0.70000000000000284</v>
      </c>
      <c r="AD6" s="170">
        <f>IF(OR($W6="",$AA6=""),"",$AA6-$W6)</f>
        <v>0.79999999999999716</v>
      </c>
      <c r="AE6" s="171">
        <f>IF($AA6="","",RANK($AA6,$AA$6:$AA$48))</f>
        <v>11</v>
      </c>
      <c r="AF6" s="176">
        <v>2.1</v>
      </c>
      <c r="AG6" s="177">
        <v>0.28000000000000003</v>
      </c>
      <c r="AH6" s="211">
        <v>1.1299999999999999</v>
      </c>
      <c r="AI6" s="211"/>
      <c r="AJ6" s="211" t="str">
        <f>IF('KS2 (Sch RWM)'!$AS6="","",'KS2 (Sch RWM)'!$AS6)</f>
        <v/>
      </c>
      <c r="AK6" s="178" t="str">
        <f>IF(OR($AI6="",$AJ6=""),"",$AJ6-$AI6)</f>
        <v/>
      </c>
      <c r="AL6" s="178" t="str">
        <f>IF(OR($AH6="",$AJ6=""),"",$AJ6-$AH6)</f>
        <v/>
      </c>
      <c r="AM6" s="178" t="str">
        <f>IF(OR($AF6="",$AJ6=""),"",$AJ6-$AF6)</f>
        <v/>
      </c>
      <c r="AN6" s="171" t="str">
        <f>IF($AJ6="","",RANK($AJ6,$AJ$6:$AJ$48))</f>
        <v/>
      </c>
    </row>
    <row r="7" spans="1:40">
      <c r="A7" s="179" t="s">
        <v>35</v>
      </c>
      <c r="B7" s="180">
        <v>2068</v>
      </c>
      <c r="C7" s="180">
        <v>2</v>
      </c>
      <c r="D7" s="185">
        <f>IFERROR(INDEX(DataKs2Main!$G:$G,MATCH($A7,DataKs2Main!$D:$D,0)),"")</f>
        <v>62</v>
      </c>
      <c r="E7" s="183">
        <v>75.900000000000006</v>
      </c>
      <c r="F7" s="183">
        <v>67.8</v>
      </c>
      <c r="G7" s="184">
        <v>65</v>
      </c>
      <c r="H7" s="184">
        <v>78.3</v>
      </c>
      <c r="I7" s="184">
        <f>IFERROR(ROUND(INDEX(DataKs2Main!$U:$U,MATCH($A7,DataKs2Main!$D:$D,0)),1),"")</f>
        <v>64.5</v>
      </c>
      <c r="J7" s="184">
        <f t="shared" ref="J7:J51" si="0">IF(OR($H7="",$I7=""),"",$I7-$H7)</f>
        <v>-13.799999999999997</v>
      </c>
      <c r="K7" s="184">
        <f t="shared" ref="K7:K51" si="1">IF(OR($G7="",$I7=""),"",$I7-$G7)</f>
        <v>-0.5</v>
      </c>
      <c r="L7" s="184">
        <f t="shared" ref="L7:L51" si="2">IF(OR($E7="",$I7=""),"",$I7-$E7)</f>
        <v>-11.400000000000006</v>
      </c>
      <c r="M7" s="185">
        <f t="shared" ref="M7:M48" si="3">IF($I7="","",RANK($I7,$I$6:$I$48))</f>
        <v>40</v>
      </c>
      <c r="N7" s="182">
        <v>24.1</v>
      </c>
      <c r="O7" s="183">
        <v>25.4</v>
      </c>
      <c r="P7" s="184">
        <v>16.7</v>
      </c>
      <c r="Q7" s="184">
        <v>33.299999999999997</v>
      </c>
      <c r="R7" s="184">
        <f>IFERROR(ROUND(INDEX(DataKs2Main!$W:$W,MATCH($A7,DataKs2Main!$D:$D,0)),1),"")</f>
        <v>33.9</v>
      </c>
      <c r="S7" s="184">
        <f t="shared" ref="S7:S51" si="4">IF(OR($Q7="",$R7=""),"",$R7-$Q7)</f>
        <v>0.60000000000000142</v>
      </c>
      <c r="T7" s="184">
        <f>IF(OR($P7="",$R7=""),"",$R7-$P7)</f>
        <v>17.2</v>
      </c>
      <c r="U7" s="184">
        <f>IF(OR($N7="",$R7=""),"",$R7-$N7)</f>
        <v>9.7999999999999972</v>
      </c>
      <c r="V7" s="185">
        <f t="shared" ref="V7:V48" si="5">IF($R7="","",RANK($R7,$R$6:$R$48))</f>
        <v>21</v>
      </c>
      <c r="W7" s="182">
        <v>105.1</v>
      </c>
      <c r="X7" s="183">
        <v>102.5</v>
      </c>
      <c r="Y7" s="184">
        <v>103.3</v>
      </c>
      <c r="Z7" s="184">
        <v>105.5</v>
      </c>
      <c r="AA7" s="184">
        <f>IFERROR(ROUND(INDEX(DataKs2Main!$S:$S,MATCH($A7,DataKs2Main!$D:$D,0)),1),"")</f>
        <v>105.1</v>
      </c>
      <c r="AB7" s="184">
        <f t="shared" ref="AB7:AB51" si="6">IF(OR($Z7="",$AA7=""),"",$AA7-$Z7)</f>
        <v>-0.40000000000000568</v>
      </c>
      <c r="AC7" s="184">
        <f t="shared" ref="AC7:AC51" si="7">IF(OR($Y7="",$AA7=""),"",$AA7-$Y7)</f>
        <v>1.7999999999999972</v>
      </c>
      <c r="AD7" s="184">
        <f t="shared" ref="AD7:AD51" si="8">IF(OR($W7="",$AA7=""),"",$AA7-$W7)</f>
        <v>0</v>
      </c>
      <c r="AE7" s="185">
        <f t="shared" ref="AE7:AE48" si="9">IF($AA7="","",RANK($AA7,$AA$6:$AA$48))</f>
        <v>29</v>
      </c>
      <c r="AF7" s="186">
        <v>0.5</v>
      </c>
      <c r="AG7" s="187">
        <v>-0.87</v>
      </c>
      <c r="AH7" s="215">
        <v>-0.81</v>
      </c>
      <c r="AI7" s="215"/>
      <c r="AJ7" s="215" t="str">
        <f>IF('KS2 (Sch RWM)'!$AS7="","",'KS2 (Sch RWM)'!$AS7)</f>
        <v/>
      </c>
      <c r="AK7" s="188" t="str">
        <f t="shared" ref="AK7:AK51" si="10">IF(OR($AI7="",$AJ7=""),"",$AJ7-$AI7)</f>
        <v/>
      </c>
      <c r="AL7" s="188" t="str">
        <f t="shared" ref="AL7:AL51" si="11">IF(OR($AH7="",$AJ7=""),"",$AJ7-$AH7)</f>
        <v/>
      </c>
      <c r="AM7" s="188" t="str">
        <f t="shared" ref="AM7:AM51" si="12">IF(OR($AF7="",$AJ7=""),"",$AJ7-$AF7)</f>
        <v/>
      </c>
      <c r="AN7" s="185" t="str">
        <f t="shared" ref="AN7:AN48" si="13">IF($AJ7="","",RANK($AJ7,$AJ$6:$AJ$48))</f>
        <v/>
      </c>
    </row>
    <row r="8" spans="1:40">
      <c r="A8" s="179" t="s">
        <v>91</v>
      </c>
      <c r="B8" s="180">
        <v>2002</v>
      </c>
      <c r="C8" s="180">
        <v>3</v>
      </c>
      <c r="D8" s="185">
        <f>IFERROR(INDEX(DataKs2Main!$G:$G,MATCH($A8,DataKs2Main!$D:$D,0)),"")</f>
        <v>70</v>
      </c>
      <c r="E8" s="183">
        <v>70.5</v>
      </c>
      <c r="F8" s="183">
        <v>62.8</v>
      </c>
      <c r="G8" s="184">
        <v>65.7</v>
      </c>
      <c r="H8" s="184">
        <v>69.400000000000006</v>
      </c>
      <c r="I8" s="184">
        <f>IFERROR(ROUND(INDEX(DataKs2Main!$U:$U,MATCH($A8,DataKs2Main!$D:$D,0)),1),"")</f>
        <v>61.4</v>
      </c>
      <c r="J8" s="184">
        <f t="shared" si="0"/>
        <v>-8.0000000000000071</v>
      </c>
      <c r="K8" s="184">
        <f t="shared" si="1"/>
        <v>-4.3000000000000043</v>
      </c>
      <c r="L8" s="184">
        <f t="shared" si="2"/>
        <v>-9.1000000000000014</v>
      </c>
      <c r="M8" s="185">
        <f t="shared" si="3"/>
        <v>41</v>
      </c>
      <c r="N8" s="182">
        <v>18.899999999999999</v>
      </c>
      <c r="O8" s="183">
        <v>6.4</v>
      </c>
      <c r="P8" s="184">
        <v>17.2</v>
      </c>
      <c r="Q8" s="184">
        <v>17.600000000000001</v>
      </c>
      <c r="R8" s="184">
        <f>IFERROR(ROUND(INDEX(DataKs2Main!$W:$W,MATCH($A8,DataKs2Main!$D:$D,0)),1),"")</f>
        <v>11.4</v>
      </c>
      <c r="S8" s="184">
        <f t="shared" si="4"/>
        <v>-6.2000000000000011</v>
      </c>
      <c r="T8" s="184">
        <f t="shared" ref="T8:T51" si="14">IF(OR($P8="",$R8=""),"",$R8-$P8)</f>
        <v>-5.7999999999999989</v>
      </c>
      <c r="U8" s="184">
        <f t="shared" ref="U8:U51" si="15">IF(OR($N8="",$R8=""),"",$R8-$N8)</f>
        <v>-7.4999999999999982</v>
      </c>
      <c r="V8" s="185">
        <f t="shared" si="5"/>
        <v>42</v>
      </c>
      <c r="W8" s="182">
        <v>103</v>
      </c>
      <c r="X8" s="183">
        <v>100.7</v>
      </c>
      <c r="Y8" s="184">
        <v>102</v>
      </c>
      <c r="Z8" s="184">
        <v>103</v>
      </c>
      <c r="AA8" s="184">
        <f>IFERROR(ROUND(INDEX(DataKs2Main!$S:$S,MATCH($A8,DataKs2Main!$D:$D,0)),1),"")</f>
        <v>100.2</v>
      </c>
      <c r="AB8" s="184">
        <f t="shared" si="6"/>
        <v>-2.7999999999999972</v>
      </c>
      <c r="AC8" s="184">
        <f t="shared" si="7"/>
        <v>-1.7999999999999972</v>
      </c>
      <c r="AD8" s="184">
        <f t="shared" si="8"/>
        <v>-2.7999999999999972</v>
      </c>
      <c r="AE8" s="185">
        <f t="shared" si="9"/>
        <v>43</v>
      </c>
      <c r="AF8" s="186">
        <v>-1.3</v>
      </c>
      <c r="AG8" s="187">
        <v>-1.9</v>
      </c>
      <c r="AH8" s="215">
        <v>-2.99</v>
      </c>
      <c r="AI8" s="215"/>
      <c r="AJ8" s="215" t="str">
        <f>IF('KS2 (Sch RWM)'!$AS8="","",'KS2 (Sch RWM)'!$AS8)</f>
        <v/>
      </c>
      <c r="AK8" s="188" t="str">
        <f t="shared" si="10"/>
        <v/>
      </c>
      <c r="AL8" s="188" t="str">
        <f t="shared" si="11"/>
        <v/>
      </c>
      <c r="AM8" s="188" t="str">
        <f t="shared" si="12"/>
        <v/>
      </c>
      <c r="AN8" s="185" t="str">
        <f t="shared" si="13"/>
        <v/>
      </c>
    </row>
    <row r="9" spans="1:40">
      <c r="A9" s="179" t="s">
        <v>37</v>
      </c>
      <c r="B9" s="180">
        <v>4023</v>
      </c>
      <c r="C9" s="180">
        <v>4</v>
      </c>
      <c r="D9" s="185">
        <f>IFERROR(INDEX(DataKs2Main!$G:$G,MATCH($A9,DataKs2Main!$D:$D,0)),"")</f>
        <v>31</v>
      </c>
      <c r="E9" s="183"/>
      <c r="F9" s="183">
        <v>73.7</v>
      </c>
      <c r="G9" s="184">
        <v>62.1</v>
      </c>
      <c r="H9" s="184">
        <v>77.400000000000006</v>
      </c>
      <c r="I9" s="184">
        <f>IFERROR(ROUND(INDEX(DataKs2Main!$U:$U,MATCH($A9,DataKs2Main!$D:$D,0)),1),"")</f>
        <v>67.7</v>
      </c>
      <c r="J9" s="184">
        <f t="shared" si="0"/>
        <v>-9.7000000000000028</v>
      </c>
      <c r="K9" s="184">
        <f t="shared" si="1"/>
        <v>5.6000000000000014</v>
      </c>
      <c r="L9" s="184" t="str">
        <f t="shared" si="2"/>
        <v/>
      </c>
      <c r="M9" s="185">
        <f t="shared" si="3"/>
        <v>38</v>
      </c>
      <c r="N9" s="182"/>
      <c r="O9" s="183">
        <v>31.6</v>
      </c>
      <c r="P9" s="184">
        <v>17.2</v>
      </c>
      <c r="Q9" s="184">
        <v>22.6</v>
      </c>
      <c r="R9" s="184">
        <f>IFERROR(ROUND(INDEX(DataKs2Main!$W:$W,MATCH($A9,DataKs2Main!$D:$D,0)),1),"")</f>
        <v>6.5</v>
      </c>
      <c r="S9" s="184">
        <f t="shared" si="4"/>
        <v>-16.100000000000001</v>
      </c>
      <c r="T9" s="184">
        <f t="shared" si="14"/>
        <v>-10.7</v>
      </c>
      <c r="U9" s="184" t="str">
        <f t="shared" si="15"/>
        <v/>
      </c>
      <c r="V9" s="185">
        <f t="shared" si="5"/>
        <v>43</v>
      </c>
      <c r="W9" s="182"/>
      <c r="X9" s="183">
        <v>104.8</v>
      </c>
      <c r="Y9" s="184">
        <v>101.9</v>
      </c>
      <c r="Z9" s="184">
        <v>106.3</v>
      </c>
      <c r="AA9" s="184">
        <f>IFERROR(ROUND(INDEX(DataKs2Main!$S:$S,MATCH($A9,DataKs2Main!$D:$D,0)),1),"")</f>
        <v>103.4</v>
      </c>
      <c r="AB9" s="184">
        <f t="shared" si="6"/>
        <v>-2.8999999999999915</v>
      </c>
      <c r="AC9" s="184">
        <f t="shared" si="7"/>
        <v>1.5</v>
      </c>
      <c r="AD9" s="184" t="str">
        <f t="shared" si="8"/>
        <v/>
      </c>
      <c r="AE9" s="185">
        <f t="shared" si="9"/>
        <v>38</v>
      </c>
      <c r="AF9" s="186" t="s">
        <v>105</v>
      </c>
      <c r="AG9" s="187">
        <v>0.04</v>
      </c>
      <c r="AH9" s="215">
        <v>-1.45</v>
      </c>
      <c r="AI9" s="215"/>
      <c r="AJ9" s="215" t="str">
        <f>IF('KS2 (Sch RWM)'!$AS9="","",'KS2 (Sch RWM)'!$AS9)</f>
        <v/>
      </c>
      <c r="AK9" s="188" t="str">
        <f t="shared" si="10"/>
        <v/>
      </c>
      <c r="AL9" s="188" t="str">
        <f t="shared" si="11"/>
        <v/>
      </c>
      <c r="AM9" s="188" t="str">
        <f t="shared" si="12"/>
        <v/>
      </c>
      <c r="AN9" s="185" t="str">
        <f t="shared" si="13"/>
        <v/>
      </c>
    </row>
    <row r="10" spans="1:40">
      <c r="A10" s="179" t="s">
        <v>38</v>
      </c>
      <c r="B10" s="180">
        <v>4024</v>
      </c>
      <c r="C10" s="180">
        <v>5</v>
      </c>
      <c r="D10" s="185">
        <f>IFERROR(INDEX(DataKs2Main!$G:$G,MATCH($A10,DataKs2Main!$D:$D,0)),"")</f>
        <v>60</v>
      </c>
      <c r="E10" s="183"/>
      <c r="F10" s="183">
        <v>68.3</v>
      </c>
      <c r="G10" s="184">
        <v>68.3</v>
      </c>
      <c r="H10" s="184">
        <v>86.4</v>
      </c>
      <c r="I10" s="184">
        <f>IFERROR(ROUND(INDEX(DataKs2Main!$U:$U,MATCH($A10,DataKs2Main!$D:$D,0)),1),"")</f>
        <v>86.7</v>
      </c>
      <c r="J10" s="184">
        <f t="shared" si="0"/>
        <v>0.29999999999999716</v>
      </c>
      <c r="K10" s="184">
        <f t="shared" si="1"/>
        <v>18.400000000000006</v>
      </c>
      <c r="L10" s="184" t="str">
        <f t="shared" si="2"/>
        <v/>
      </c>
      <c r="M10" s="185">
        <f t="shared" si="3"/>
        <v>10</v>
      </c>
      <c r="N10" s="182"/>
      <c r="O10" s="183">
        <v>13.3</v>
      </c>
      <c r="P10" s="184">
        <v>23.3</v>
      </c>
      <c r="Q10" s="184">
        <v>22</v>
      </c>
      <c r="R10" s="184">
        <f>IFERROR(ROUND(INDEX(DataKs2Main!$W:$W,MATCH($A10,DataKs2Main!$D:$D,0)),1),"")</f>
        <v>45</v>
      </c>
      <c r="S10" s="184">
        <f t="shared" si="4"/>
        <v>23</v>
      </c>
      <c r="T10" s="184">
        <f t="shared" si="14"/>
        <v>21.7</v>
      </c>
      <c r="U10" s="184" t="str">
        <f t="shared" si="15"/>
        <v/>
      </c>
      <c r="V10" s="185">
        <f t="shared" si="5"/>
        <v>6</v>
      </c>
      <c r="W10" s="182"/>
      <c r="X10" s="183">
        <v>103.1</v>
      </c>
      <c r="Y10" s="184">
        <v>104.3</v>
      </c>
      <c r="Z10" s="184">
        <v>105.6</v>
      </c>
      <c r="AA10" s="184">
        <f>IFERROR(ROUND(INDEX(DataKs2Main!$S:$S,MATCH($A10,DataKs2Main!$D:$D,0)),1),"")</f>
        <v>109.9</v>
      </c>
      <c r="AB10" s="184">
        <f t="shared" si="6"/>
        <v>4.3000000000000114</v>
      </c>
      <c r="AC10" s="184">
        <f t="shared" si="7"/>
        <v>5.6000000000000085</v>
      </c>
      <c r="AD10" s="184" t="str">
        <f t="shared" si="8"/>
        <v/>
      </c>
      <c r="AE10" s="185">
        <f t="shared" si="9"/>
        <v>3</v>
      </c>
      <c r="AF10" s="186" t="s">
        <v>105</v>
      </c>
      <c r="AG10" s="187">
        <v>0.52</v>
      </c>
      <c r="AH10" s="215">
        <v>-0.05</v>
      </c>
      <c r="AI10" s="215"/>
      <c r="AJ10" s="215" t="str">
        <f>IF('KS2 (Sch RWM)'!$AS10="","",'KS2 (Sch RWM)'!$AS10)</f>
        <v/>
      </c>
      <c r="AK10" s="188" t="str">
        <f t="shared" si="10"/>
        <v/>
      </c>
      <c r="AL10" s="188" t="str">
        <f t="shared" si="11"/>
        <v/>
      </c>
      <c r="AM10" s="188" t="str">
        <f t="shared" si="12"/>
        <v/>
      </c>
      <c r="AN10" s="185" t="str">
        <f t="shared" si="13"/>
        <v/>
      </c>
    </row>
    <row r="11" spans="1:40">
      <c r="A11" s="179" t="s">
        <v>39</v>
      </c>
      <c r="B11" s="180">
        <v>2006</v>
      </c>
      <c r="C11" s="180">
        <v>6</v>
      </c>
      <c r="D11" s="185">
        <f>IFERROR(INDEX(DataKs2Main!$G:$G,MATCH($A11,DataKs2Main!$D:$D,0)),"")</f>
        <v>106</v>
      </c>
      <c r="E11" s="183">
        <v>85.2</v>
      </c>
      <c r="F11" s="183">
        <v>61.8</v>
      </c>
      <c r="G11" s="184">
        <v>59</v>
      </c>
      <c r="H11" s="184">
        <v>69.2</v>
      </c>
      <c r="I11" s="184">
        <f>IFERROR(ROUND(INDEX(DataKs2Main!$U:$U,MATCH($A11,DataKs2Main!$D:$D,0)),1),"")</f>
        <v>54.7</v>
      </c>
      <c r="J11" s="184">
        <f t="shared" si="0"/>
        <v>-14.5</v>
      </c>
      <c r="K11" s="184">
        <f t="shared" si="1"/>
        <v>-4.2999999999999972</v>
      </c>
      <c r="L11" s="184">
        <f t="shared" si="2"/>
        <v>-30.5</v>
      </c>
      <c r="M11" s="185">
        <f t="shared" si="3"/>
        <v>43</v>
      </c>
      <c r="N11" s="182">
        <v>28.7</v>
      </c>
      <c r="O11" s="183">
        <v>16.399999999999999</v>
      </c>
      <c r="P11" s="184">
        <v>18.100000000000001</v>
      </c>
      <c r="Q11" s="184">
        <v>17.100000000000001</v>
      </c>
      <c r="R11" s="184">
        <f>IFERROR(ROUND(INDEX(DataKs2Main!$W:$W,MATCH($A11,DataKs2Main!$D:$D,0)),1),"")</f>
        <v>17.899999999999999</v>
      </c>
      <c r="S11" s="184">
        <f t="shared" si="4"/>
        <v>0.79999999999999716</v>
      </c>
      <c r="T11" s="184">
        <f t="shared" si="14"/>
        <v>-0.20000000000000284</v>
      </c>
      <c r="U11" s="184">
        <f t="shared" si="15"/>
        <v>-10.8</v>
      </c>
      <c r="V11" s="185">
        <f t="shared" si="5"/>
        <v>39</v>
      </c>
      <c r="W11" s="182">
        <v>105.8</v>
      </c>
      <c r="X11" s="183">
        <v>101.5</v>
      </c>
      <c r="Y11" s="184">
        <v>101.7</v>
      </c>
      <c r="Z11" s="184">
        <v>103.7</v>
      </c>
      <c r="AA11" s="184">
        <f>IFERROR(ROUND(INDEX(DataKs2Main!$S:$S,MATCH($A11,DataKs2Main!$D:$D,0)),1),"")</f>
        <v>101.5</v>
      </c>
      <c r="AB11" s="184">
        <f t="shared" si="6"/>
        <v>-2.2000000000000028</v>
      </c>
      <c r="AC11" s="184">
        <f t="shared" si="7"/>
        <v>-0.20000000000000284</v>
      </c>
      <c r="AD11" s="184">
        <f t="shared" si="8"/>
        <v>-4.2999999999999972</v>
      </c>
      <c r="AE11" s="185">
        <f t="shared" si="9"/>
        <v>42</v>
      </c>
      <c r="AF11" s="186">
        <v>1</v>
      </c>
      <c r="AG11" s="187">
        <v>-2.04</v>
      </c>
      <c r="AH11" s="215">
        <v>-2.89</v>
      </c>
      <c r="AI11" s="215"/>
      <c r="AJ11" s="215" t="str">
        <f>IF('KS2 (Sch RWM)'!$AS11="","",'KS2 (Sch RWM)'!$AS11)</f>
        <v/>
      </c>
      <c r="AK11" s="188" t="str">
        <f t="shared" si="10"/>
        <v/>
      </c>
      <c r="AL11" s="188" t="str">
        <f t="shared" si="11"/>
        <v/>
      </c>
      <c r="AM11" s="188" t="str">
        <f t="shared" si="12"/>
        <v/>
      </c>
      <c r="AN11" s="185" t="str">
        <f t="shared" si="13"/>
        <v/>
      </c>
    </row>
    <row r="12" spans="1:40">
      <c r="A12" s="179" t="s">
        <v>40</v>
      </c>
      <c r="B12" s="180">
        <v>2065</v>
      </c>
      <c r="C12" s="180">
        <v>7</v>
      </c>
      <c r="D12" s="185">
        <f>IFERROR(INDEX(DataKs2Main!$G:$G,MATCH($A12,DataKs2Main!$D:$D,0)),"")</f>
        <v>53</v>
      </c>
      <c r="E12" s="183">
        <v>81</v>
      </c>
      <c r="F12" s="183">
        <v>76.7</v>
      </c>
      <c r="G12" s="184">
        <v>72.2</v>
      </c>
      <c r="H12" s="184">
        <v>74.599999999999994</v>
      </c>
      <c r="I12" s="184">
        <f>IFERROR(ROUND(INDEX(DataKs2Main!$U:$U,MATCH($A12,DataKs2Main!$D:$D,0)),1),"")</f>
        <v>69.8</v>
      </c>
      <c r="J12" s="184">
        <f t="shared" si="0"/>
        <v>-4.7999999999999972</v>
      </c>
      <c r="K12" s="184">
        <f t="shared" si="1"/>
        <v>-2.4000000000000057</v>
      </c>
      <c r="L12" s="184">
        <f t="shared" si="2"/>
        <v>-11.200000000000003</v>
      </c>
      <c r="M12" s="185">
        <f t="shared" si="3"/>
        <v>35</v>
      </c>
      <c r="N12" s="182">
        <v>35.700000000000003</v>
      </c>
      <c r="O12" s="183">
        <v>11.7</v>
      </c>
      <c r="P12" s="184">
        <v>25.9</v>
      </c>
      <c r="Q12" s="184">
        <v>36.5</v>
      </c>
      <c r="R12" s="184">
        <f>IFERROR(ROUND(INDEX(DataKs2Main!$W:$W,MATCH($A12,DataKs2Main!$D:$D,0)),1),"")</f>
        <v>24.5</v>
      </c>
      <c r="S12" s="184">
        <f t="shared" si="4"/>
        <v>-12</v>
      </c>
      <c r="T12" s="184">
        <f t="shared" si="14"/>
        <v>-1.3999999999999986</v>
      </c>
      <c r="U12" s="184">
        <f t="shared" si="15"/>
        <v>-11.200000000000003</v>
      </c>
      <c r="V12" s="185">
        <f t="shared" si="5"/>
        <v>32</v>
      </c>
      <c r="W12" s="182">
        <v>106.3</v>
      </c>
      <c r="X12" s="183">
        <v>103.4</v>
      </c>
      <c r="Y12" s="184">
        <v>104</v>
      </c>
      <c r="Z12" s="184">
        <v>105.5</v>
      </c>
      <c r="AA12" s="184">
        <f>IFERROR(ROUND(INDEX(DataKs2Main!$S:$S,MATCH($A12,DataKs2Main!$D:$D,0)),1),"")</f>
        <v>103.6</v>
      </c>
      <c r="AB12" s="184">
        <f t="shared" si="6"/>
        <v>-1.9000000000000057</v>
      </c>
      <c r="AC12" s="184">
        <f t="shared" si="7"/>
        <v>-0.40000000000000568</v>
      </c>
      <c r="AD12" s="184">
        <f t="shared" si="8"/>
        <v>-2.7000000000000028</v>
      </c>
      <c r="AE12" s="185">
        <f t="shared" si="9"/>
        <v>35</v>
      </c>
      <c r="AF12" s="186">
        <v>1.8</v>
      </c>
      <c r="AG12" s="187">
        <v>3.66</v>
      </c>
      <c r="AH12" s="215">
        <v>3.13</v>
      </c>
      <c r="AI12" s="215"/>
      <c r="AJ12" s="215" t="str">
        <f>IF('KS2 (Sch RWM)'!$AS12="","",'KS2 (Sch RWM)'!$AS12)</f>
        <v/>
      </c>
      <c r="AK12" s="188" t="str">
        <f t="shared" si="10"/>
        <v/>
      </c>
      <c r="AL12" s="188" t="str">
        <f t="shared" si="11"/>
        <v/>
      </c>
      <c r="AM12" s="188" t="str">
        <f t="shared" si="12"/>
        <v/>
      </c>
      <c r="AN12" s="185" t="str">
        <f t="shared" si="13"/>
        <v/>
      </c>
    </row>
    <row r="13" spans="1:40">
      <c r="A13" s="179" t="s">
        <v>42</v>
      </c>
      <c r="B13" s="180">
        <v>2075</v>
      </c>
      <c r="C13" s="180">
        <v>8</v>
      </c>
      <c r="D13" s="185">
        <f>IFERROR(INDEX(DataKs2Main!$G:$G,MATCH($A13,DataKs2Main!$D:$D,0)),"")</f>
        <v>126</v>
      </c>
      <c r="E13" s="183">
        <v>75.099999999999994</v>
      </c>
      <c r="F13" s="183">
        <v>57.3</v>
      </c>
      <c r="G13" s="184">
        <v>70.5</v>
      </c>
      <c r="H13" s="184">
        <v>71.8</v>
      </c>
      <c r="I13" s="184">
        <f>IFERROR(ROUND(INDEX(DataKs2Main!$U:$U,MATCH($A13,DataKs2Main!$D:$D,0)),1),"")</f>
        <v>72.2</v>
      </c>
      <c r="J13" s="184">
        <f t="shared" si="0"/>
        <v>0.40000000000000568</v>
      </c>
      <c r="K13" s="184">
        <f t="shared" si="1"/>
        <v>1.7000000000000028</v>
      </c>
      <c r="L13" s="184">
        <f t="shared" si="2"/>
        <v>-2.8999999999999915</v>
      </c>
      <c r="M13" s="185">
        <f t="shared" si="3"/>
        <v>33</v>
      </c>
      <c r="N13" s="182">
        <v>28.4</v>
      </c>
      <c r="O13" s="183">
        <v>12.9</v>
      </c>
      <c r="P13" s="184">
        <v>23.7</v>
      </c>
      <c r="Q13" s="184">
        <v>16.899999999999999</v>
      </c>
      <c r="R13" s="184">
        <f>IFERROR(ROUND(INDEX(DataKs2Main!$W:$W,MATCH($A13,DataKs2Main!$D:$D,0)),1),"")</f>
        <v>22.2</v>
      </c>
      <c r="S13" s="184">
        <f t="shared" si="4"/>
        <v>5.3000000000000007</v>
      </c>
      <c r="T13" s="184">
        <f t="shared" si="14"/>
        <v>-1.5</v>
      </c>
      <c r="U13" s="184">
        <f t="shared" si="15"/>
        <v>-6.1999999999999993</v>
      </c>
      <c r="V13" s="185">
        <f t="shared" si="5"/>
        <v>36</v>
      </c>
      <c r="W13" s="182">
        <v>104.4</v>
      </c>
      <c r="X13" s="183">
        <v>100.9</v>
      </c>
      <c r="Y13" s="184">
        <v>104.1</v>
      </c>
      <c r="Z13" s="184">
        <v>103.8</v>
      </c>
      <c r="AA13" s="184">
        <f>IFERROR(ROUND(INDEX(DataKs2Main!$S:$S,MATCH($A13,DataKs2Main!$D:$D,0)),1),"")</f>
        <v>102.7</v>
      </c>
      <c r="AB13" s="184">
        <f t="shared" si="6"/>
        <v>-1.0999999999999943</v>
      </c>
      <c r="AC13" s="184">
        <f t="shared" si="7"/>
        <v>-1.3999999999999915</v>
      </c>
      <c r="AD13" s="184">
        <f t="shared" si="8"/>
        <v>-1.7000000000000028</v>
      </c>
      <c r="AE13" s="185">
        <f t="shared" si="9"/>
        <v>40</v>
      </c>
      <c r="AF13" s="186">
        <v>1.3</v>
      </c>
      <c r="AG13" s="187">
        <v>-0.73</v>
      </c>
      <c r="AH13" s="215">
        <v>-0.4</v>
      </c>
      <c r="AI13" s="215"/>
      <c r="AJ13" s="215" t="str">
        <f>IF('KS2 (Sch RWM)'!$AS13="","",'KS2 (Sch RWM)'!$AS13)</f>
        <v/>
      </c>
      <c r="AK13" s="188" t="str">
        <f t="shared" si="10"/>
        <v/>
      </c>
      <c r="AL13" s="188" t="str">
        <f t="shared" si="11"/>
        <v/>
      </c>
      <c r="AM13" s="188" t="str">
        <f t="shared" si="12"/>
        <v/>
      </c>
      <c r="AN13" s="185" t="str">
        <f t="shared" si="13"/>
        <v/>
      </c>
    </row>
    <row r="14" spans="1:40">
      <c r="A14" s="179" t="s">
        <v>43</v>
      </c>
      <c r="B14" s="180">
        <v>3507</v>
      </c>
      <c r="C14" s="180">
        <v>9</v>
      </c>
      <c r="D14" s="185">
        <f>IFERROR(INDEX(DataKs2Main!$G:$G,MATCH($A14,DataKs2Main!$D:$D,0)),"")</f>
        <v>86</v>
      </c>
      <c r="E14" s="183">
        <v>76.099999999999994</v>
      </c>
      <c r="F14" s="183">
        <v>71.099999999999994</v>
      </c>
      <c r="G14" s="184">
        <v>73.3</v>
      </c>
      <c r="H14" s="184">
        <v>80</v>
      </c>
      <c r="I14" s="184">
        <f>IFERROR(ROUND(INDEX(DataKs2Main!$U:$U,MATCH($A14,DataKs2Main!$D:$D,0)),1),"")</f>
        <v>80.2</v>
      </c>
      <c r="J14" s="184">
        <f t="shared" si="0"/>
        <v>0.20000000000000284</v>
      </c>
      <c r="K14" s="184">
        <f t="shared" si="1"/>
        <v>6.9000000000000057</v>
      </c>
      <c r="L14" s="184">
        <f t="shared" si="2"/>
        <v>4.1000000000000085</v>
      </c>
      <c r="M14" s="185">
        <f t="shared" si="3"/>
        <v>23</v>
      </c>
      <c r="N14" s="182">
        <v>37</v>
      </c>
      <c r="O14" s="183">
        <v>20</v>
      </c>
      <c r="P14" s="184">
        <v>31.4</v>
      </c>
      <c r="Q14" s="184">
        <v>28.9</v>
      </c>
      <c r="R14" s="184">
        <f>IFERROR(ROUND(INDEX(DataKs2Main!$W:$W,MATCH($A14,DataKs2Main!$D:$D,0)),1),"")</f>
        <v>37.200000000000003</v>
      </c>
      <c r="S14" s="184">
        <f t="shared" si="4"/>
        <v>8.3000000000000043</v>
      </c>
      <c r="T14" s="184">
        <f t="shared" si="14"/>
        <v>5.8000000000000043</v>
      </c>
      <c r="U14" s="184">
        <f t="shared" si="15"/>
        <v>0.20000000000000284</v>
      </c>
      <c r="V14" s="185">
        <f t="shared" si="5"/>
        <v>16</v>
      </c>
      <c r="W14" s="182">
        <v>105.9</v>
      </c>
      <c r="X14" s="183">
        <v>102.8</v>
      </c>
      <c r="Y14" s="184">
        <v>104.3</v>
      </c>
      <c r="Z14" s="184">
        <v>106</v>
      </c>
      <c r="AA14" s="184">
        <f>IFERROR(ROUND(INDEX(DataKs2Main!$S:$S,MATCH($A14,DataKs2Main!$D:$D,0)),1),"")</f>
        <v>106.8</v>
      </c>
      <c r="AB14" s="184">
        <f t="shared" si="6"/>
        <v>0.79999999999999716</v>
      </c>
      <c r="AC14" s="184">
        <f t="shared" si="7"/>
        <v>2.5</v>
      </c>
      <c r="AD14" s="184">
        <f t="shared" si="8"/>
        <v>0.89999999999999147</v>
      </c>
      <c r="AE14" s="185">
        <f t="shared" si="9"/>
        <v>18</v>
      </c>
      <c r="AF14" s="186">
        <v>0</v>
      </c>
      <c r="AG14" s="187">
        <v>-0.73</v>
      </c>
      <c r="AH14" s="215">
        <v>0.45</v>
      </c>
      <c r="AI14" s="215"/>
      <c r="AJ14" s="215" t="str">
        <f>IF('KS2 (Sch RWM)'!$AS14="","",'KS2 (Sch RWM)'!$AS14)</f>
        <v/>
      </c>
      <c r="AK14" s="188" t="str">
        <f t="shared" si="10"/>
        <v/>
      </c>
      <c r="AL14" s="188" t="str">
        <f t="shared" si="11"/>
        <v/>
      </c>
      <c r="AM14" s="188" t="str">
        <f t="shared" si="12"/>
        <v/>
      </c>
      <c r="AN14" s="185" t="str">
        <f t="shared" si="13"/>
        <v/>
      </c>
    </row>
    <row r="15" spans="1:40">
      <c r="A15" s="179" t="s">
        <v>44</v>
      </c>
      <c r="B15" s="180">
        <v>2072</v>
      </c>
      <c r="C15" s="180">
        <v>10</v>
      </c>
      <c r="D15" s="185">
        <f>IFERROR(INDEX(DataKs2Main!$G:$G,MATCH($A15,DataKs2Main!$D:$D,0)),"")</f>
        <v>54</v>
      </c>
      <c r="E15" s="183">
        <v>81.900000000000006</v>
      </c>
      <c r="F15" s="183">
        <v>74.599999999999994</v>
      </c>
      <c r="G15" s="184">
        <v>83.1</v>
      </c>
      <c r="H15" s="184">
        <v>83.6</v>
      </c>
      <c r="I15" s="184">
        <f>IFERROR(ROUND(INDEX(DataKs2Main!$U:$U,MATCH($A15,DataKs2Main!$D:$D,0)),1),"")</f>
        <v>85.2</v>
      </c>
      <c r="J15" s="184">
        <f t="shared" si="0"/>
        <v>1.6000000000000085</v>
      </c>
      <c r="K15" s="184">
        <f t="shared" si="1"/>
        <v>2.1000000000000085</v>
      </c>
      <c r="L15" s="184">
        <f t="shared" si="2"/>
        <v>3.2999999999999972</v>
      </c>
      <c r="M15" s="185">
        <f t="shared" si="3"/>
        <v>14</v>
      </c>
      <c r="N15" s="182">
        <v>33.700000000000003</v>
      </c>
      <c r="O15" s="183">
        <v>22.4</v>
      </c>
      <c r="P15" s="184">
        <v>29.2</v>
      </c>
      <c r="Q15" s="184">
        <v>36.4</v>
      </c>
      <c r="R15" s="184">
        <f>IFERROR(ROUND(INDEX(DataKs2Main!$W:$W,MATCH($A15,DataKs2Main!$D:$D,0)),1),"")</f>
        <v>44.4</v>
      </c>
      <c r="S15" s="184">
        <f t="shared" si="4"/>
        <v>8</v>
      </c>
      <c r="T15" s="184">
        <f t="shared" si="14"/>
        <v>15.2</v>
      </c>
      <c r="U15" s="184">
        <f t="shared" si="15"/>
        <v>10.699999999999996</v>
      </c>
      <c r="V15" s="185">
        <f t="shared" si="5"/>
        <v>7</v>
      </c>
      <c r="W15" s="182">
        <v>106.1</v>
      </c>
      <c r="X15" s="183">
        <v>104.8</v>
      </c>
      <c r="Y15" s="184">
        <v>105.2</v>
      </c>
      <c r="Z15" s="184">
        <v>107.2</v>
      </c>
      <c r="AA15" s="184">
        <f>IFERROR(ROUND(INDEX(DataKs2Main!$S:$S,MATCH($A15,DataKs2Main!$D:$D,0)),1),"")</f>
        <v>107.5</v>
      </c>
      <c r="AB15" s="184">
        <f t="shared" si="6"/>
        <v>0.29999999999999716</v>
      </c>
      <c r="AC15" s="184">
        <f t="shared" si="7"/>
        <v>2.2999999999999972</v>
      </c>
      <c r="AD15" s="184">
        <f t="shared" si="8"/>
        <v>1.4000000000000057</v>
      </c>
      <c r="AE15" s="185">
        <f t="shared" si="9"/>
        <v>14</v>
      </c>
      <c r="AF15" s="186">
        <v>1.5</v>
      </c>
      <c r="AG15" s="187">
        <v>2.0699999999999998</v>
      </c>
      <c r="AH15" s="215">
        <v>1.01</v>
      </c>
      <c r="AI15" s="215"/>
      <c r="AJ15" s="215" t="str">
        <f>IF('KS2 (Sch RWM)'!$AS15="","",'KS2 (Sch RWM)'!$AS15)</f>
        <v/>
      </c>
      <c r="AK15" s="188" t="str">
        <f t="shared" si="10"/>
        <v/>
      </c>
      <c r="AL15" s="188" t="str">
        <f t="shared" si="11"/>
        <v/>
      </c>
      <c r="AM15" s="188" t="str">
        <f t="shared" si="12"/>
        <v/>
      </c>
      <c r="AN15" s="185" t="str">
        <f t="shared" si="13"/>
        <v/>
      </c>
    </row>
    <row r="16" spans="1:40">
      <c r="A16" s="179" t="s">
        <v>45</v>
      </c>
      <c r="B16" s="180">
        <v>4003</v>
      </c>
      <c r="C16" s="180">
        <v>11</v>
      </c>
      <c r="D16" s="185">
        <f>IFERROR(INDEX(DataKs2Main!$G:$G,MATCH($A16,DataKs2Main!$D:$D,0)),"")</f>
        <v>58</v>
      </c>
      <c r="E16" s="183"/>
      <c r="F16" s="183">
        <v>52.5</v>
      </c>
      <c r="G16" s="184">
        <v>61.5</v>
      </c>
      <c r="H16" s="184">
        <v>67.099999999999994</v>
      </c>
      <c r="I16" s="184">
        <f>IFERROR(ROUND(INDEX(DataKs2Main!$U:$U,MATCH($A16,DataKs2Main!$D:$D,0)),1),"")</f>
        <v>89.7</v>
      </c>
      <c r="J16" s="184">
        <f t="shared" si="0"/>
        <v>22.600000000000009</v>
      </c>
      <c r="K16" s="184">
        <f t="shared" si="1"/>
        <v>28.200000000000003</v>
      </c>
      <c r="L16" s="184" t="str">
        <f t="shared" si="2"/>
        <v/>
      </c>
      <c r="M16" s="185">
        <f t="shared" si="3"/>
        <v>8</v>
      </c>
      <c r="N16" s="182"/>
      <c r="O16" s="183">
        <v>18.600000000000001</v>
      </c>
      <c r="P16" s="184">
        <v>26.9</v>
      </c>
      <c r="Q16" s="184">
        <v>27.1</v>
      </c>
      <c r="R16" s="184">
        <f>IFERROR(ROUND(INDEX(DataKs2Main!$W:$W,MATCH($A16,DataKs2Main!$D:$D,0)),1),"")</f>
        <v>25.9</v>
      </c>
      <c r="S16" s="184">
        <f t="shared" si="4"/>
        <v>-1.2000000000000028</v>
      </c>
      <c r="T16" s="184">
        <f t="shared" si="14"/>
        <v>-1</v>
      </c>
      <c r="U16" s="184" t="str">
        <f t="shared" si="15"/>
        <v/>
      </c>
      <c r="V16" s="185">
        <f t="shared" si="5"/>
        <v>30</v>
      </c>
      <c r="W16" s="182"/>
      <c r="X16" s="183">
        <v>100.1</v>
      </c>
      <c r="Y16" s="184">
        <v>103.2</v>
      </c>
      <c r="Z16" s="184">
        <v>102.9</v>
      </c>
      <c r="AA16" s="184">
        <f>IFERROR(ROUND(INDEX(DataKs2Main!$S:$S,MATCH($A16,DataKs2Main!$D:$D,0)),1),"")</f>
        <v>105.2</v>
      </c>
      <c r="AB16" s="184">
        <f t="shared" si="6"/>
        <v>2.2999999999999972</v>
      </c>
      <c r="AC16" s="184">
        <f t="shared" si="7"/>
        <v>2</v>
      </c>
      <c r="AD16" s="184" t="str">
        <f t="shared" si="8"/>
        <v/>
      </c>
      <c r="AE16" s="185">
        <f t="shared" si="9"/>
        <v>27</v>
      </c>
      <c r="AF16" s="186" t="s">
        <v>105</v>
      </c>
      <c r="AG16" s="187">
        <v>-2.67</v>
      </c>
      <c r="AH16" s="215">
        <v>-0.18</v>
      </c>
      <c r="AI16" s="215"/>
      <c r="AJ16" s="215" t="str">
        <f>IF('KS2 (Sch RWM)'!$AS16="","",'KS2 (Sch RWM)'!$AS16)</f>
        <v/>
      </c>
      <c r="AK16" s="188" t="str">
        <f t="shared" si="10"/>
        <v/>
      </c>
      <c r="AL16" s="188" t="str">
        <f t="shared" si="11"/>
        <v/>
      </c>
      <c r="AM16" s="188" t="str">
        <f t="shared" si="12"/>
        <v/>
      </c>
      <c r="AN16" s="185" t="str">
        <f t="shared" si="13"/>
        <v/>
      </c>
    </row>
    <row r="17" spans="1:40">
      <c r="A17" s="179" t="s">
        <v>46</v>
      </c>
      <c r="B17" s="180">
        <v>2033</v>
      </c>
      <c r="C17" s="180">
        <v>12</v>
      </c>
      <c r="D17" s="185">
        <f>IFERROR(INDEX(DataKs2Main!$G:$G,MATCH($A17,DataKs2Main!$D:$D,0)),"")</f>
        <v>118</v>
      </c>
      <c r="E17" s="183">
        <v>89.6</v>
      </c>
      <c r="F17" s="183">
        <v>73.3</v>
      </c>
      <c r="G17" s="184">
        <v>85</v>
      </c>
      <c r="H17" s="184">
        <v>62.3</v>
      </c>
      <c r="I17" s="184">
        <f>IFERROR(ROUND(INDEX(DataKs2Main!$U:$U,MATCH($A17,DataKs2Main!$D:$D,0)),1),"")</f>
        <v>68.599999999999994</v>
      </c>
      <c r="J17" s="184">
        <f t="shared" si="0"/>
        <v>6.2999999999999972</v>
      </c>
      <c r="K17" s="184">
        <f t="shared" si="1"/>
        <v>-16.400000000000006</v>
      </c>
      <c r="L17" s="184">
        <f t="shared" si="2"/>
        <v>-21</v>
      </c>
      <c r="M17" s="185">
        <f t="shared" si="3"/>
        <v>37</v>
      </c>
      <c r="N17" s="182">
        <v>20</v>
      </c>
      <c r="O17" s="183">
        <v>28.4</v>
      </c>
      <c r="P17" s="184">
        <v>30.8</v>
      </c>
      <c r="Q17" s="184">
        <v>23</v>
      </c>
      <c r="R17" s="184">
        <f>IFERROR(ROUND(INDEX(DataKs2Main!$W:$W,MATCH($A17,DataKs2Main!$D:$D,0)),1),"")</f>
        <v>26.3</v>
      </c>
      <c r="S17" s="184">
        <f t="shared" si="4"/>
        <v>3.3000000000000007</v>
      </c>
      <c r="T17" s="184">
        <f t="shared" si="14"/>
        <v>-4.5</v>
      </c>
      <c r="U17" s="184">
        <f t="shared" si="15"/>
        <v>6.3000000000000007</v>
      </c>
      <c r="V17" s="185">
        <f t="shared" si="5"/>
        <v>29</v>
      </c>
      <c r="W17" s="182">
        <v>105.3</v>
      </c>
      <c r="X17" s="183">
        <v>105</v>
      </c>
      <c r="Y17" s="184">
        <v>106.1</v>
      </c>
      <c r="Z17" s="184">
        <v>103.3</v>
      </c>
      <c r="AA17" s="184">
        <f>IFERROR(ROUND(INDEX(DataKs2Main!$S:$S,MATCH($A17,DataKs2Main!$D:$D,0)),1),"")</f>
        <v>104</v>
      </c>
      <c r="AB17" s="184">
        <f t="shared" si="6"/>
        <v>0.70000000000000284</v>
      </c>
      <c r="AC17" s="184">
        <f t="shared" si="7"/>
        <v>-2.0999999999999943</v>
      </c>
      <c r="AD17" s="184">
        <f t="shared" si="8"/>
        <v>-1.2999999999999972</v>
      </c>
      <c r="AE17" s="185">
        <f t="shared" si="9"/>
        <v>33</v>
      </c>
      <c r="AF17" s="186">
        <v>0.7</v>
      </c>
      <c r="AG17" s="187">
        <v>0.99</v>
      </c>
      <c r="AH17" s="215">
        <v>2.95</v>
      </c>
      <c r="AI17" s="215"/>
      <c r="AJ17" s="215" t="str">
        <f>IF('KS2 (Sch RWM)'!$AS17="","",'KS2 (Sch RWM)'!$AS17)</f>
        <v/>
      </c>
      <c r="AK17" s="188" t="str">
        <f t="shared" si="10"/>
        <v/>
      </c>
      <c r="AL17" s="188" t="str">
        <f t="shared" si="11"/>
        <v/>
      </c>
      <c r="AM17" s="188" t="str">
        <f t="shared" si="12"/>
        <v/>
      </c>
      <c r="AN17" s="185" t="str">
        <f t="shared" si="13"/>
        <v/>
      </c>
    </row>
    <row r="18" spans="1:40">
      <c r="A18" s="179" t="s">
        <v>47</v>
      </c>
      <c r="B18" s="180">
        <v>2066</v>
      </c>
      <c r="C18" s="180">
        <v>13</v>
      </c>
      <c r="D18" s="185">
        <f>IFERROR(INDEX(DataKs2Main!$G:$G,MATCH($A18,DataKs2Main!$D:$D,0)),"")</f>
        <v>60</v>
      </c>
      <c r="E18" s="183">
        <v>90</v>
      </c>
      <c r="F18" s="183">
        <v>87.9</v>
      </c>
      <c r="G18" s="184">
        <v>86.7</v>
      </c>
      <c r="H18" s="184">
        <v>83.1</v>
      </c>
      <c r="I18" s="184">
        <f>IFERROR(ROUND(INDEX(DataKs2Main!$U:$U,MATCH($A18,DataKs2Main!$D:$D,0)),1),"")</f>
        <v>83.3</v>
      </c>
      <c r="J18" s="184">
        <f t="shared" si="0"/>
        <v>0.20000000000000284</v>
      </c>
      <c r="K18" s="184">
        <f t="shared" si="1"/>
        <v>-3.4000000000000057</v>
      </c>
      <c r="L18" s="184">
        <f t="shared" si="2"/>
        <v>-6.7000000000000028</v>
      </c>
      <c r="M18" s="185">
        <f t="shared" si="3"/>
        <v>17</v>
      </c>
      <c r="N18" s="182">
        <v>33.299999999999997</v>
      </c>
      <c r="O18" s="183">
        <v>37.9</v>
      </c>
      <c r="P18" s="184">
        <v>18.3</v>
      </c>
      <c r="Q18" s="184">
        <v>32.200000000000003</v>
      </c>
      <c r="R18" s="184">
        <f>IFERROR(ROUND(INDEX(DataKs2Main!$W:$W,MATCH($A18,DataKs2Main!$D:$D,0)),1),"")</f>
        <v>21.7</v>
      </c>
      <c r="S18" s="184">
        <f t="shared" si="4"/>
        <v>-10.500000000000004</v>
      </c>
      <c r="T18" s="184">
        <f t="shared" si="14"/>
        <v>3.3999999999999986</v>
      </c>
      <c r="U18" s="184">
        <f t="shared" si="15"/>
        <v>-11.599999999999998</v>
      </c>
      <c r="V18" s="185">
        <f t="shared" si="5"/>
        <v>37</v>
      </c>
      <c r="W18" s="182">
        <v>107.6</v>
      </c>
      <c r="X18" s="183">
        <v>106.6</v>
      </c>
      <c r="Y18" s="184">
        <v>105.1</v>
      </c>
      <c r="Z18" s="184">
        <v>105.5</v>
      </c>
      <c r="AA18" s="184">
        <f>IFERROR(ROUND(INDEX(DataKs2Main!$S:$S,MATCH($A18,DataKs2Main!$D:$D,0)),1),"")</f>
        <v>104.9</v>
      </c>
      <c r="AB18" s="184">
        <f t="shared" si="6"/>
        <v>-0.59999999999999432</v>
      </c>
      <c r="AC18" s="184">
        <f t="shared" si="7"/>
        <v>-0.19999999999998863</v>
      </c>
      <c r="AD18" s="184">
        <f t="shared" si="8"/>
        <v>-2.6999999999999886</v>
      </c>
      <c r="AE18" s="185">
        <f t="shared" si="9"/>
        <v>30</v>
      </c>
      <c r="AF18" s="186">
        <v>2.5</v>
      </c>
      <c r="AG18" s="187">
        <v>3.47</v>
      </c>
      <c r="AH18" s="215">
        <v>0</v>
      </c>
      <c r="AI18" s="215"/>
      <c r="AJ18" s="215" t="str">
        <f>IF('KS2 (Sch RWM)'!$AS18="","",'KS2 (Sch RWM)'!$AS18)</f>
        <v/>
      </c>
      <c r="AK18" s="188" t="str">
        <f t="shared" si="10"/>
        <v/>
      </c>
      <c r="AL18" s="188" t="str">
        <f t="shared" si="11"/>
        <v/>
      </c>
      <c r="AM18" s="188" t="str">
        <f t="shared" si="12"/>
        <v/>
      </c>
      <c r="AN18" s="185" t="str">
        <f t="shared" si="13"/>
        <v/>
      </c>
    </row>
    <row r="19" spans="1:40">
      <c r="A19" s="179" t="s">
        <v>48</v>
      </c>
      <c r="B19" s="180">
        <v>2073</v>
      </c>
      <c r="C19" s="180">
        <v>14</v>
      </c>
      <c r="D19" s="185">
        <f>IFERROR(INDEX(DataKs2Main!$G:$G,MATCH($A19,DataKs2Main!$D:$D,0)),"")</f>
        <v>74</v>
      </c>
      <c r="E19" s="183">
        <v>81.8</v>
      </c>
      <c r="F19" s="183">
        <v>63.9</v>
      </c>
      <c r="G19" s="184">
        <v>74.099999999999994</v>
      </c>
      <c r="H19" s="184">
        <v>74.7</v>
      </c>
      <c r="I19" s="184">
        <f>IFERROR(ROUND(INDEX(DataKs2Main!$U:$U,MATCH($A19,DataKs2Main!$D:$D,0)),1),"")</f>
        <v>78.400000000000006</v>
      </c>
      <c r="J19" s="184">
        <f t="shared" si="0"/>
        <v>3.7000000000000028</v>
      </c>
      <c r="K19" s="184">
        <f t="shared" si="1"/>
        <v>4.3000000000000114</v>
      </c>
      <c r="L19" s="184">
        <f t="shared" si="2"/>
        <v>-3.3999999999999915</v>
      </c>
      <c r="M19" s="185">
        <f t="shared" si="3"/>
        <v>25</v>
      </c>
      <c r="N19" s="182">
        <v>26.1</v>
      </c>
      <c r="O19" s="183">
        <v>16.7</v>
      </c>
      <c r="P19" s="184">
        <v>22.4</v>
      </c>
      <c r="Q19" s="184">
        <v>22.9</v>
      </c>
      <c r="R19" s="184">
        <f>IFERROR(ROUND(INDEX(DataKs2Main!$W:$W,MATCH($A19,DataKs2Main!$D:$D,0)),1),"")</f>
        <v>24.3</v>
      </c>
      <c r="S19" s="184">
        <f t="shared" si="4"/>
        <v>1.4000000000000021</v>
      </c>
      <c r="T19" s="184">
        <f t="shared" si="14"/>
        <v>1.9000000000000021</v>
      </c>
      <c r="U19" s="184">
        <f t="shared" si="15"/>
        <v>-1.8000000000000007</v>
      </c>
      <c r="V19" s="185">
        <f t="shared" si="5"/>
        <v>33</v>
      </c>
      <c r="W19" s="182">
        <v>105.3</v>
      </c>
      <c r="X19" s="183">
        <v>102</v>
      </c>
      <c r="Y19" s="184">
        <v>104</v>
      </c>
      <c r="Z19" s="184">
        <v>104.6</v>
      </c>
      <c r="AA19" s="184">
        <f>IFERROR(ROUND(INDEX(DataKs2Main!$S:$S,MATCH($A19,DataKs2Main!$D:$D,0)),1),"")</f>
        <v>103.7</v>
      </c>
      <c r="AB19" s="184">
        <f t="shared" si="6"/>
        <v>-0.89999999999999147</v>
      </c>
      <c r="AC19" s="184">
        <f t="shared" si="7"/>
        <v>-0.29999999999999716</v>
      </c>
      <c r="AD19" s="184">
        <f t="shared" si="8"/>
        <v>-1.5999999999999943</v>
      </c>
      <c r="AE19" s="185">
        <f t="shared" si="9"/>
        <v>34</v>
      </c>
      <c r="AF19" s="186">
        <v>1.3</v>
      </c>
      <c r="AG19" s="187">
        <v>-0.55000000000000004</v>
      </c>
      <c r="AH19" s="215">
        <v>-1.85</v>
      </c>
      <c r="AI19" s="215"/>
      <c r="AJ19" s="215" t="str">
        <f>IF('KS2 (Sch RWM)'!$AS19="","",'KS2 (Sch RWM)'!$AS19)</f>
        <v/>
      </c>
      <c r="AK19" s="188" t="str">
        <f t="shared" si="10"/>
        <v/>
      </c>
      <c r="AL19" s="188" t="str">
        <f t="shared" si="11"/>
        <v/>
      </c>
      <c r="AM19" s="188" t="str">
        <f t="shared" si="12"/>
        <v/>
      </c>
      <c r="AN19" s="185" t="str">
        <f t="shared" si="13"/>
        <v/>
      </c>
    </row>
    <row r="20" spans="1:40">
      <c r="A20" s="179" t="s">
        <v>49</v>
      </c>
      <c r="B20" s="180">
        <v>2026</v>
      </c>
      <c r="C20" s="180">
        <v>15</v>
      </c>
      <c r="D20" s="185">
        <f>IFERROR(INDEX(DataKs2Main!$G:$G,MATCH($A20,DataKs2Main!$D:$D,0)),"")</f>
        <v>91</v>
      </c>
      <c r="E20" s="183">
        <v>69.7</v>
      </c>
      <c r="F20" s="183">
        <v>84.2</v>
      </c>
      <c r="G20" s="184">
        <v>81</v>
      </c>
      <c r="H20" s="184">
        <v>82.2</v>
      </c>
      <c r="I20" s="184">
        <f>IFERROR(ROUND(INDEX(DataKs2Main!$U:$U,MATCH($A20,DataKs2Main!$D:$D,0)),1),"")</f>
        <v>76.900000000000006</v>
      </c>
      <c r="J20" s="184">
        <f t="shared" si="0"/>
        <v>-5.2999999999999972</v>
      </c>
      <c r="K20" s="184">
        <f t="shared" si="1"/>
        <v>-4.0999999999999943</v>
      </c>
      <c r="L20" s="184">
        <f t="shared" si="2"/>
        <v>7.2000000000000028</v>
      </c>
      <c r="M20" s="185">
        <f t="shared" si="3"/>
        <v>28</v>
      </c>
      <c r="N20" s="182">
        <v>15.6</v>
      </c>
      <c r="O20" s="183">
        <v>26.3</v>
      </c>
      <c r="P20" s="184">
        <v>29.1</v>
      </c>
      <c r="Q20" s="184">
        <v>26.7</v>
      </c>
      <c r="R20" s="184">
        <f>IFERROR(ROUND(INDEX(DataKs2Main!$W:$W,MATCH($A20,DataKs2Main!$D:$D,0)),1),"")</f>
        <v>36.299999999999997</v>
      </c>
      <c r="S20" s="184">
        <f t="shared" si="4"/>
        <v>9.5999999999999979</v>
      </c>
      <c r="T20" s="184">
        <f t="shared" si="14"/>
        <v>7.1999999999999957</v>
      </c>
      <c r="U20" s="184">
        <f t="shared" si="15"/>
        <v>20.699999999999996</v>
      </c>
      <c r="V20" s="185">
        <f t="shared" si="5"/>
        <v>17</v>
      </c>
      <c r="W20" s="182">
        <v>102.9</v>
      </c>
      <c r="X20" s="183">
        <v>105.7</v>
      </c>
      <c r="Y20" s="184">
        <v>105.2</v>
      </c>
      <c r="Z20" s="184">
        <v>104.5</v>
      </c>
      <c r="AA20" s="184">
        <f>IFERROR(ROUND(INDEX(DataKs2Main!$S:$S,MATCH($A20,DataKs2Main!$D:$D,0)),1),"")</f>
        <v>106.2</v>
      </c>
      <c r="AB20" s="184">
        <f t="shared" si="6"/>
        <v>1.7000000000000028</v>
      </c>
      <c r="AC20" s="184">
        <f t="shared" si="7"/>
        <v>1</v>
      </c>
      <c r="AD20" s="184">
        <f t="shared" si="8"/>
        <v>3.2999999999999972</v>
      </c>
      <c r="AE20" s="185">
        <f t="shared" si="9"/>
        <v>24</v>
      </c>
      <c r="AF20" s="186">
        <v>-1.9</v>
      </c>
      <c r="AG20" s="187">
        <v>4.07</v>
      </c>
      <c r="AH20" s="215">
        <v>1.49</v>
      </c>
      <c r="AI20" s="215"/>
      <c r="AJ20" s="215" t="str">
        <f>IF('KS2 (Sch RWM)'!$AS20="","",'KS2 (Sch RWM)'!$AS20)</f>
        <v/>
      </c>
      <c r="AK20" s="188" t="str">
        <f t="shared" si="10"/>
        <v/>
      </c>
      <c r="AL20" s="188" t="str">
        <f t="shared" si="11"/>
        <v/>
      </c>
      <c r="AM20" s="188" t="str">
        <f t="shared" si="12"/>
        <v/>
      </c>
      <c r="AN20" s="185" t="str">
        <f t="shared" si="13"/>
        <v/>
      </c>
    </row>
    <row r="21" spans="1:40">
      <c r="A21" s="179" t="s">
        <v>50</v>
      </c>
      <c r="B21" s="180">
        <v>2069</v>
      </c>
      <c r="C21" s="180">
        <v>16</v>
      </c>
      <c r="D21" s="185">
        <f>IFERROR(INDEX(DataKs2Main!$G:$G,MATCH($A21,DataKs2Main!$D:$D,0)),"")</f>
        <v>66</v>
      </c>
      <c r="E21" s="183">
        <v>85.4</v>
      </c>
      <c r="F21" s="183">
        <v>75</v>
      </c>
      <c r="G21" s="184">
        <v>79.3</v>
      </c>
      <c r="H21" s="184">
        <v>81.400000000000006</v>
      </c>
      <c r="I21" s="184">
        <f>IFERROR(ROUND(INDEX(DataKs2Main!$U:$U,MATCH($A21,DataKs2Main!$D:$D,0)),1),"")</f>
        <v>83.3</v>
      </c>
      <c r="J21" s="184">
        <f t="shared" si="0"/>
        <v>1.8999999999999915</v>
      </c>
      <c r="K21" s="184">
        <f t="shared" si="1"/>
        <v>4</v>
      </c>
      <c r="L21" s="184">
        <f t="shared" si="2"/>
        <v>-2.1000000000000085</v>
      </c>
      <c r="M21" s="185">
        <f t="shared" si="3"/>
        <v>17</v>
      </c>
      <c r="N21" s="182">
        <v>29.3</v>
      </c>
      <c r="O21" s="183">
        <v>31.3</v>
      </c>
      <c r="P21" s="184">
        <v>36.799999999999997</v>
      </c>
      <c r="Q21" s="184">
        <v>27.9</v>
      </c>
      <c r="R21" s="184">
        <f>IFERROR(ROUND(INDEX(DataKs2Main!$W:$W,MATCH($A21,DataKs2Main!$D:$D,0)),1),"")</f>
        <v>43.9</v>
      </c>
      <c r="S21" s="184">
        <f t="shared" si="4"/>
        <v>16</v>
      </c>
      <c r="T21" s="184">
        <f t="shared" si="14"/>
        <v>7.1000000000000014</v>
      </c>
      <c r="U21" s="184">
        <f t="shared" si="15"/>
        <v>14.599999999999998</v>
      </c>
      <c r="V21" s="185">
        <f t="shared" si="5"/>
        <v>9</v>
      </c>
      <c r="W21" s="182">
        <v>105.7</v>
      </c>
      <c r="X21" s="183">
        <v>106.1</v>
      </c>
      <c r="Y21" s="184">
        <v>108</v>
      </c>
      <c r="Z21" s="184">
        <v>107.2</v>
      </c>
      <c r="AA21" s="184">
        <f>IFERROR(ROUND(INDEX(DataKs2Main!$S:$S,MATCH($A21,DataKs2Main!$D:$D,0)),1),"")</f>
        <v>108.2</v>
      </c>
      <c r="AB21" s="184">
        <f t="shared" si="6"/>
        <v>1</v>
      </c>
      <c r="AC21" s="184">
        <f t="shared" si="7"/>
        <v>0.20000000000000284</v>
      </c>
      <c r="AD21" s="184">
        <f t="shared" si="8"/>
        <v>2.5</v>
      </c>
      <c r="AE21" s="185">
        <f t="shared" si="9"/>
        <v>9</v>
      </c>
      <c r="AF21" s="186">
        <v>1.8</v>
      </c>
      <c r="AG21" s="187">
        <v>1.28</v>
      </c>
      <c r="AH21" s="215">
        <v>3.88</v>
      </c>
      <c r="AI21" s="215"/>
      <c r="AJ21" s="215" t="str">
        <f>IF('KS2 (Sch RWM)'!$AS21="","",'KS2 (Sch RWM)'!$AS21)</f>
        <v/>
      </c>
      <c r="AK21" s="188" t="str">
        <f t="shared" si="10"/>
        <v/>
      </c>
      <c r="AL21" s="188" t="str">
        <f t="shared" si="11"/>
        <v/>
      </c>
      <c r="AM21" s="188" t="str">
        <f t="shared" si="12"/>
        <v/>
      </c>
      <c r="AN21" s="185" t="str">
        <f t="shared" si="13"/>
        <v/>
      </c>
    </row>
    <row r="22" spans="1:40">
      <c r="A22" s="179" t="s">
        <v>51</v>
      </c>
      <c r="B22" s="180">
        <v>2052</v>
      </c>
      <c r="C22" s="180">
        <v>17</v>
      </c>
      <c r="D22" s="185">
        <f>IFERROR(INDEX(DataKs2Main!$G:$G,MATCH($A22,DataKs2Main!$D:$D,0)),"")</f>
        <v>48</v>
      </c>
      <c r="E22" s="183">
        <v>86</v>
      </c>
      <c r="F22" s="183">
        <v>95.7</v>
      </c>
      <c r="G22" s="184">
        <v>81.8</v>
      </c>
      <c r="H22" s="184">
        <v>75.900000000000006</v>
      </c>
      <c r="I22" s="184">
        <f>IFERROR(ROUND(INDEX(DataKs2Main!$U:$U,MATCH($A22,DataKs2Main!$D:$D,0)),1),"")</f>
        <v>72.900000000000006</v>
      </c>
      <c r="J22" s="184">
        <f t="shared" si="0"/>
        <v>-3</v>
      </c>
      <c r="K22" s="184">
        <f t="shared" si="1"/>
        <v>-8.8999999999999915</v>
      </c>
      <c r="L22" s="184">
        <f t="shared" si="2"/>
        <v>-13.099999999999994</v>
      </c>
      <c r="M22" s="185">
        <f t="shared" si="3"/>
        <v>32</v>
      </c>
      <c r="N22" s="182">
        <v>35.1</v>
      </c>
      <c r="O22" s="183">
        <v>32.6</v>
      </c>
      <c r="P22" s="184">
        <v>32.700000000000003</v>
      </c>
      <c r="Q22" s="184">
        <v>20.399999999999999</v>
      </c>
      <c r="R22" s="184">
        <f>IFERROR(ROUND(INDEX(DataKs2Main!$W:$W,MATCH($A22,DataKs2Main!$D:$D,0)),1),"")</f>
        <v>35.4</v>
      </c>
      <c r="S22" s="184">
        <f t="shared" si="4"/>
        <v>15</v>
      </c>
      <c r="T22" s="184">
        <f t="shared" si="14"/>
        <v>2.6999999999999957</v>
      </c>
      <c r="U22" s="184">
        <f t="shared" si="15"/>
        <v>0.29999999999999716</v>
      </c>
      <c r="V22" s="185">
        <f t="shared" si="5"/>
        <v>19</v>
      </c>
      <c r="W22" s="182">
        <v>108.3</v>
      </c>
      <c r="X22" s="183">
        <v>106.8</v>
      </c>
      <c r="Y22" s="184">
        <v>106</v>
      </c>
      <c r="Z22" s="184">
        <v>104.8</v>
      </c>
      <c r="AA22" s="184">
        <f>IFERROR(ROUND(INDEX(DataKs2Main!$S:$S,MATCH($A22,DataKs2Main!$D:$D,0)),1),"")</f>
        <v>106.7</v>
      </c>
      <c r="AB22" s="184">
        <f t="shared" si="6"/>
        <v>1.9000000000000057</v>
      </c>
      <c r="AC22" s="184">
        <f t="shared" si="7"/>
        <v>0.70000000000000284</v>
      </c>
      <c r="AD22" s="184">
        <f t="shared" si="8"/>
        <v>-1.5999999999999943</v>
      </c>
      <c r="AE22" s="185">
        <f t="shared" si="9"/>
        <v>21</v>
      </c>
      <c r="AF22" s="186">
        <v>1.4</v>
      </c>
      <c r="AG22" s="187">
        <v>2.92</v>
      </c>
      <c r="AH22" s="215">
        <v>2.68</v>
      </c>
      <c r="AI22" s="215"/>
      <c r="AJ22" s="215" t="str">
        <f>IF('KS2 (Sch RWM)'!$AS22="","",'KS2 (Sch RWM)'!$AS22)</f>
        <v/>
      </c>
      <c r="AK22" s="188" t="str">
        <f t="shared" si="10"/>
        <v/>
      </c>
      <c r="AL22" s="188" t="str">
        <f t="shared" si="11"/>
        <v/>
      </c>
      <c r="AM22" s="188" t="str">
        <f t="shared" si="12"/>
        <v/>
      </c>
      <c r="AN22" s="185" t="str">
        <f t="shared" si="13"/>
        <v/>
      </c>
    </row>
    <row r="23" spans="1:40">
      <c r="A23" s="179" t="s">
        <v>92</v>
      </c>
      <c r="B23" s="180">
        <v>2009</v>
      </c>
      <c r="C23" s="180">
        <v>18</v>
      </c>
      <c r="D23" s="185">
        <f>IFERROR(INDEX(DataKs2Main!$G:$G,MATCH($A23,DataKs2Main!$D:$D,0)),"")</f>
        <v>149</v>
      </c>
      <c r="E23" s="183">
        <v>89.1</v>
      </c>
      <c r="F23" s="183">
        <v>87.8</v>
      </c>
      <c r="G23" s="184">
        <v>81</v>
      </c>
      <c r="H23" s="184">
        <v>83.4</v>
      </c>
      <c r="I23" s="184">
        <f>IFERROR(ROUND(INDEX(DataKs2Main!$U:$U,MATCH($A23,DataKs2Main!$D:$D,0)),1),"")</f>
        <v>85.9</v>
      </c>
      <c r="J23" s="184">
        <f t="shared" si="0"/>
        <v>2.5</v>
      </c>
      <c r="K23" s="184">
        <f t="shared" si="1"/>
        <v>4.9000000000000057</v>
      </c>
      <c r="L23" s="184">
        <f t="shared" si="2"/>
        <v>-3.1999999999999886</v>
      </c>
      <c r="M23" s="185">
        <f t="shared" si="3"/>
        <v>13</v>
      </c>
      <c r="N23" s="182">
        <v>40.299999999999997</v>
      </c>
      <c r="O23" s="183">
        <v>47.6</v>
      </c>
      <c r="P23" s="184">
        <v>42.2</v>
      </c>
      <c r="Q23" s="184">
        <v>37.700000000000003</v>
      </c>
      <c r="R23" s="184">
        <f>IFERROR(ROUND(INDEX(DataKs2Main!$W:$W,MATCH($A23,DataKs2Main!$D:$D,0)),1),"")</f>
        <v>38.299999999999997</v>
      </c>
      <c r="S23" s="184">
        <f t="shared" si="4"/>
        <v>0.59999999999999432</v>
      </c>
      <c r="T23" s="184">
        <f t="shared" si="14"/>
        <v>-3.9000000000000057</v>
      </c>
      <c r="U23" s="184">
        <f t="shared" si="15"/>
        <v>-2</v>
      </c>
      <c r="V23" s="185">
        <f t="shared" si="5"/>
        <v>14</v>
      </c>
      <c r="W23" s="182">
        <v>107.7</v>
      </c>
      <c r="X23" s="183">
        <v>108.5</v>
      </c>
      <c r="Y23" s="184">
        <v>108</v>
      </c>
      <c r="Z23" s="184">
        <v>106.9</v>
      </c>
      <c r="AA23" s="184">
        <f>IFERROR(ROUND(INDEX(DataKs2Main!$S:$S,MATCH($A23,DataKs2Main!$D:$D,0)),1),"")</f>
        <v>106.8</v>
      </c>
      <c r="AB23" s="184">
        <f t="shared" si="6"/>
        <v>-0.10000000000000853</v>
      </c>
      <c r="AC23" s="184">
        <f t="shared" si="7"/>
        <v>-1.2000000000000028</v>
      </c>
      <c r="AD23" s="184">
        <f t="shared" si="8"/>
        <v>-0.90000000000000568</v>
      </c>
      <c r="AE23" s="185">
        <f t="shared" si="9"/>
        <v>18</v>
      </c>
      <c r="AF23" s="186">
        <v>1.8</v>
      </c>
      <c r="AG23" s="187">
        <v>4.09</v>
      </c>
      <c r="AH23" s="215">
        <v>4.63</v>
      </c>
      <c r="AI23" s="215"/>
      <c r="AJ23" s="215" t="str">
        <f>IF('KS2 (Sch RWM)'!$AS23="","",'KS2 (Sch RWM)'!$AS23)</f>
        <v/>
      </c>
      <c r="AK23" s="188" t="str">
        <f t="shared" si="10"/>
        <v/>
      </c>
      <c r="AL23" s="188" t="str">
        <f t="shared" si="11"/>
        <v/>
      </c>
      <c r="AM23" s="188" t="str">
        <f t="shared" si="12"/>
        <v/>
      </c>
      <c r="AN23" s="185" t="str">
        <f t="shared" si="13"/>
        <v/>
      </c>
    </row>
    <row r="24" spans="1:40">
      <c r="A24" s="179" t="s">
        <v>52</v>
      </c>
      <c r="B24" s="180">
        <v>2010</v>
      </c>
      <c r="C24" s="180">
        <v>19</v>
      </c>
      <c r="D24" s="185">
        <f>IFERROR(INDEX(DataKs2Main!$G:$G,MATCH($A24,DataKs2Main!$D:$D,0)),"")</f>
        <v>92</v>
      </c>
      <c r="E24" s="183">
        <v>91.1</v>
      </c>
      <c r="F24" s="183">
        <v>83.5</v>
      </c>
      <c r="G24" s="184">
        <v>77.5</v>
      </c>
      <c r="H24" s="184">
        <v>64.8</v>
      </c>
      <c r="I24" s="184">
        <f>IFERROR(ROUND(INDEX(DataKs2Main!$U:$U,MATCH($A24,DataKs2Main!$D:$D,0)),1),"")</f>
        <v>75</v>
      </c>
      <c r="J24" s="184">
        <f t="shared" si="0"/>
        <v>10.200000000000003</v>
      </c>
      <c r="K24" s="184">
        <f t="shared" si="1"/>
        <v>-2.5</v>
      </c>
      <c r="L24" s="184">
        <f t="shared" si="2"/>
        <v>-16.099999999999994</v>
      </c>
      <c r="M24" s="185">
        <f t="shared" si="3"/>
        <v>30</v>
      </c>
      <c r="N24" s="182">
        <v>41.1</v>
      </c>
      <c r="O24" s="183">
        <v>31.8</v>
      </c>
      <c r="P24" s="184">
        <v>28.1</v>
      </c>
      <c r="Q24" s="184">
        <v>18.7</v>
      </c>
      <c r="R24" s="184">
        <f>IFERROR(ROUND(INDEX(DataKs2Main!$W:$W,MATCH($A24,DataKs2Main!$D:$D,0)),1),"")</f>
        <v>31.5</v>
      </c>
      <c r="S24" s="184">
        <f t="shared" si="4"/>
        <v>12.8</v>
      </c>
      <c r="T24" s="184">
        <f t="shared" si="14"/>
        <v>3.3999999999999986</v>
      </c>
      <c r="U24" s="184">
        <f t="shared" si="15"/>
        <v>-9.6000000000000014</v>
      </c>
      <c r="V24" s="185">
        <f t="shared" si="5"/>
        <v>24</v>
      </c>
      <c r="W24" s="182">
        <v>107.8</v>
      </c>
      <c r="X24" s="183">
        <v>106.1</v>
      </c>
      <c r="Y24" s="184">
        <v>104.8</v>
      </c>
      <c r="Z24" s="184">
        <v>102.5</v>
      </c>
      <c r="AA24" s="184">
        <f>IFERROR(ROUND(INDEX(DataKs2Main!$S:$S,MATCH($A24,DataKs2Main!$D:$D,0)),1),"")</f>
        <v>105.3</v>
      </c>
      <c r="AB24" s="184">
        <f t="shared" si="6"/>
        <v>2.7999999999999972</v>
      </c>
      <c r="AC24" s="184">
        <f t="shared" si="7"/>
        <v>0.5</v>
      </c>
      <c r="AD24" s="184">
        <f t="shared" si="8"/>
        <v>-2.5</v>
      </c>
      <c r="AE24" s="185">
        <f t="shared" si="9"/>
        <v>26</v>
      </c>
      <c r="AF24" s="186">
        <v>2</v>
      </c>
      <c r="AG24" s="187">
        <v>3.78</v>
      </c>
      <c r="AH24" s="215">
        <v>2.4300000000000002</v>
      </c>
      <c r="AI24" s="215"/>
      <c r="AJ24" s="215" t="str">
        <f>IF('KS2 (Sch RWM)'!$AS24="","",'KS2 (Sch RWM)'!$AS24)</f>
        <v/>
      </c>
      <c r="AK24" s="188" t="str">
        <f t="shared" si="10"/>
        <v/>
      </c>
      <c r="AL24" s="188" t="str">
        <f t="shared" si="11"/>
        <v/>
      </c>
      <c r="AM24" s="188" t="str">
        <f t="shared" si="12"/>
        <v/>
      </c>
      <c r="AN24" s="185" t="str">
        <f t="shared" si="13"/>
        <v/>
      </c>
    </row>
    <row r="25" spans="1:40">
      <c r="A25" s="179" t="s">
        <v>53</v>
      </c>
      <c r="B25" s="180">
        <v>2043</v>
      </c>
      <c r="C25" s="180">
        <v>20</v>
      </c>
      <c r="D25" s="185">
        <f>IFERROR(INDEX(DataKs2Main!$G:$G,MATCH($A25,DataKs2Main!$D:$D,0)),"")</f>
        <v>53</v>
      </c>
      <c r="E25" s="183">
        <v>89.7</v>
      </c>
      <c r="F25" s="183">
        <v>81.5</v>
      </c>
      <c r="G25" s="184">
        <v>76.599999999999994</v>
      </c>
      <c r="H25" s="184">
        <v>82.7</v>
      </c>
      <c r="I25" s="184">
        <f>IFERROR(ROUND(INDEX(DataKs2Main!$U:$U,MATCH($A25,DataKs2Main!$D:$D,0)),1),"")</f>
        <v>88.7</v>
      </c>
      <c r="J25" s="184">
        <f t="shared" si="0"/>
        <v>6</v>
      </c>
      <c r="K25" s="184">
        <f t="shared" si="1"/>
        <v>12.100000000000009</v>
      </c>
      <c r="L25" s="184">
        <f t="shared" si="2"/>
        <v>-1</v>
      </c>
      <c r="M25" s="185">
        <f t="shared" si="3"/>
        <v>9</v>
      </c>
      <c r="N25" s="182">
        <v>31</v>
      </c>
      <c r="O25" s="183">
        <v>27.8</v>
      </c>
      <c r="P25" s="184">
        <v>14.9</v>
      </c>
      <c r="Q25" s="184">
        <v>30.8</v>
      </c>
      <c r="R25" s="184">
        <f>IFERROR(ROUND(INDEX(DataKs2Main!$W:$W,MATCH($A25,DataKs2Main!$D:$D,0)),1),"")</f>
        <v>20.8</v>
      </c>
      <c r="S25" s="184">
        <f t="shared" si="4"/>
        <v>-10</v>
      </c>
      <c r="T25" s="184">
        <f t="shared" si="14"/>
        <v>5.9</v>
      </c>
      <c r="U25" s="184">
        <f t="shared" si="15"/>
        <v>-10.199999999999999</v>
      </c>
      <c r="V25" s="185">
        <f t="shared" si="5"/>
        <v>38</v>
      </c>
      <c r="W25" s="182">
        <v>108.6</v>
      </c>
      <c r="X25" s="183">
        <v>105.9</v>
      </c>
      <c r="Y25" s="184">
        <v>103.5</v>
      </c>
      <c r="Z25" s="184">
        <v>106.1</v>
      </c>
      <c r="AA25" s="184">
        <f>IFERROR(ROUND(INDEX(DataKs2Main!$S:$S,MATCH($A25,DataKs2Main!$D:$D,0)),1),"")</f>
        <v>105.2</v>
      </c>
      <c r="AB25" s="184">
        <f t="shared" si="6"/>
        <v>-0.89999999999999147</v>
      </c>
      <c r="AC25" s="184">
        <f t="shared" si="7"/>
        <v>1.7000000000000028</v>
      </c>
      <c r="AD25" s="184">
        <f t="shared" si="8"/>
        <v>-3.3999999999999915</v>
      </c>
      <c r="AE25" s="185">
        <f t="shared" si="9"/>
        <v>27</v>
      </c>
      <c r="AF25" s="186">
        <v>3.1</v>
      </c>
      <c r="AG25" s="187">
        <v>3.95</v>
      </c>
      <c r="AH25" s="215">
        <v>1.1499999999999999</v>
      </c>
      <c r="AI25" s="215"/>
      <c r="AJ25" s="215" t="str">
        <f>IF('KS2 (Sch RWM)'!$AS25="","",'KS2 (Sch RWM)'!$AS25)</f>
        <v/>
      </c>
      <c r="AK25" s="188" t="str">
        <f t="shared" si="10"/>
        <v/>
      </c>
      <c r="AL25" s="188" t="str">
        <f t="shared" si="11"/>
        <v/>
      </c>
      <c r="AM25" s="188" t="str">
        <f t="shared" si="12"/>
        <v/>
      </c>
      <c r="AN25" s="185" t="str">
        <f t="shared" si="13"/>
        <v/>
      </c>
    </row>
    <row r="26" spans="1:40">
      <c r="A26" s="179" t="s">
        <v>54</v>
      </c>
      <c r="B26" s="180">
        <v>2071</v>
      </c>
      <c r="C26" s="180">
        <v>21</v>
      </c>
      <c r="D26" s="185">
        <f>IFERROR(INDEX(DataKs2Main!$G:$G,MATCH($A26,DataKs2Main!$D:$D,0)),"")</f>
        <v>91</v>
      </c>
      <c r="E26" s="183">
        <v>90.8</v>
      </c>
      <c r="F26" s="183">
        <v>81.099999999999994</v>
      </c>
      <c r="G26" s="184">
        <v>88</v>
      </c>
      <c r="H26" s="184">
        <v>78</v>
      </c>
      <c r="I26" s="184">
        <f>IFERROR(ROUND(INDEX(DataKs2Main!$U:$U,MATCH($A26,DataKs2Main!$D:$D,0)),1),"")</f>
        <v>78</v>
      </c>
      <c r="J26" s="184">
        <f t="shared" si="0"/>
        <v>0</v>
      </c>
      <c r="K26" s="184">
        <f t="shared" si="1"/>
        <v>-10</v>
      </c>
      <c r="L26" s="184">
        <f t="shared" si="2"/>
        <v>-12.799999999999997</v>
      </c>
      <c r="M26" s="185">
        <f t="shared" si="3"/>
        <v>26</v>
      </c>
      <c r="N26" s="182">
        <v>45</v>
      </c>
      <c r="O26" s="183">
        <v>25.6</v>
      </c>
      <c r="P26" s="184">
        <v>39.799999999999997</v>
      </c>
      <c r="Q26" s="184">
        <v>26.8</v>
      </c>
      <c r="R26" s="184">
        <f>IFERROR(ROUND(INDEX(DataKs2Main!$W:$W,MATCH($A26,DataKs2Main!$D:$D,0)),1),"")</f>
        <v>38.5</v>
      </c>
      <c r="S26" s="184">
        <f t="shared" si="4"/>
        <v>11.7</v>
      </c>
      <c r="T26" s="184">
        <f t="shared" si="14"/>
        <v>-1.2999999999999972</v>
      </c>
      <c r="U26" s="184">
        <f t="shared" si="15"/>
        <v>-6.5</v>
      </c>
      <c r="V26" s="185">
        <f t="shared" si="5"/>
        <v>13</v>
      </c>
      <c r="W26" s="182">
        <v>109.6</v>
      </c>
      <c r="X26" s="183">
        <v>105.9</v>
      </c>
      <c r="Y26" s="184">
        <v>109.4</v>
      </c>
      <c r="Z26" s="184">
        <v>105.8</v>
      </c>
      <c r="AA26" s="184">
        <f>IFERROR(ROUND(INDEX(DataKs2Main!$S:$S,MATCH($A26,DataKs2Main!$D:$D,0)),1),"")</f>
        <v>107.3</v>
      </c>
      <c r="AB26" s="184">
        <f t="shared" si="6"/>
        <v>1.5</v>
      </c>
      <c r="AC26" s="184">
        <f t="shared" si="7"/>
        <v>-2.1000000000000085</v>
      </c>
      <c r="AD26" s="184">
        <f t="shared" si="8"/>
        <v>-2.2999999999999972</v>
      </c>
      <c r="AE26" s="185">
        <f t="shared" si="9"/>
        <v>15</v>
      </c>
      <c r="AF26" s="186">
        <v>4.2</v>
      </c>
      <c r="AG26" s="187">
        <v>-0.06</v>
      </c>
      <c r="AH26" s="215">
        <v>2.68</v>
      </c>
      <c r="AI26" s="215"/>
      <c r="AJ26" s="215" t="str">
        <f>IF('KS2 (Sch RWM)'!$AS26="","",'KS2 (Sch RWM)'!$AS26)</f>
        <v/>
      </c>
      <c r="AK26" s="188" t="str">
        <f t="shared" si="10"/>
        <v/>
      </c>
      <c r="AL26" s="188" t="str">
        <f t="shared" si="11"/>
        <v/>
      </c>
      <c r="AM26" s="188" t="str">
        <f t="shared" si="12"/>
        <v/>
      </c>
      <c r="AN26" s="185" t="str">
        <f t="shared" si="13"/>
        <v/>
      </c>
    </row>
    <row r="27" spans="1:40">
      <c r="A27" s="179" t="s">
        <v>55</v>
      </c>
      <c r="B27" s="180">
        <v>2013</v>
      </c>
      <c r="C27" s="180">
        <v>22</v>
      </c>
      <c r="D27" s="185">
        <f>IFERROR(INDEX(DataKs2Main!$G:$G,MATCH($A27,DataKs2Main!$D:$D,0)),"")</f>
        <v>108</v>
      </c>
      <c r="E27" s="183">
        <v>74.8</v>
      </c>
      <c r="F27" s="183">
        <v>77.8</v>
      </c>
      <c r="G27" s="184">
        <v>69.7</v>
      </c>
      <c r="H27" s="184">
        <v>70.400000000000006</v>
      </c>
      <c r="I27" s="184">
        <f>IFERROR(ROUND(INDEX(DataKs2Main!$U:$U,MATCH($A27,DataKs2Main!$D:$D,0)),1),"")</f>
        <v>82.4</v>
      </c>
      <c r="J27" s="184">
        <f t="shared" si="0"/>
        <v>12</v>
      </c>
      <c r="K27" s="184">
        <f t="shared" si="1"/>
        <v>12.700000000000003</v>
      </c>
      <c r="L27" s="184">
        <f t="shared" si="2"/>
        <v>7.6000000000000085</v>
      </c>
      <c r="M27" s="185">
        <f t="shared" si="3"/>
        <v>21</v>
      </c>
      <c r="N27" s="182">
        <v>26.9</v>
      </c>
      <c r="O27" s="183">
        <v>25</v>
      </c>
      <c r="P27" s="184">
        <v>23.2</v>
      </c>
      <c r="Q27" s="184">
        <v>21.7</v>
      </c>
      <c r="R27" s="184">
        <f>IFERROR(ROUND(INDEX(DataKs2Main!$W:$W,MATCH($A27,DataKs2Main!$D:$D,0)),1),"")</f>
        <v>36.1</v>
      </c>
      <c r="S27" s="184">
        <f t="shared" si="4"/>
        <v>14.400000000000002</v>
      </c>
      <c r="T27" s="184">
        <f t="shared" si="14"/>
        <v>12.900000000000002</v>
      </c>
      <c r="U27" s="184">
        <f t="shared" si="15"/>
        <v>9.2000000000000028</v>
      </c>
      <c r="V27" s="185">
        <f t="shared" si="5"/>
        <v>18</v>
      </c>
      <c r="W27" s="182">
        <v>104.2</v>
      </c>
      <c r="X27" s="183">
        <v>105.3</v>
      </c>
      <c r="Y27" s="184">
        <v>104.1</v>
      </c>
      <c r="Z27" s="184">
        <v>103.9</v>
      </c>
      <c r="AA27" s="184">
        <f>IFERROR(ROUND(INDEX(DataKs2Main!$S:$S,MATCH($A27,DataKs2Main!$D:$D,0)),1),"")</f>
        <v>107.1</v>
      </c>
      <c r="AB27" s="184">
        <f t="shared" si="6"/>
        <v>3.1999999999999886</v>
      </c>
      <c r="AC27" s="184">
        <f t="shared" si="7"/>
        <v>3</v>
      </c>
      <c r="AD27" s="184">
        <f t="shared" si="8"/>
        <v>2.8999999999999915</v>
      </c>
      <c r="AE27" s="185">
        <f t="shared" si="9"/>
        <v>16</v>
      </c>
      <c r="AF27" s="186">
        <v>0.3</v>
      </c>
      <c r="AG27" s="187">
        <v>0.46</v>
      </c>
      <c r="AH27" s="215">
        <v>0.54</v>
      </c>
      <c r="AI27" s="215"/>
      <c r="AJ27" s="215" t="str">
        <f>IF('KS2 (Sch RWM)'!$AS27="","",'KS2 (Sch RWM)'!$AS27)</f>
        <v/>
      </c>
      <c r="AK27" s="188" t="str">
        <f t="shared" si="10"/>
        <v/>
      </c>
      <c r="AL27" s="188" t="str">
        <f t="shared" si="11"/>
        <v/>
      </c>
      <c r="AM27" s="188" t="str">
        <f t="shared" si="12"/>
        <v/>
      </c>
      <c r="AN27" s="185" t="str">
        <f t="shared" si="13"/>
        <v/>
      </c>
    </row>
    <row r="28" spans="1:40">
      <c r="A28" s="179" t="s">
        <v>56</v>
      </c>
      <c r="B28" s="180">
        <v>2064</v>
      </c>
      <c r="C28" s="180">
        <v>23</v>
      </c>
      <c r="D28" s="185">
        <f>IFERROR(INDEX(DataKs2Main!$G:$G,MATCH($A28,DataKs2Main!$D:$D,0)),"")</f>
        <v>40</v>
      </c>
      <c r="E28" s="183">
        <v>76.5</v>
      </c>
      <c r="F28" s="183">
        <v>82.1</v>
      </c>
      <c r="G28" s="184">
        <v>83.1</v>
      </c>
      <c r="H28" s="184">
        <v>82.7</v>
      </c>
      <c r="I28" s="184">
        <f>IFERROR(ROUND(INDEX(DataKs2Main!$U:$U,MATCH($A28,DataKs2Main!$D:$D,0)),1),"")</f>
        <v>80</v>
      </c>
      <c r="J28" s="184">
        <f t="shared" si="0"/>
        <v>-2.7000000000000028</v>
      </c>
      <c r="K28" s="184">
        <f t="shared" si="1"/>
        <v>-3.0999999999999943</v>
      </c>
      <c r="L28" s="184">
        <f t="shared" si="2"/>
        <v>3.5</v>
      </c>
      <c r="M28" s="185">
        <f t="shared" si="3"/>
        <v>24</v>
      </c>
      <c r="N28" s="182">
        <v>33.299999999999997</v>
      </c>
      <c r="O28" s="183">
        <v>32.1</v>
      </c>
      <c r="P28" s="184">
        <v>32.200000000000003</v>
      </c>
      <c r="Q28" s="184">
        <v>23.1</v>
      </c>
      <c r="R28" s="184">
        <f>IFERROR(ROUND(INDEX(DataKs2Main!$W:$W,MATCH($A28,DataKs2Main!$D:$D,0)),1),"")</f>
        <v>40</v>
      </c>
      <c r="S28" s="184">
        <f t="shared" si="4"/>
        <v>16.899999999999999</v>
      </c>
      <c r="T28" s="184">
        <f t="shared" si="14"/>
        <v>7.7999999999999972</v>
      </c>
      <c r="U28" s="184">
        <f t="shared" si="15"/>
        <v>6.7000000000000028</v>
      </c>
      <c r="V28" s="185">
        <f t="shared" si="5"/>
        <v>12</v>
      </c>
      <c r="W28" s="182">
        <v>105.1</v>
      </c>
      <c r="X28" s="183">
        <v>106.3</v>
      </c>
      <c r="Y28" s="184">
        <v>106.1</v>
      </c>
      <c r="Z28" s="184">
        <v>104.5</v>
      </c>
      <c r="AA28" s="184">
        <f>IFERROR(ROUND(INDEX(DataKs2Main!$S:$S,MATCH($A28,DataKs2Main!$D:$D,0)),1),"")</f>
        <v>108.1</v>
      </c>
      <c r="AB28" s="184">
        <f t="shared" si="6"/>
        <v>3.5999999999999943</v>
      </c>
      <c r="AC28" s="184">
        <f t="shared" si="7"/>
        <v>2</v>
      </c>
      <c r="AD28" s="184">
        <f t="shared" si="8"/>
        <v>3</v>
      </c>
      <c r="AE28" s="185">
        <f t="shared" si="9"/>
        <v>10</v>
      </c>
      <c r="AF28" s="186">
        <v>0.6</v>
      </c>
      <c r="AG28" s="187">
        <v>2.4</v>
      </c>
      <c r="AH28" s="215">
        <v>2.16</v>
      </c>
      <c r="AI28" s="215"/>
      <c r="AJ28" s="215" t="str">
        <f>IF('KS2 (Sch RWM)'!$AS28="","",'KS2 (Sch RWM)'!$AS28)</f>
        <v/>
      </c>
      <c r="AK28" s="188" t="str">
        <f t="shared" si="10"/>
        <v/>
      </c>
      <c r="AL28" s="188" t="str">
        <f t="shared" si="11"/>
        <v/>
      </c>
      <c r="AM28" s="188" t="str">
        <f t="shared" si="12"/>
        <v/>
      </c>
      <c r="AN28" s="185" t="str">
        <f t="shared" si="13"/>
        <v/>
      </c>
    </row>
    <row r="29" spans="1:40">
      <c r="A29" s="179" t="s">
        <v>57</v>
      </c>
      <c r="B29" s="180">
        <v>2070</v>
      </c>
      <c r="C29" s="180">
        <v>24</v>
      </c>
      <c r="D29" s="185">
        <f>IFERROR(INDEX(DataKs2Main!$G:$G,MATCH($A29,DataKs2Main!$D:$D,0)),"")</f>
        <v>57</v>
      </c>
      <c r="E29" s="183">
        <v>88.9</v>
      </c>
      <c r="F29" s="183">
        <v>78.8</v>
      </c>
      <c r="G29" s="184">
        <v>83.8</v>
      </c>
      <c r="H29" s="184">
        <v>83.3</v>
      </c>
      <c r="I29" s="184">
        <f>IFERROR(ROUND(INDEX(DataKs2Main!$U:$U,MATCH($A29,DataKs2Main!$D:$D,0)),1),"")</f>
        <v>86</v>
      </c>
      <c r="J29" s="184">
        <f t="shared" si="0"/>
        <v>2.7000000000000028</v>
      </c>
      <c r="K29" s="184">
        <f t="shared" si="1"/>
        <v>2.2000000000000028</v>
      </c>
      <c r="L29" s="184">
        <f t="shared" si="2"/>
        <v>-2.9000000000000057</v>
      </c>
      <c r="M29" s="185">
        <f t="shared" si="3"/>
        <v>12</v>
      </c>
      <c r="N29" s="182">
        <v>34.299999999999997</v>
      </c>
      <c r="O29" s="183">
        <v>30.6</v>
      </c>
      <c r="P29" s="184">
        <v>38.200000000000003</v>
      </c>
      <c r="Q29" s="184">
        <v>30.8</v>
      </c>
      <c r="R29" s="184">
        <f>IFERROR(ROUND(INDEX(DataKs2Main!$W:$W,MATCH($A29,DataKs2Main!$D:$D,0)),1),"")</f>
        <v>35.1</v>
      </c>
      <c r="S29" s="184">
        <f t="shared" si="4"/>
        <v>4.3000000000000007</v>
      </c>
      <c r="T29" s="184">
        <f t="shared" si="14"/>
        <v>-3.1000000000000014</v>
      </c>
      <c r="U29" s="184">
        <f t="shared" si="15"/>
        <v>0.80000000000000426</v>
      </c>
      <c r="V29" s="185">
        <f t="shared" si="5"/>
        <v>20</v>
      </c>
      <c r="W29" s="182">
        <v>107.4</v>
      </c>
      <c r="X29" s="183">
        <v>106.1</v>
      </c>
      <c r="Y29" s="184">
        <v>107.9</v>
      </c>
      <c r="Z29" s="184">
        <v>107.2</v>
      </c>
      <c r="AA29" s="184">
        <f>IFERROR(ROUND(INDEX(DataKs2Main!$S:$S,MATCH($A29,DataKs2Main!$D:$D,0)),1),"")</f>
        <v>107.7</v>
      </c>
      <c r="AB29" s="184">
        <f t="shared" si="6"/>
        <v>0.5</v>
      </c>
      <c r="AC29" s="184">
        <f t="shared" si="7"/>
        <v>-0.20000000000000284</v>
      </c>
      <c r="AD29" s="184">
        <f t="shared" si="8"/>
        <v>0.29999999999999716</v>
      </c>
      <c r="AE29" s="185">
        <f t="shared" si="9"/>
        <v>12</v>
      </c>
      <c r="AF29" s="186">
        <v>4.8</v>
      </c>
      <c r="AG29" s="187">
        <v>0.32</v>
      </c>
      <c r="AH29" s="215">
        <v>4.53</v>
      </c>
      <c r="AI29" s="215"/>
      <c r="AJ29" s="215" t="str">
        <f>IF('KS2 (Sch RWM)'!$AS29="","",'KS2 (Sch RWM)'!$AS29)</f>
        <v/>
      </c>
      <c r="AK29" s="188" t="str">
        <f t="shared" si="10"/>
        <v/>
      </c>
      <c r="AL29" s="188" t="str">
        <f t="shared" si="11"/>
        <v/>
      </c>
      <c r="AM29" s="188" t="str">
        <f t="shared" si="12"/>
        <v/>
      </c>
      <c r="AN29" s="185" t="str">
        <f t="shared" si="13"/>
        <v/>
      </c>
    </row>
    <row r="30" spans="1:40">
      <c r="A30" s="179" t="s">
        <v>58</v>
      </c>
      <c r="B30" s="180">
        <v>2015</v>
      </c>
      <c r="C30" s="180">
        <v>25</v>
      </c>
      <c r="D30" s="185">
        <f>IFERROR(INDEX(DataKs2Main!$G:$G,MATCH($A30,DataKs2Main!$D:$D,0)),"")</f>
        <v>115</v>
      </c>
      <c r="E30" s="183">
        <v>81.7</v>
      </c>
      <c r="F30" s="183">
        <v>72.900000000000006</v>
      </c>
      <c r="G30" s="184">
        <v>76.900000000000006</v>
      </c>
      <c r="H30" s="184">
        <v>73.8</v>
      </c>
      <c r="I30" s="184">
        <f>IFERROR(ROUND(INDEX(DataKs2Main!$U:$U,MATCH($A30,DataKs2Main!$D:$D,0)),1),"")</f>
        <v>80.900000000000006</v>
      </c>
      <c r="J30" s="184">
        <f t="shared" si="0"/>
        <v>7.1000000000000085</v>
      </c>
      <c r="K30" s="184">
        <f t="shared" si="1"/>
        <v>4</v>
      </c>
      <c r="L30" s="184">
        <f t="shared" si="2"/>
        <v>-0.79999999999999716</v>
      </c>
      <c r="M30" s="185">
        <f t="shared" si="3"/>
        <v>22</v>
      </c>
      <c r="N30" s="182">
        <v>29.4</v>
      </c>
      <c r="O30" s="183">
        <v>33.299999999999997</v>
      </c>
      <c r="P30" s="184">
        <v>35.5</v>
      </c>
      <c r="Q30" s="184">
        <v>32.5</v>
      </c>
      <c r="R30" s="184">
        <f>IFERROR(ROUND(INDEX(DataKs2Main!$W:$W,MATCH($A30,DataKs2Main!$D:$D,0)),1),"")</f>
        <v>32.200000000000003</v>
      </c>
      <c r="S30" s="184">
        <f t="shared" si="4"/>
        <v>-0.29999999999999716</v>
      </c>
      <c r="T30" s="184">
        <f t="shared" si="14"/>
        <v>-3.2999999999999972</v>
      </c>
      <c r="U30" s="184">
        <f t="shared" si="15"/>
        <v>2.8000000000000043</v>
      </c>
      <c r="V30" s="185">
        <f t="shared" si="5"/>
        <v>23</v>
      </c>
      <c r="W30" s="182">
        <v>105.7</v>
      </c>
      <c r="X30" s="183">
        <v>105.4</v>
      </c>
      <c r="Y30" s="184">
        <v>106.3</v>
      </c>
      <c r="Z30" s="184">
        <v>106.1</v>
      </c>
      <c r="AA30" s="184">
        <f>IFERROR(ROUND(INDEX(DataKs2Main!$S:$S,MATCH($A30,DataKs2Main!$D:$D,0)),1),"")</f>
        <v>106.8</v>
      </c>
      <c r="AB30" s="184">
        <f t="shared" si="6"/>
        <v>0.70000000000000284</v>
      </c>
      <c r="AC30" s="184">
        <f t="shared" si="7"/>
        <v>0.5</v>
      </c>
      <c r="AD30" s="184">
        <f t="shared" si="8"/>
        <v>1.0999999999999943</v>
      </c>
      <c r="AE30" s="185">
        <f t="shared" si="9"/>
        <v>18</v>
      </c>
      <c r="AF30" s="186">
        <v>1.4</v>
      </c>
      <c r="AG30" s="187">
        <v>2.27</v>
      </c>
      <c r="AH30" s="215">
        <v>4.84</v>
      </c>
      <c r="AI30" s="215"/>
      <c r="AJ30" s="215" t="str">
        <f>IF('KS2 (Sch RWM)'!$AS30="","",'KS2 (Sch RWM)'!$AS30)</f>
        <v/>
      </c>
      <c r="AK30" s="188" t="str">
        <f t="shared" si="10"/>
        <v/>
      </c>
      <c r="AL30" s="188" t="str">
        <f t="shared" si="11"/>
        <v/>
      </c>
      <c r="AM30" s="188" t="str">
        <f t="shared" si="12"/>
        <v/>
      </c>
      <c r="AN30" s="185" t="str">
        <f t="shared" si="13"/>
        <v/>
      </c>
    </row>
    <row r="31" spans="1:40">
      <c r="A31" s="179" t="s">
        <v>59</v>
      </c>
      <c r="B31" s="180">
        <v>2019</v>
      </c>
      <c r="C31" s="180">
        <v>26</v>
      </c>
      <c r="D31" s="185">
        <f>IFERROR(INDEX(DataKs2Main!$G:$G,MATCH($A31,DataKs2Main!$D:$D,0)),"")</f>
        <v>30</v>
      </c>
      <c r="E31" s="183"/>
      <c r="F31" s="183">
        <v>76.7</v>
      </c>
      <c r="G31" s="184">
        <v>90</v>
      </c>
      <c r="H31" s="184">
        <v>90</v>
      </c>
      <c r="I31" s="184">
        <f>IFERROR(ROUND(INDEX(DataKs2Main!$U:$U,MATCH($A31,DataKs2Main!$D:$D,0)),1),"")</f>
        <v>90</v>
      </c>
      <c r="J31" s="184">
        <f t="shared" si="0"/>
        <v>0</v>
      </c>
      <c r="K31" s="184">
        <f t="shared" si="1"/>
        <v>0</v>
      </c>
      <c r="L31" s="184" t="str">
        <f t="shared" si="2"/>
        <v/>
      </c>
      <c r="M31" s="185">
        <f t="shared" si="3"/>
        <v>7</v>
      </c>
      <c r="N31" s="182"/>
      <c r="O31" s="183">
        <v>30</v>
      </c>
      <c r="P31" s="184">
        <v>60</v>
      </c>
      <c r="Q31" s="184">
        <v>40</v>
      </c>
      <c r="R31" s="184">
        <f>IFERROR(ROUND(INDEX(DataKs2Main!$W:$W,MATCH($A31,DataKs2Main!$D:$D,0)),1),"")</f>
        <v>50</v>
      </c>
      <c r="S31" s="184">
        <f t="shared" si="4"/>
        <v>10</v>
      </c>
      <c r="T31" s="184">
        <f t="shared" si="14"/>
        <v>-10</v>
      </c>
      <c r="U31" s="184" t="str">
        <f t="shared" si="15"/>
        <v/>
      </c>
      <c r="V31" s="185">
        <f t="shared" si="5"/>
        <v>3</v>
      </c>
      <c r="W31" s="182"/>
      <c r="X31" s="183">
        <v>105.1</v>
      </c>
      <c r="Y31" s="184">
        <v>109.1</v>
      </c>
      <c r="Z31" s="184">
        <v>108</v>
      </c>
      <c r="AA31" s="184">
        <f>IFERROR(ROUND(INDEX(DataKs2Main!$S:$S,MATCH($A31,DataKs2Main!$D:$D,0)),1),"")</f>
        <v>109.8</v>
      </c>
      <c r="AB31" s="184">
        <f t="shared" si="6"/>
        <v>1.7999999999999972</v>
      </c>
      <c r="AC31" s="184">
        <f t="shared" si="7"/>
        <v>0.70000000000000284</v>
      </c>
      <c r="AD31" s="184" t="str">
        <f t="shared" si="8"/>
        <v/>
      </c>
      <c r="AE31" s="185">
        <f t="shared" si="9"/>
        <v>5</v>
      </c>
      <c r="AF31" s="186" t="s">
        <v>105</v>
      </c>
      <c r="AG31" s="187">
        <v>-0.01</v>
      </c>
      <c r="AH31" s="215">
        <v>4.76</v>
      </c>
      <c r="AI31" s="215"/>
      <c r="AJ31" s="215" t="str">
        <f>IF('KS2 (Sch RWM)'!$AS31="","",'KS2 (Sch RWM)'!$AS31)</f>
        <v/>
      </c>
      <c r="AK31" s="188" t="str">
        <f t="shared" si="10"/>
        <v/>
      </c>
      <c r="AL31" s="188" t="str">
        <f t="shared" si="11"/>
        <v/>
      </c>
      <c r="AM31" s="188" t="str">
        <f t="shared" si="12"/>
        <v/>
      </c>
      <c r="AN31" s="185" t="str">
        <f t="shared" si="13"/>
        <v/>
      </c>
    </row>
    <row r="32" spans="1:40">
      <c r="A32" s="179" t="s">
        <v>61</v>
      </c>
      <c r="B32" s="180">
        <v>2067</v>
      </c>
      <c r="C32" s="180">
        <v>27</v>
      </c>
      <c r="D32" s="185">
        <f>IFERROR(INDEX(DataKs2Main!$G:$G,MATCH($A32,DataKs2Main!$D:$D,0)),"")</f>
        <v>139</v>
      </c>
      <c r="E32" s="183">
        <v>67.099999999999994</v>
      </c>
      <c r="F32" s="183">
        <v>76.599999999999994</v>
      </c>
      <c r="G32" s="184">
        <v>70.2</v>
      </c>
      <c r="H32" s="184">
        <v>74.400000000000006</v>
      </c>
      <c r="I32" s="184">
        <f>IFERROR(ROUND(INDEX(DataKs2Main!$U:$U,MATCH($A32,DataKs2Main!$D:$D,0)),1),"")</f>
        <v>77.7</v>
      </c>
      <c r="J32" s="184">
        <f t="shared" si="0"/>
        <v>3.2999999999999972</v>
      </c>
      <c r="K32" s="184">
        <f t="shared" si="1"/>
        <v>7.5</v>
      </c>
      <c r="L32" s="184">
        <f t="shared" si="2"/>
        <v>10.600000000000009</v>
      </c>
      <c r="M32" s="185">
        <f t="shared" si="3"/>
        <v>27</v>
      </c>
      <c r="N32" s="182">
        <v>24.1</v>
      </c>
      <c r="O32" s="183">
        <v>23.4</v>
      </c>
      <c r="P32" s="184">
        <v>29.2</v>
      </c>
      <c r="Q32" s="184">
        <v>23.1</v>
      </c>
      <c r="R32" s="184">
        <f>IFERROR(ROUND(INDEX(DataKs2Main!$W:$W,MATCH($A32,DataKs2Main!$D:$D,0)),1),"")</f>
        <v>33.1</v>
      </c>
      <c r="S32" s="184">
        <f t="shared" si="4"/>
        <v>10</v>
      </c>
      <c r="T32" s="184">
        <f t="shared" si="14"/>
        <v>3.9000000000000021</v>
      </c>
      <c r="U32" s="184">
        <f t="shared" si="15"/>
        <v>9</v>
      </c>
      <c r="V32" s="185">
        <f t="shared" si="5"/>
        <v>22</v>
      </c>
      <c r="W32" s="182">
        <v>103.1</v>
      </c>
      <c r="X32" s="183">
        <v>104.1</v>
      </c>
      <c r="Y32" s="184">
        <v>103.6</v>
      </c>
      <c r="Z32" s="184">
        <v>104.3</v>
      </c>
      <c r="AA32" s="184">
        <f>IFERROR(ROUND(INDEX(DataKs2Main!$S:$S,MATCH($A32,DataKs2Main!$D:$D,0)),1),"")</f>
        <v>105.6</v>
      </c>
      <c r="AB32" s="184">
        <f t="shared" si="6"/>
        <v>1.2999999999999972</v>
      </c>
      <c r="AC32" s="184">
        <f t="shared" si="7"/>
        <v>2</v>
      </c>
      <c r="AD32" s="184">
        <f t="shared" si="8"/>
        <v>2.5</v>
      </c>
      <c r="AE32" s="185">
        <f t="shared" si="9"/>
        <v>25</v>
      </c>
      <c r="AF32" s="186">
        <v>-0.5</v>
      </c>
      <c r="AG32" s="187">
        <v>1.33</v>
      </c>
      <c r="AH32" s="215">
        <v>0.22</v>
      </c>
      <c r="AI32" s="215"/>
      <c r="AJ32" s="215" t="str">
        <f>IF('KS2 (Sch RWM)'!$AS32="","",'KS2 (Sch RWM)'!$AS32)</f>
        <v/>
      </c>
      <c r="AK32" s="188" t="str">
        <f t="shared" si="10"/>
        <v/>
      </c>
      <c r="AL32" s="188" t="str">
        <f t="shared" si="11"/>
        <v/>
      </c>
      <c r="AM32" s="188" t="str">
        <f t="shared" si="12"/>
        <v/>
      </c>
      <c r="AN32" s="185" t="str">
        <f t="shared" si="13"/>
        <v/>
      </c>
    </row>
    <row r="33" spans="1:40">
      <c r="A33" s="179" t="s">
        <v>62</v>
      </c>
      <c r="B33" s="180">
        <v>2061</v>
      </c>
      <c r="C33" s="180">
        <v>28</v>
      </c>
      <c r="D33" s="185">
        <f>IFERROR(INDEX(DataKs2Main!$G:$G,MATCH($A33,DataKs2Main!$D:$D,0)),"")</f>
        <v>87</v>
      </c>
      <c r="E33" s="183">
        <v>76.2</v>
      </c>
      <c r="F33" s="183">
        <v>61.3</v>
      </c>
      <c r="G33" s="184">
        <v>56.2</v>
      </c>
      <c r="H33" s="184">
        <v>54.7</v>
      </c>
      <c r="I33" s="184">
        <f>IFERROR(ROUND(INDEX(DataKs2Main!$U:$U,MATCH($A33,DataKs2Main!$D:$D,0)),1),"")</f>
        <v>60.9</v>
      </c>
      <c r="J33" s="184">
        <f t="shared" si="0"/>
        <v>6.1999999999999957</v>
      </c>
      <c r="K33" s="184">
        <f t="shared" si="1"/>
        <v>4.6999999999999957</v>
      </c>
      <c r="L33" s="184">
        <f t="shared" si="2"/>
        <v>-15.300000000000004</v>
      </c>
      <c r="M33" s="185">
        <f t="shared" si="3"/>
        <v>42</v>
      </c>
      <c r="N33" s="182">
        <v>21.4</v>
      </c>
      <c r="O33" s="183">
        <v>12.5</v>
      </c>
      <c r="P33" s="184">
        <v>11.2</v>
      </c>
      <c r="Q33" s="184">
        <v>12.8</v>
      </c>
      <c r="R33" s="184">
        <f>IFERROR(ROUND(INDEX(DataKs2Main!$W:$W,MATCH($A33,DataKs2Main!$D:$D,0)),1),"")</f>
        <v>14.9</v>
      </c>
      <c r="S33" s="184">
        <f t="shared" si="4"/>
        <v>2.0999999999999996</v>
      </c>
      <c r="T33" s="184">
        <f t="shared" si="14"/>
        <v>3.7000000000000011</v>
      </c>
      <c r="U33" s="184">
        <f t="shared" si="15"/>
        <v>-6.4999999999999982</v>
      </c>
      <c r="V33" s="185">
        <f t="shared" si="5"/>
        <v>41</v>
      </c>
      <c r="W33" s="182">
        <v>104.7</v>
      </c>
      <c r="X33" s="183">
        <v>100.8</v>
      </c>
      <c r="Y33" s="184">
        <v>100.5</v>
      </c>
      <c r="Z33" s="184">
        <v>101.4</v>
      </c>
      <c r="AA33" s="184">
        <f>IFERROR(ROUND(INDEX(DataKs2Main!$S:$S,MATCH($A33,DataKs2Main!$D:$D,0)),1),"")</f>
        <v>102</v>
      </c>
      <c r="AB33" s="184">
        <f t="shared" si="6"/>
        <v>0.59999999999999432</v>
      </c>
      <c r="AC33" s="184">
        <f t="shared" si="7"/>
        <v>1.5</v>
      </c>
      <c r="AD33" s="184">
        <f t="shared" si="8"/>
        <v>-2.7000000000000028</v>
      </c>
      <c r="AE33" s="185">
        <f t="shared" si="9"/>
        <v>41</v>
      </c>
      <c r="AF33" s="186">
        <v>-2.2000000000000002</v>
      </c>
      <c r="AG33" s="187">
        <v>-1.53</v>
      </c>
      <c r="AH33" s="215">
        <v>-3.83</v>
      </c>
      <c r="AI33" s="215"/>
      <c r="AJ33" s="215" t="str">
        <f>IF('KS2 (Sch RWM)'!$AS33="","",'KS2 (Sch RWM)'!$AS33)</f>
        <v/>
      </c>
      <c r="AK33" s="188" t="str">
        <f t="shared" si="10"/>
        <v/>
      </c>
      <c r="AL33" s="188" t="str">
        <f t="shared" si="11"/>
        <v/>
      </c>
      <c r="AM33" s="188" t="str">
        <f t="shared" si="12"/>
        <v/>
      </c>
      <c r="AN33" s="185" t="str">
        <f t="shared" si="13"/>
        <v/>
      </c>
    </row>
    <row r="34" spans="1:40">
      <c r="A34" s="179" t="s">
        <v>63</v>
      </c>
      <c r="B34" s="180">
        <v>2047</v>
      </c>
      <c r="C34" s="180">
        <v>29</v>
      </c>
      <c r="D34" s="185">
        <f>IFERROR(INDEX(DataKs2Main!$G:$G,MATCH($A34,DataKs2Main!$D:$D,0)),"")</f>
        <v>108</v>
      </c>
      <c r="E34" s="183">
        <v>92</v>
      </c>
      <c r="F34" s="183">
        <v>80</v>
      </c>
      <c r="G34" s="184">
        <v>82.4</v>
      </c>
      <c r="H34" s="184">
        <v>93.1</v>
      </c>
      <c r="I34" s="184">
        <f>IFERROR(ROUND(INDEX(DataKs2Main!$U:$U,MATCH($A34,DataKs2Main!$D:$D,0)),1),"")</f>
        <v>95.4</v>
      </c>
      <c r="J34" s="184">
        <f t="shared" si="0"/>
        <v>2.3000000000000114</v>
      </c>
      <c r="K34" s="184">
        <f t="shared" si="1"/>
        <v>13</v>
      </c>
      <c r="L34" s="184">
        <f t="shared" si="2"/>
        <v>3.4000000000000057</v>
      </c>
      <c r="M34" s="185">
        <f t="shared" si="3"/>
        <v>3</v>
      </c>
      <c r="N34" s="182">
        <v>47.8</v>
      </c>
      <c r="O34" s="183">
        <v>27.8</v>
      </c>
      <c r="P34" s="184">
        <v>35.200000000000003</v>
      </c>
      <c r="Q34" s="184">
        <v>52.9</v>
      </c>
      <c r="R34" s="184">
        <f>IFERROR(ROUND(INDEX(DataKs2Main!$W:$W,MATCH($A34,DataKs2Main!$D:$D,0)),1),"")</f>
        <v>63.9</v>
      </c>
      <c r="S34" s="184">
        <f t="shared" si="4"/>
        <v>11</v>
      </c>
      <c r="T34" s="184">
        <f t="shared" si="14"/>
        <v>28.699999999999996</v>
      </c>
      <c r="U34" s="184">
        <f t="shared" si="15"/>
        <v>16.100000000000001</v>
      </c>
      <c r="V34" s="185">
        <f t="shared" si="5"/>
        <v>2</v>
      </c>
      <c r="W34" s="182">
        <v>108.7</v>
      </c>
      <c r="X34" s="183">
        <v>105.1</v>
      </c>
      <c r="Y34" s="184">
        <v>106.3</v>
      </c>
      <c r="Z34" s="184">
        <v>110</v>
      </c>
      <c r="AA34" s="184">
        <f>IFERROR(ROUND(INDEX(DataKs2Main!$S:$S,MATCH($A34,DataKs2Main!$D:$D,0)),1),"")</f>
        <v>111.2</v>
      </c>
      <c r="AB34" s="184">
        <f t="shared" si="6"/>
        <v>1.2000000000000028</v>
      </c>
      <c r="AC34" s="184">
        <f t="shared" si="7"/>
        <v>4.9000000000000057</v>
      </c>
      <c r="AD34" s="184">
        <f t="shared" si="8"/>
        <v>2.5</v>
      </c>
      <c r="AE34" s="185">
        <f t="shared" si="9"/>
        <v>2</v>
      </c>
      <c r="AF34" s="186">
        <v>2.6</v>
      </c>
      <c r="AG34" s="187">
        <v>0.64</v>
      </c>
      <c r="AH34" s="215">
        <v>2.0699999999999998</v>
      </c>
      <c r="AI34" s="215"/>
      <c r="AJ34" s="215" t="str">
        <f>IF('KS2 (Sch RWM)'!$AS34="","",'KS2 (Sch RWM)'!$AS34)</f>
        <v/>
      </c>
      <c r="AK34" s="188" t="str">
        <f t="shared" si="10"/>
        <v/>
      </c>
      <c r="AL34" s="188" t="str">
        <f t="shared" si="11"/>
        <v/>
      </c>
      <c r="AM34" s="188" t="str">
        <f t="shared" si="12"/>
        <v/>
      </c>
      <c r="AN34" s="185" t="str">
        <f t="shared" si="13"/>
        <v/>
      </c>
    </row>
    <row r="35" spans="1:40">
      <c r="A35" s="179" t="s">
        <v>64</v>
      </c>
      <c r="B35" s="180">
        <v>2074</v>
      </c>
      <c r="C35" s="180">
        <v>30</v>
      </c>
      <c r="D35" s="185">
        <f>IFERROR(INDEX(DataKs2Main!$G:$G,MATCH($A35,DataKs2Main!$D:$D,0)),"")</f>
        <v>59</v>
      </c>
      <c r="E35" s="183">
        <v>75.900000000000006</v>
      </c>
      <c r="F35" s="183">
        <v>57.1</v>
      </c>
      <c r="G35" s="184">
        <v>76.400000000000006</v>
      </c>
      <c r="H35" s="184">
        <v>59.5</v>
      </c>
      <c r="I35" s="184">
        <f>IFERROR(ROUND(INDEX(DataKs2Main!$U:$U,MATCH($A35,DataKs2Main!$D:$D,0)),1),"")</f>
        <v>71.2</v>
      </c>
      <c r="J35" s="184">
        <f t="shared" si="0"/>
        <v>11.700000000000003</v>
      </c>
      <c r="K35" s="184">
        <f t="shared" si="1"/>
        <v>-5.2000000000000028</v>
      </c>
      <c r="L35" s="184">
        <f t="shared" si="2"/>
        <v>-4.7000000000000028</v>
      </c>
      <c r="M35" s="185">
        <f t="shared" si="3"/>
        <v>34</v>
      </c>
      <c r="N35" s="182">
        <v>21.7</v>
      </c>
      <c r="O35" s="183">
        <v>17.899999999999999</v>
      </c>
      <c r="P35" s="184">
        <v>15.7</v>
      </c>
      <c r="Q35" s="184">
        <v>16.7</v>
      </c>
      <c r="R35" s="184">
        <f>IFERROR(ROUND(INDEX(DataKs2Main!$W:$W,MATCH($A35,DataKs2Main!$D:$D,0)),1),"")</f>
        <v>23.7</v>
      </c>
      <c r="S35" s="184">
        <f t="shared" si="4"/>
        <v>7</v>
      </c>
      <c r="T35" s="184">
        <f t="shared" si="14"/>
        <v>8</v>
      </c>
      <c r="U35" s="184">
        <f t="shared" si="15"/>
        <v>2</v>
      </c>
      <c r="V35" s="185">
        <f t="shared" si="5"/>
        <v>34</v>
      </c>
      <c r="W35" s="182">
        <v>103.8</v>
      </c>
      <c r="X35" s="183">
        <v>101.2</v>
      </c>
      <c r="Y35" s="184">
        <v>102.8</v>
      </c>
      <c r="Z35" s="184">
        <v>101.7</v>
      </c>
      <c r="AA35" s="184">
        <f>IFERROR(ROUND(INDEX(DataKs2Main!$S:$S,MATCH($A35,DataKs2Main!$D:$D,0)),1),"")</f>
        <v>103.5</v>
      </c>
      <c r="AB35" s="184">
        <f t="shared" si="6"/>
        <v>1.7999999999999972</v>
      </c>
      <c r="AC35" s="184">
        <f t="shared" si="7"/>
        <v>0.70000000000000284</v>
      </c>
      <c r="AD35" s="184">
        <f t="shared" si="8"/>
        <v>-0.29999999999999716</v>
      </c>
      <c r="AE35" s="185">
        <f t="shared" si="9"/>
        <v>36</v>
      </c>
      <c r="AF35" s="186">
        <v>-1</v>
      </c>
      <c r="AG35" s="187">
        <v>-1.01</v>
      </c>
      <c r="AH35" s="215">
        <v>-0.85</v>
      </c>
      <c r="AI35" s="215"/>
      <c r="AJ35" s="215" t="str">
        <f>IF('KS2 (Sch RWM)'!$AS35="","",'KS2 (Sch RWM)'!$AS35)</f>
        <v/>
      </c>
      <c r="AK35" s="188" t="str">
        <f t="shared" si="10"/>
        <v/>
      </c>
      <c r="AL35" s="188" t="str">
        <f t="shared" si="11"/>
        <v/>
      </c>
      <c r="AM35" s="188" t="str">
        <f t="shared" si="12"/>
        <v/>
      </c>
      <c r="AN35" s="185" t="str">
        <f t="shared" si="13"/>
        <v/>
      </c>
    </row>
    <row r="36" spans="1:40">
      <c r="A36" s="179" t="s">
        <v>65</v>
      </c>
      <c r="B36" s="180">
        <v>3500</v>
      </c>
      <c r="C36" s="180">
        <v>31</v>
      </c>
      <c r="D36" s="185">
        <f>IFERROR(INDEX(DataKs2Main!$G:$G,MATCH($A36,DataKs2Main!$D:$D,0)),"")</f>
        <v>18</v>
      </c>
      <c r="E36" s="183">
        <v>84.4</v>
      </c>
      <c r="F36" s="183">
        <v>83.3</v>
      </c>
      <c r="G36" s="184">
        <v>82.9</v>
      </c>
      <c r="H36" s="184">
        <v>96.2</v>
      </c>
      <c r="I36" s="184">
        <f>IFERROR(ROUND(INDEX(DataKs2Main!$U:$U,MATCH($A36,DataKs2Main!$D:$D,0)),1),"")</f>
        <v>100</v>
      </c>
      <c r="J36" s="184">
        <f t="shared" si="0"/>
        <v>3.7999999999999972</v>
      </c>
      <c r="K36" s="184">
        <f t="shared" si="1"/>
        <v>17.099999999999994</v>
      </c>
      <c r="L36" s="184">
        <f t="shared" si="2"/>
        <v>15.599999999999994</v>
      </c>
      <c r="M36" s="185">
        <f t="shared" si="3"/>
        <v>1</v>
      </c>
      <c r="N36" s="182">
        <v>31.1</v>
      </c>
      <c r="O36" s="183">
        <v>38.9</v>
      </c>
      <c r="P36" s="184">
        <v>41.5</v>
      </c>
      <c r="Q36" s="184">
        <v>57.7</v>
      </c>
      <c r="R36" s="184">
        <f>IFERROR(ROUND(INDEX(DataKs2Main!$W:$W,MATCH($A36,DataKs2Main!$D:$D,0)),1),"")</f>
        <v>72.2</v>
      </c>
      <c r="S36" s="184">
        <f t="shared" si="4"/>
        <v>14.5</v>
      </c>
      <c r="T36" s="184">
        <f t="shared" si="14"/>
        <v>30.700000000000003</v>
      </c>
      <c r="U36" s="184">
        <f t="shared" si="15"/>
        <v>41.1</v>
      </c>
      <c r="V36" s="185">
        <f t="shared" si="5"/>
        <v>1</v>
      </c>
      <c r="W36" s="182">
        <v>106</v>
      </c>
      <c r="X36" s="183">
        <v>106.6</v>
      </c>
      <c r="Y36" s="184">
        <v>107.4</v>
      </c>
      <c r="Z36" s="184">
        <v>112.1</v>
      </c>
      <c r="AA36" s="184">
        <f>IFERROR(ROUND(INDEX(DataKs2Main!$S:$S,MATCH($A36,DataKs2Main!$D:$D,0)),1),"")</f>
        <v>112.6</v>
      </c>
      <c r="AB36" s="184">
        <f t="shared" si="6"/>
        <v>0.5</v>
      </c>
      <c r="AC36" s="184">
        <f t="shared" si="7"/>
        <v>5.1999999999999886</v>
      </c>
      <c r="AD36" s="184">
        <f t="shared" si="8"/>
        <v>6.5999999999999943</v>
      </c>
      <c r="AE36" s="185">
        <f t="shared" si="9"/>
        <v>1</v>
      </c>
      <c r="AF36" s="186">
        <v>1.9</v>
      </c>
      <c r="AG36" s="187">
        <v>2.94</v>
      </c>
      <c r="AH36" s="215">
        <v>4.3600000000000003</v>
      </c>
      <c r="AI36" s="215"/>
      <c r="AJ36" s="215" t="str">
        <f>IF('KS2 (Sch RWM)'!$AS36="","",'KS2 (Sch RWM)'!$AS36)</f>
        <v/>
      </c>
      <c r="AK36" s="188" t="str">
        <f t="shared" si="10"/>
        <v/>
      </c>
      <c r="AL36" s="188" t="str">
        <f t="shared" si="11"/>
        <v/>
      </c>
      <c r="AM36" s="188" t="str">
        <f t="shared" si="12"/>
        <v/>
      </c>
      <c r="AN36" s="185" t="str">
        <f t="shared" si="13"/>
        <v/>
      </c>
    </row>
    <row r="37" spans="1:40">
      <c r="A37" s="179" t="s">
        <v>66</v>
      </c>
      <c r="B37" s="180">
        <v>3502</v>
      </c>
      <c r="C37" s="180">
        <v>32</v>
      </c>
      <c r="D37" s="185">
        <f>IFERROR(INDEX(DataKs2Main!$G:$G,MATCH($A37,DataKs2Main!$D:$D,0)),"")</f>
        <v>43</v>
      </c>
      <c r="E37" s="183">
        <v>77.400000000000006</v>
      </c>
      <c r="F37" s="183">
        <v>72.099999999999994</v>
      </c>
      <c r="G37" s="184">
        <v>52.9</v>
      </c>
      <c r="H37" s="184">
        <v>64</v>
      </c>
      <c r="I37" s="184">
        <f>IFERROR(ROUND(INDEX(DataKs2Main!$U:$U,MATCH($A37,DataKs2Main!$D:$D,0)),1),"")</f>
        <v>66.7</v>
      </c>
      <c r="J37" s="184">
        <f t="shared" si="0"/>
        <v>2.7000000000000028</v>
      </c>
      <c r="K37" s="184">
        <f t="shared" si="1"/>
        <v>13.800000000000004</v>
      </c>
      <c r="L37" s="184">
        <f t="shared" si="2"/>
        <v>-10.700000000000003</v>
      </c>
      <c r="M37" s="185">
        <f t="shared" si="3"/>
        <v>39</v>
      </c>
      <c r="N37" s="182">
        <v>20.8</v>
      </c>
      <c r="O37" s="183">
        <v>20.9</v>
      </c>
      <c r="P37" s="184">
        <v>9.8000000000000007</v>
      </c>
      <c r="Q37" s="184">
        <v>14</v>
      </c>
      <c r="R37" s="184">
        <f>IFERROR(ROUND(INDEX(DataKs2Main!$W:$W,MATCH($A37,DataKs2Main!$D:$D,0)),1),"")</f>
        <v>17.8</v>
      </c>
      <c r="S37" s="184">
        <f t="shared" si="4"/>
        <v>3.8000000000000007</v>
      </c>
      <c r="T37" s="184">
        <f t="shared" si="14"/>
        <v>8</v>
      </c>
      <c r="U37" s="184">
        <f t="shared" si="15"/>
        <v>-3</v>
      </c>
      <c r="V37" s="185">
        <f t="shared" si="5"/>
        <v>40</v>
      </c>
      <c r="W37" s="182">
        <v>103.6</v>
      </c>
      <c r="X37" s="183">
        <v>104</v>
      </c>
      <c r="Y37" s="184">
        <v>99.3</v>
      </c>
      <c r="Z37" s="184">
        <v>102.5</v>
      </c>
      <c r="AA37" s="184">
        <f>IFERROR(ROUND(INDEX(DataKs2Main!$S:$S,MATCH($A37,DataKs2Main!$D:$D,0)),1),"")</f>
        <v>103.5</v>
      </c>
      <c r="AB37" s="184">
        <f t="shared" si="6"/>
        <v>1</v>
      </c>
      <c r="AC37" s="184">
        <f t="shared" si="7"/>
        <v>4.2000000000000028</v>
      </c>
      <c r="AD37" s="184">
        <f t="shared" si="8"/>
        <v>-9.9999999999994316E-2</v>
      </c>
      <c r="AE37" s="185">
        <f t="shared" si="9"/>
        <v>36</v>
      </c>
      <c r="AF37" s="186">
        <v>0.4</v>
      </c>
      <c r="AG37" s="187">
        <v>0.65</v>
      </c>
      <c r="AH37" s="215">
        <v>-3.46</v>
      </c>
      <c r="AI37" s="215"/>
      <c r="AJ37" s="215" t="str">
        <f>IF('KS2 (Sch RWM)'!$AS37="","",'KS2 (Sch RWM)'!$AS37)</f>
        <v/>
      </c>
      <c r="AK37" s="188" t="str">
        <f t="shared" si="10"/>
        <v/>
      </c>
      <c r="AL37" s="188" t="str">
        <f t="shared" si="11"/>
        <v/>
      </c>
      <c r="AM37" s="188" t="str">
        <f t="shared" si="12"/>
        <v/>
      </c>
      <c r="AN37" s="185" t="str">
        <f t="shared" si="13"/>
        <v/>
      </c>
    </row>
    <row r="38" spans="1:40">
      <c r="A38" s="179" t="s">
        <v>67</v>
      </c>
      <c r="B38" s="180">
        <v>3300</v>
      </c>
      <c r="C38" s="180">
        <v>33</v>
      </c>
      <c r="D38" s="185">
        <f>IFERROR(INDEX(DataKs2Main!$G:$G,MATCH($A38,DataKs2Main!$D:$D,0)),"")</f>
        <v>49</v>
      </c>
      <c r="E38" s="183">
        <v>82.5</v>
      </c>
      <c r="F38" s="183">
        <v>100</v>
      </c>
      <c r="G38" s="184">
        <v>90</v>
      </c>
      <c r="H38" s="184">
        <v>95.3</v>
      </c>
      <c r="I38" s="184">
        <f>IFERROR(ROUND(INDEX(DataKs2Main!$U:$U,MATCH($A38,DataKs2Main!$D:$D,0)),1),"")</f>
        <v>95.9</v>
      </c>
      <c r="J38" s="184">
        <f t="shared" si="0"/>
        <v>0.60000000000000853</v>
      </c>
      <c r="K38" s="184">
        <f t="shared" si="1"/>
        <v>5.9000000000000057</v>
      </c>
      <c r="L38" s="184">
        <f t="shared" si="2"/>
        <v>13.400000000000006</v>
      </c>
      <c r="M38" s="185">
        <f t="shared" si="3"/>
        <v>2</v>
      </c>
      <c r="N38" s="182">
        <v>29.8</v>
      </c>
      <c r="O38" s="183">
        <v>31.3</v>
      </c>
      <c r="P38" s="184">
        <v>52.5</v>
      </c>
      <c r="Q38" s="184">
        <v>60.5</v>
      </c>
      <c r="R38" s="184">
        <f>IFERROR(ROUND(INDEX(DataKs2Main!$W:$W,MATCH($A38,DataKs2Main!$D:$D,0)),1),"")</f>
        <v>22.4</v>
      </c>
      <c r="S38" s="184">
        <f t="shared" si="4"/>
        <v>-38.1</v>
      </c>
      <c r="T38" s="184">
        <f t="shared" si="14"/>
        <v>-30.1</v>
      </c>
      <c r="U38" s="184">
        <f t="shared" si="15"/>
        <v>-7.4000000000000021</v>
      </c>
      <c r="V38" s="185">
        <f t="shared" si="5"/>
        <v>35</v>
      </c>
      <c r="W38" s="182">
        <v>105.8</v>
      </c>
      <c r="X38" s="183">
        <v>107.2</v>
      </c>
      <c r="Y38" s="184">
        <v>109.3</v>
      </c>
      <c r="Z38" s="184">
        <v>110.3</v>
      </c>
      <c r="AA38" s="184">
        <f>IFERROR(ROUND(INDEX(DataKs2Main!$S:$S,MATCH($A38,DataKs2Main!$D:$D,0)),1),"")</f>
        <v>106.7</v>
      </c>
      <c r="AB38" s="184">
        <f t="shared" si="6"/>
        <v>-3.5999999999999943</v>
      </c>
      <c r="AC38" s="184">
        <f t="shared" si="7"/>
        <v>-2.5999999999999943</v>
      </c>
      <c r="AD38" s="184">
        <f t="shared" si="8"/>
        <v>0.90000000000000568</v>
      </c>
      <c r="AE38" s="185">
        <f t="shared" si="9"/>
        <v>21</v>
      </c>
      <c r="AF38" s="186">
        <v>-0.3</v>
      </c>
      <c r="AG38" s="187">
        <v>3.92</v>
      </c>
      <c r="AH38" s="215">
        <v>3.43</v>
      </c>
      <c r="AI38" s="215"/>
      <c r="AJ38" s="215" t="str">
        <f>IF('KS2 (Sch RWM)'!$AS38="","",'KS2 (Sch RWM)'!$AS38)</f>
        <v/>
      </c>
      <c r="AK38" s="188" t="str">
        <f t="shared" si="10"/>
        <v/>
      </c>
      <c r="AL38" s="188" t="str">
        <f t="shared" si="11"/>
        <v/>
      </c>
      <c r="AM38" s="188" t="str">
        <f t="shared" si="12"/>
        <v/>
      </c>
      <c r="AN38" s="185" t="str">
        <f t="shared" si="13"/>
        <v/>
      </c>
    </row>
    <row r="39" spans="1:40">
      <c r="A39" s="179" t="s">
        <v>68</v>
      </c>
      <c r="B39" s="180">
        <v>3503</v>
      </c>
      <c r="C39" s="180">
        <v>34</v>
      </c>
      <c r="D39" s="185">
        <f>IFERROR(INDEX(DataKs2Main!$G:$G,MATCH($A39,DataKs2Main!$D:$D,0)),"")</f>
        <v>52</v>
      </c>
      <c r="E39" s="183">
        <v>81.5</v>
      </c>
      <c r="F39" s="183">
        <v>75.400000000000006</v>
      </c>
      <c r="G39" s="184">
        <v>66.099999999999994</v>
      </c>
      <c r="H39" s="184">
        <v>87.2</v>
      </c>
      <c r="I39" s="184">
        <f>IFERROR(ROUND(INDEX(DataKs2Main!$U:$U,MATCH($A39,DataKs2Main!$D:$D,0)),1),"")</f>
        <v>92.3</v>
      </c>
      <c r="J39" s="184">
        <f t="shared" si="0"/>
        <v>5.0999999999999943</v>
      </c>
      <c r="K39" s="184">
        <f t="shared" si="1"/>
        <v>26.200000000000003</v>
      </c>
      <c r="L39" s="184">
        <f t="shared" si="2"/>
        <v>10.799999999999997</v>
      </c>
      <c r="M39" s="185">
        <f t="shared" si="3"/>
        <v>4</v>
      </c>
      <c r="N39" s="182">
        <v>33.299999999999997</v>
      </c>
      <c r="O39" s="183">
        <v>21.1</v>
      </c>
      <c r="P39" s="184">
        <v>16.100000000000001</v>
      </c>
      <c r="Q39" s="184">
        <v>34</v>
      </c>
      <c r="R39" s="184">
        <f>IFERROR(ROUND(INDEX(DataKs2Main!$W:$W,MATCH($A39,DataKs2Main!$D:$D,0)),1),"")</f>
        <v>42.3</v>
      </c>
      <c r="S39" s="184">
        <f t="shared" si="4"/>
        <v>8.2999999999999972</v>
      </c>
      <c r="T39" s="184">
        <f t="shared" si="14"/>
        <v>26.199999999999996</v>
      </c>
      <c r="U39" s="184">
        <f t="shared" si="15"/>
        <v>9</v>
      </c>
      <c r="V39" s="185">
        <f t="shared" si="5"/>
        <v>11</v>
      </c>
      <c r="W39" s="182">
        <v>106.1</v>
      </c>
      <c r="X39" s="183">
        <v>104.5</v>
      </c>
      <c r="Y39" s="184">
        <v>102.7</v>
      </c>
      <c r="Z39" s="184">
        <v>107.2</v>
      </c>
      <c r="AA39" s="184">
        <f>IFERROR(ROUND(INDEX(DataKs2Main!$S:$S,MATCH($A39,DataKs2Main!$D:$D,0)),1),"")</f>
        <v>109</v>
      </c>
      <c r="AB39" s="184">
        <f t="shared" si="6"/>
        <v>1.7999999999999972</v>
      </c>
      <c r="AC39" s="184">
        <f t="shared" si="7"/>
        <v>6.2999999999999972</v>
      </c>
      <c r="AD39" s="184">
        <f t="shared" si="8"/>
        <v>2.9000000000000057</v>
      </c>
      <c r="AE39" s="185">
        <f t="shared" si="9"/>
        <v>7</v>
      </c>
      <c r="AF39" s="186">
        <v>1.8</v>
      </c>
      <c r="AG39" s="187">
        <v>2.02</v>
      </c>
      <c r="AH39" s="215">
        <v>0.1</v>
      </c>
      <c r="AI39" s="215"/>
      <c r="AJ39" s="215" t="str">
        <f>IF('KS2 (Sch RWM)'!$AS39="","",'KS2 (Sch RWM)'!$AS39)</f>
        <v/>
      </c>
      <c r="AK39" s="188" t="str">
        <f t="shared" si="10"/>
        <v/>
      </c>
      <c r="AL39" s="188" t="str">
        <f t="shared" si="11"/>
        <v/>
      </c>
      <c r="AM39" s="188" t="str">
        <f t="shared" si="12"/>
        <v/>
      </c>
      <c r="AN39" s="185" t="str">
        <f t="shared" si="13"/>
        <v/>
      </c>
    </row>
    <row r="40" spans="1:40">
      <c r="A40" s="179" t="s">
        <v>69</v>
      </c>
      <c r="B40" s="180">
        <v>3505</v>
      </c>
      <c r="C40" s="180">
        <v>35</v>
      </c>
      <c r="D40" s="185">
        <f>IFERROR(INDEX(DataKs2Main!$G:$G,MATCH($A40,DataKs2Main!$D:$D,0)),"")</f>
        <v>30</v>
      </c>
      <c r="E40" s="183">
        <v>93.1</v>
      </c>
      <c r="F40" s="183">
        <v>96</v>
      </c>
      <c r="G40" s="184">
        <v>88</v>
      </c>
      <c r="H40" s="184">
        <v>88</v>
      </c>
      <c r="I40" s="184">
        <f>IFERROR(ROUND(INDEX(DataKs2Main!$U:$U,MATCH($A40,DataKs2Main!$D:$D,0)),1),"")</f>
        <v>83.3</v>
      </c>
      <c r="J40" s="184">
        <f t="shared" si="0"/>
        <v>-4.7000000000000028</v>
      </c>
      <c r="K40" s="184">
        <f t="shared" si="1"/>
        <v>-4.7000000000000028</v>
      </c>
      <c r="L40" s="184">
        <f t="shared" si="2"/>
        <v>-9.7999999999999972</v>
      </c>
      <c r="M40" s="185">
        <f t="shared" si="3"/>
        <v>17</v>
      </c>
      <c r="N40" s="182">
        <v>31</v>
      </c>
      <c r="O40" s="183">
        <v>40</v>
      </c>
      <c r="P40" s="184">
        <v>44</v>
      </c>
      <c r="Q40" s="184">
        <v>40</v>
      </c>
      <c r="R40" s="184">
        <f>IFERROR(ROUND(INDEX(DataKs2Main!$W:$W,MATCH($A40,DataKs2Main!$D:$D,0)),1),"")</f>
        <v>30</v>
      </c>
      <c r="S40" s="184">
        <f t="shared" si="4"/>
        <v>-10</v>
      </c>
      <c r="T40" s="184">
        <f t="shared" si="14"/>
        <v>-14</v>
      </c>
      <c r="U40" s="184">
        <f t="shared" si="15"/>
        <v>-1</v>
      </c>
      <c r="V40" s="185">
        <f t="shared" si="5"/>
        <v>27</v>
      </c>
      <c r="W40" s="182">
        <v>107</v>
      </c>
      <c r="X40" s="183">
        <v>107.7</v>
      </c>
      <c r="Y40" s="184">
        <v>107.3</v>
      </c>
      <c r="Z40" s="184">
        <v>107.6</v>
      </c>
      <c r="AA40" s="184">
        <f>IFERROR(ROUND(INDEX(DataKs2Main!$S:$S,MATCH($A40,DataKs2Main!$D:$D,0)),1),"")</f>
        <v>107</v>
      </c>
      <c r="AB40" s="184">
        <f t="shared" si="6"/>
        <v>-0.59999999999999432</v>
      </c>
      <c r="AC40" s="184">
        <f t="shared" si="7"/>
        <v>-0.29999999999999716</v>
      </c>
      <c r="AD40" s="184">
        <f t="shared" si="8"/>
        <v>0</v>
      </c>
      <c r="AE40" s="185">
        <f t="shared" si="9"/>
        <v>17</v>
      </c>
      <c r="AF40" s="186">
        <v>0.3</v>
      </c>
      <c r="AG40" s="187">
        <v>3.64</v>
      </c>
      <c r="AH40" s="215">
        <v>1.17</v>
      </c>
      <c r="AI40" s="215"/>
      <c r="AJ40" s="215" t="str">
        <f>IF('KS2 (Sch RWM)'!$AS40="","",'KS2 (Sch RWM)'!$AS40)</f>
        <v/>
      </c>
      <c r="AK40" s="188" t="str">
        <f t="shared" si="10"/>
        <v/>
      </c>
      <c r="AL40" s="188" t="str">
        <f t="shared" si="11"/>
        <v/>
      </c>
      <c r="AM40" s="188" t="str">
        <f t="shared" si="12"/>
        <v/>
      </c>
      <c r="AN40" s="185" t="str">
        <f t="shared" si="13"/>
        <v/>
      </c>
    </row>
    <row r="41" spans="1:40">
      <c r="A41" s="179" t="s">
        <v>70</v>
      </c>
      <c r="B41" s="180">
        <v>3506</v>
      </c>
      <c r="C41" s="180">
        <v>36</v>
      </c>
      <c r="D41" s="185">
        <f>IFERROR(INDEX(DataKs2Main!$G:$G,MATCH($A41,DataKs2Main!$D:$D,0)),"")</f>
        <v>29</v>
      </c>
      <c r="E41" s="183">
        <v>83.3</v>
      </c>
      <c r="F41" s="183">
        <v>76.7</v>
      </c>
      <c r="G41" s="184">
        <v>93.1</v>
      </c>
      <c r="H41" s="184">
        <v>67.900000000000006</v>
      </c>
      <c r="I41" s="184">
        <f>IFERROR(ROUND(INDEX(DataKs2Main!$U:$U,MATCH($A41,DataKs2Main!$D:$D,0)),1),"")</f>
        <v>82.8</v>
      </c>
      <c r="J41" s="184">
        <f t="shared" si="0"/>
        <v>14.899999999999991</v>
      </c>
      <c r="K41" s="184">
        <f t="shared" si="1"/>
        <v>-10.299999999999997</v>
      </c>
      <c r="L41" s="184">
        <f t="shared" si="2"/>
        <v>-0.5</v>
      </c>
      <c r="M41" s="185">
        <f t="shared" si="3"/>
        <v>20</v>
      </c>
      <c r="N41" s="182">
        <v>30</v>
      </c>
      <c r="O41" s="183">
        <v>20</v>
      </c>
      <c r="P41" s="184">
        <v>27.6</v>
      </c>
      <c r="Q41" s="184">
        <v>28.6</v>
      </c>
      <c r="R41" s="184">
        <f>IFERROR(ROUND(INDEX(DataKs2Main!$W:$W,MATCH($A41,DataKs2Main!$D:$D,0)),1),"")</f>
        <v>31</v>
      </c>
      <c r="S41" s="184">
        <f t="shared" si="4"/>
        <v>2.3999999999999986</v>
      </c>
      <c r="T41" s="184">
        <f t="shared" si="14"/>
        <v>3.3999999999999986</v>
      </c>
      <c r="U41" s="184">
        <f t="shared" si="15"/>
        <v>1</v>
      </c>
      <c r="V41" s="185">
        <f t="shared" si="5"/>
        <v>25</v>
      </c>
      <c r="W41" s="182">
        <v>105.7</v>
      </c>
      <c r="X41" s="183">
        <v>103.8</v>
      </c>
      <c r="Y41" s="184">
        <v>105.8</v>
      </c>
      <c r="Z41" s="184">
        <v>103.7</v>
      </c>
      <c r="AA41" s="184">
        <f>IFERROR(ROUND(INDEX(DataKs2Main!$S:$S,MATCH($A41,DataKs2Main!$D:$D,0)),1),"")</f>
        <v>106.7</v>
      </c>
      <c r="AB41" s="184">
        <f t="shared" si="6"/>
        <v>3</v>
      </c>
      <c r="AC41" s="184">
        <f t="shared" si="7"/>
        <v>0.90000000000000568</v>
      </c>
      <c r="AD41" s="184">
        <f t="shared" si="8"/>
        <v>1</v>
      </c>
      <c r="AE41" s="185">
        <f t="shared" si="9"/>
        <v>21</v>
      </c>
      <c r="AF41" s="186">
        <v>1.4</v>
      </c>
      <c r="AG41" s="187">
        <v>-0.39</v>
      </c>
      <c r="AH41" s="215">
        <v>0.22</v>
      </c>
      <c r="AI41" s="215"/>
      <c r="AJ41" s="215" t="str">
        <f>IF('KS2 (Sch RWM)'!$AS41="","",'KS2 (Sch RWM)'!$AS41)</f>
        <v/>
      </c>
      <c r="AK41" s="188" t="str">
        <f t="shared" si="10"/>
        <v/>
      </c>
      <c r="AL41" s="188" t="str">
        <f t="shared" si="11"/>
        <v/>
      </c>
      <c r="AM41" s="188" t="str">
        <f t="shared" si="12"/>
        <v/>
      </c>
      <c r="AN41" s="185" t="str">
        <f t="shared" si="13"/>
        <v/>
      </c>
    </row>
    <row r="42" spans="1:40">
      <c r="A42" s="179" t="s">
        <v>71</v>
      </c>
      <c r="B42" s="180">
        <v>4028</v>
      </c>
      <c r="C42" s="180">
        <v>37</v>
      </c>
      <c r="D42" s="185">
        <f>IFERROR(INDEX(DataKs2Main!$G:$G,MATCH($A42,DataKs2Main!$D:$D,0)),"")</f>
        <v>90</v>
      </c>
      <c r="E42" s="183">
        <v>96.7</v>
      </c>
      <c r="F42" s="183">
        <v>72.900000000000006</v>
      </c>
      <c r="G42" s="184">
        <v>91.7</v>
      </c>
      <c r="H42" s="184">
        <v>92.1</v>
      </c>
      <c r="I42" s="184">
        <f>IFERROR(ROUND(INDEX(DataKs2Main!$U:$U,MATCH($A42,DataKs2Main!$D:$D,0)),1),"")</f>
        <v>91.1</v>
      </c>
      <c r="J42" s="184">
        <f t="shared" si="0"/>
        <v>-1</v>
      </c>
      <c r="K42" s="184">
        <f t="shared" si="1"/>
        <v>-0.60000000000000853</v>
      </c>
      <c r="L42" s="184">
        <f t="shared" si="2"/>
        <v>-5.6000000000000085</v>
      </c>
      <c r="M42" s="185">
        <f t="shared" si="3"/>
        <v>6</v>
      </c>
      <c r="N42" s="182">
        <v>40</v>
      </c>
      <c r="O42" s="183">
        <v>29.4</v>
      </c>
      <c r="P42" s="184">
        <v>31</v>
      </c>
      <c r="Q42" s="184">
        <v>44.9</v>
      </c>
      <c r="R42" s="184">
        <f>IFERROR(ROUND(INDEX(DataKs2Main!$W:$W,MATCH($A42,DataKs2Main!$D:$D,0)),1),"")</f>
        <v>37.799999999999997</v>
      </c>
      <c r="S42" s="184">
        <f t="shared" si="4"/>
        <v>-7.1000000000000014</v>
      </c>
      <c r="T42" s="184">
        <f t="shared" si="14"/>
        <v>6.7999999999999972</v>
      </c>
      <c r="U42" s="184">
        <f t="shared" si="15"/>
        <v>-2.2000000000000028</v>
      </c>
      <c r="V42" s="185">
        <f t="shared" si="5"/>
        <v>15</v>
      </c>
      <c r="W42" s="182">
        <v>108.1</v>
      </c>
      <c r="X42" s="183">
        <v>104.2</v>
      </c>
      <c r="Y42" s="184">
        <v>107.1</v>
      </c>
      <c r="Z42" s="184">
        <v>108.5</v>
      </c>
      <c r="AA42" s="184">
        <f>IFERROR(ROUND(INDEX(DataKs2Main!$S:$S,MATCH($A42,DataKs2Main!$D:$D,0)),1),"")</f>
        <v>107.6</v>
      </c>
      <c r="AB42" s="184">
        <f t="shared" si="6"/>
        <v>-0.90000000000000568</v>
      </c>
      <c r="AC42" s="184">
        <f t="shared" si="7"/>
        <v>0.5</v>
      </c>
      <c r="AD42" s="184">
        <f t="shared" si="8"/>
        <v>-0.5</v>
      </c>
      <c r="AE42" s="185">
        <f t="shared" si="9"/>
        <v>13</v>
      </c>
      <c r="AF42" s="186">
        <v>3.5</v>
      </c>
      <c r="AG42" s="187">
        <v>-0.44</v>
      </c>
      <c r="AH42" s="215">
        <v>2.7</v>
      </c>
      <c r="AI42" s="215"/>
      <c r="AJ42" s="215" t="str">
        <f>IF('KS2 (Sch RWM)'!$AS42="","",'KS2 (Sch RWM)'!$AS42)</f>
        <v/>
      </c>
      <c r="AK42" s="188" t="str">
        <f t="shared" si="10"/>
        <v/>
      </c>
      <c r="AL42" s="188" t="str">
        <f t="shared" si="11"/>
        <v/>
      </c>
      <c r="AM42" s="188" t="str">
        <f t="shared" si="12"/>
        <v/>
      </c>
      <c r="AN42" s="185" t="str">
        <f t="shared" si="13"/>
        <v/>
      </c>
    </row>
    <row r="43" spans="1:40">
      <c r="A43" s="179" t="s">
        <v>93</v>
      </c>
      <c r="B43" s="180">
        <v>2003</v>
      </c>
      <c r="C43" s="180">
        <v>38</v>
      </c>
      <c r="D43" s="185">
        <f>IFERROR(INDEX(DataKs2Main!$G:$G,MATCH($A43,DataKs2Main!$D:$D,0)),"")</f>
        <v>83</v>
      </c>
      <c r="E43" s="183">
        <v>86.5</v>
      </c>
      <c r="F43" s="183">
        <v>57.1</v>
      </c>
      <c r="G43" s="184">
        <v>75.3</v>
      </c>
      <c r="H43" s="184">
        <v>69.900000000000006</v>
      </c>
      <c r="I43" s="184">
        <f>IFERROR(ROUND(INDEX(DataKs2Main!$U:$U,MATCH($A43,DataKs2Main!$D:$D,0)),1),"")</f>
        <v>84.3</v>
      </c>
      <c r="J43" s="184">
        <f t="shared" si="0"/>
        <v>14.399999999999991</v>
      </c>
      <c r="K43" s="184">
        <f t="shared" si="1"/>
        <v>9</v>
      </c>
      <c r="L43" s="184">
        <f t="shared" si="2"/>
        <v>-2.2000000000000028</v>
      </c>
      <c r="M43" s="185">
        <f t="shared" si="3"/>
        <v>15</v>
      </c>
      <c r="N43" s="182">
        <v>41.7</v>
      </c>
      <c r="O43" s="183">
        <v>9.1</v>
      </c>
      <c r="P43" s="184">
        <v>23.5</v>
      </c>
      <c r="Q43" s="184">
        <v>33.700000000000003</v>
      </c>
      <c r="R43" s="184">
        <f>IFERROR(ROUND(INDEX(DataKs2Main!$W:$W,MATCH($A43,DataKs2Main!$D:$D,0)),1),"")</f>
        <v>49.4</v>
      </c>
      <c r="S43" s="184">
        <f t="shared" si="4"/>
        <v>15.699999999999996</v>
      </c>
      <c r="T43" s="184">
        <f t="shared" si="14"/>
        <v>25.9</v>
      </c>
      <c r="U43" s="184">
        <f t="shared" si="15"/>
        <v>7.6999999999999957</v>
      </c>
      <c r="V43" s="185">
        <f t="shared" si="5"/>
        <v>5</v>
      </c>
      <c r="W43" s="182">
        <v>106.8</v>
      </c>
      <c r="X43" s="183">
        <v>100.8</v>
      </c>
      <c r="Y43" s="184">
        <v>103.7</v>
      </c>
      <c r="Z43" s="184">
        <v>105.2</v>
      </c>
      <c r="AA43" s="184">
        <f>IFERROR(ROUND(INDEX(DataKs2Main!$S:$S,MATCH($A43,DataKs2Main!$D:$D,0)),1),"")</f>
        <v>109.2</v>
      </c>
      <c r="AB43" s="184">
        <f t="shared" si="6"/>
        <v>4</v>
      </c>
      <c r="AC43" s="184">
        <f t="shared" si="7"/>
        <v>5.5</v>
      </c>
      <c r="AD43" s="184">
        <f t="shared" si="8"/>
        <v>2.4000000000000057</v>
      </c>
      <c r="AE43" s="185">
        <f t="shared" si="9"/>
        <v>6</v>
      </c>
      <c r="AF43" s="186">
        <v>-1.2</v>
      </c>
      <c r="AG43" s="187">
        <v>-6.21</v>
      </c>
      <c r="AH43" s="215">
        <v>-3.81</v>
      </c>
      <c r="AI43" s="215"/>
      <c r="AJ43" s="215" t="str">
        <f>IF('KS2 (Sch RWM)'!$AS43="","",'KS2 (Sch RWM)'!$AS43)</f>
        <v/>
      </c>
      <c r="AK43" s="188" t="str">
        <f t="shared" si="10"/>
        <v/>
      </c>
      <c r="AL43" s="188" t="str">
        <f t="shared" si="11"/>
        <v/>
      </c>
      <c r="AM43" s="188" t="str">
        <f t="shared" si="12"/>
        <v/>
      </c>
      <c r="AN43" s="185" t="str">
        <f t="shared" si="13"/>
        <v/>
      </c>
    </row>
    <row r="44" spans="1:40">
      <c r="A44" s="179" t="s">
        <v>73</v>
      </c>
      <c r="B44" s="180">
        <v>2056</v>
      </c>
      <c r="C44" s="180">
        <v>39</v>
      </c>
      <c r="D44" s="185">
        <f>IFERROR(INDEX(DataKs2Main!$G:$G,MATCH($A44,DataKs2Main!$D:$D,0)),"")</f>
        <v>51</v>
      </c>
      <c r="E44" s="183">
        <v>85.7</v>
      </c>
      <c r="F44" s="183">
        <v>81.8</v>
      </c>
      <c r="G44" s="184">
        <v>82.3</v>
      </c>
      <c r="H44" s="184">
        <v>79.7</v>
      </c>
      <c r="I44" s="184">
        <f>IFERROR(ROUND(INDEX(DataKs2Main!$U:$U,MATCH($A44,DataKs2Main!$D:$D,0)),1),"")</f>
        <v>84.3</v>
      </c>
      <c r="J44" s="184">
        <f t="shared" si="0"/>
        <v>4.5999999999999943</v>
      </c>
      <c r="K44" s="184">
        <f t="shared" si="1"/>
        <v>2</v>
      </c>
      <c r="L44" s="184">
        <f t="shared" si="2"/>
        <v>-1.4000000000000057</v>
      </c>
      <c r="M44" s="185">
        <f t="shared" si="3"/>
        <v>15</v>
      </c>
      <c r="N44" s="182">
        <v>46.4</v>
      </c>
      <c r="O44" s="183">
        <v>47.7</v>
      </c>
      <c r="P44" s="184">
        <v>19.399999999999999</v>
      </c>
      <c r="Q44" s="184">
        <v>30.5</v>
      </c>
      <c r="R44" s="184">
        <f>IFERROR(ROUND(INDEX(DataKs2Main!$W:$W,MATCH($A44,DataKs2Main!$D:$D,0)),1),"")</f>
        <v>43.1</v>
      </c>
      <c r="S44" s="184">
        <f t="shared" si="4"/>
        <v>12.600000000000001</v>
      </c>
      <c r="T44" s="184">
        <f t="shared" si="14"/>
        <v>23.700000000000003</v>
      </c>
      <c r="U44" s="184">
        <f t="shared" si="15"/>
        <v>-3.2999999999999972</v>
      </c>
      <c r="V44" s="185">
        <f t="shared" si="5"/>
        <v>10</v>
      </c>
      <c r="W44" s="182">
        <v>107</v>
      </c>
      <c r="X44" s="183">
        <v>108.6</v>
      </c>
      <c r="Y44" s="184">
        <v>105.8</v>
      </c>
      <c r="Z44" s="184">
        <v>106.5</v>
      </c>
      <c r="AA44" s="184">
        <f>IFERROR(ROUND(INDEX(DataKs2Main!$S:$S,MATCH($A44,DataKs2Main!$D:$D,0)),1),"")</f>
        <v>108.7</v>
      </c>
      <c r="AB44" s="184">
        <f t="shared" si="6"/>
        <v>2.2000000000000028</v>
      </c>
      <c r="AC44" s="184">
        <f t="shared" si="7"/>
        <v>2.9000000000000057</v>
      </c>
      <c r="AD44" s="184">
        <f t="shared" si="8"/>
        <v>1.7000000000000028</v>
      </c>
      <c r="AE44" s="185">
        <f t="shared" si="9"/>
        <v>8</v>
      </c>
      <c r="AF44" s="186">
        <v>2.9</v>
      </c>
      <c r="AG44" s="187">
        <v>4.76</v>
      </c>
      <c r="AH44" s="215">
        <v>0.61</v>
      </c>
      <c r="AI44" s="215"/>
      <c r="AJ44" s="215" t="str">
        <f>IF('KS2 (Sch RWM)'!$AS44="","",'KS2 (Sch RWM)'!$AS44)</f>
        <v/>
      </c>
      <c r="AK44" s="188" t="str">
        <f t="shared" si="10"/>
        <v/>
      </c>
      <c r="AL44" s="188" t="str">
        <f t="shared" si="11"/>
        <v/>
      </c>
      <c r="AM44" s="188" t="str">
        <f t="shared" si="12"/>
        <v/>
      </c>
      <c r="AN44" s="185" t="str">
        <f t="shared" si="13"/>
        <v/>
      </c>
    </row>
    <row r="45" spans="1:40">
      <c r="A45" s="179" t="s">
        <v>74</v>
      </c>
      <c r="B45" s="180">
        <v>2059</v>
      </c>
      <c r="C45" s="180">
        <v>40</v>
      </c>
      <c r="D45" s="185">
        <f>IFERROR(INDEX(DataKs2Main!$G:$G,MATCH($A45,DataKs2Main!$D:$D,0)),"")</f>
        <v>129</v>
      </c>
      <c r="E45" s="183">
        <v>78.599999999999994</v>
      </c>
      <c r="F45" s="183">
        <v>63.1</v>
      </c>
      <c r="G45" s="184">
        <v>78.599999999999994</v>
      </c>
      <c r="H45" s="184">
        <v>68.099999999999994</v>
      </c>
      <c r="I45" s="184">
        <f>IFERROR(ROUND(INDEX(DataKs2Main!$U:$U,MATCH($A45,DataKs2Main!$D:$D,0)),1),"")</f>
        <v>74.400000000000006</v>
      </c>
      <c r="J45" s="184">
        <f t="shared" si="0"/>
        <v>6.3000000000000114</v>
      </c>
      <c r="K45" s="184">
        <f t="shared" si="1"/>
        <v>-4.1999999999999886</v>
      </c>
      <c r="L45" s="184">
        <f t="shared" si="2"/>
        <v>-4.1999999999999886</v>
      </c>
      <c r="M45" s="185">
        <f t="shared" si="3"/>
        <v>31</v>
      </c>
      <c r="N45" s="182">
        <v>21.4</v>
      </c>
      <c r="O45" s="183">
        <v>14.8</v>
      </c>
      <c r="P45" s="184">
        <v>27.1</v>
      </c>
      <c r="Q45" s="184">
        <v>21.3</v>
      </c>
      <c r="R45" s="184">
        <f>IFERROR(ROUND(INDEX(DataKs2Main!$W:$W,MATCH($A45,DataKs2Main!$D:$D,0)),1),"")</f>
        <v>27.9</v>
      </c>
      <c r="S45" s="184">
        <f t="shared" si="4"/>
        <v>6.5999999999999979</v>
      </c>
      <c r="T45" s="184">
        <f t="shared" si="14"/>
        <v>0.79999999999999716</v>
      </c>
      <c r="U45" s="184">
        <f t="shared" si="15"/>
        <v>6.5</v>
      </c>
      <c r="V45" s="185">
        <f t="shared" si="5"/>
        <v>28</v>
      </c>
      <c r="W45" s="182">
        <v>104.8</v>
      </c>
      <c r="X45" s="183">
        <v>102.4</v>
      </c>
      <c r="Y45" s="184">
        <v>105.5</v>
      </c>
      <c r="Z45" s="184">
        <v>103.5</v>
      </c>
      <c r="AA45" s="184">
        <f>IFERROR(ROUND(INDEX(DataKs2Main!$S:$S,MATCH($A45,DataKs2Main!$D:$D,0)),1),"")</f>
        <v>104.4</v>
      </c>
      <c r="AB45" s="184">
        <f t="shared" si="6"/>
        <v>0.90000000000000568</v>
      </c>
      <c r="AC45" s="184">
        <f t="shared" si="7"/>
        <v>-1.0999999999999943</v>
      </c>
      <c r="AD45" s="184">
        <f t="shared" si="8"/>
        <v>-0.39999999999999147</v>
      </c>
      <c r="AE45" s="185">
        <f t="shared" si="9"/>
        <v>32</v>
      </c>
      <c r="AF45" s="186">
        <v>-1.3</v>
      </c>
      <c r="AG45" s="187">
        <v>-1.24</v>
      </c>
      <c r="AH45" s="215">
        <v>1.49</v>
      </c>
      <c r="AI45" s="215"/>
      <c r="AJ45" s="215" t="str">
        <f>IF('KS2 (Sch RWM)'!$AS45="","",'KS2 (Sch RWM)'!$AS45)</f>
        <v/>
      </c>
      <c r="AK45" s="188" t="str">
        <f t="shared" si="10"/>
        <v/>
      </c>
      <c r="AL45" s="188" t="str">
        <f t="shared" si="11"/>
        <v/>
      </c>
      <c r="AM45" s="188" t="str">
        <f t="shared" si="12"/>
        <v/>
      </c>
      <c r="AN45" s="185" t="str">
        <f t="shared" si="13"/>
        <v/>
      </c>
    </row>
    <row r="46" spans="1:40">
      <c r="A46" s="179" t="s">
        <v>94</v>
      </c>
      <c r="B46" s="180">
        <v>2055</v>
      </c>
      <c r="C46" s="180">
        <v>41</v>
      </c>
      <c r="D46" s="185">
        <f>IFERROR(INDEX(DataKs2Main!$G:$G,MATCH($A46,DataKs2Main!$D:$D,0)),"")</f>
        <v>136</v>
      </c>
      <c r="E46" s="183">
        <v>92.7</v>
      </c>
      <c r="F46" s="183">
        <v>87.3</v>
      </c>
      <c r="G46" s="184">
        <v>89.3</v>
      </c>
      <c r="H46" s="184">
        <v>83.6</v>
      </c>
      <c r="I46" s="184">
        <f>IFERROR(ROUND(INDEX(DataKs2Main!$U:$U,MATCH($A46,DataKs2Main!$D:$D,0)),1),"")</f>
        <v>91.2</v>
      </c>
      <c r="J46" s="184">
        <f t="shared" si="0"/>
        <v>7.6000000000000085</v>
      </c>
      <c r="K46" s="184">
        <f t="shared" si="1"/>
        <v>1.9000000000000057</v>
      </c>
      <c r="L46" s="184">
        <f t="shared" si="2"/>
        <v>-1.5</v>
      </c>
      <c r="M46" s="185">
        <f t="shared" si="3"/>
        <v>5</v>
      </c>
      <c r="N46" s="182">
        <v>45.5</v>
      </c>
      <c r="O46" s="183">
        <v>44</v>
      </c>
      <c r="P46" s="184">
        <v>45.7</v>
      </c>
      <c r="Q46" s="184">
        <v>40.700000000000003</v>
      </c>
      <c r="R46" s="184">
        <f>IFERROR(ROUND(INDEX(DataKs2Main!$W:$W,MATCH($A46,DataKs2Main!$D:$D,0)),1),"")</f>
        <v>50</v>
      </c>
      <c r="S46" s="184">
        <f t="shared" si="4"/>
        <v>9.2999999999999972</v>
      </c>
      <c r="T46" s="184">
        <f t="shared" si="14"/>
        <v>4.2999999999999972</v>
      </c>
      <c r="U46" s="184">
        <f t="shared" si="15"/>
        <v>4.5</v>
      </c>
      <c r="V46" s="185">
        <f t="shared" si="5"/>
        <v>3</v>
      </c>
      <c r="W46" s="182">
        <v>108.3</v>
      </c>
      <c r="X46" s="183">
        <v>107.7</v>
      </c>
      <c r="Y46" s="184">
        <v>108.4</v>
      </c>
      <c r="Z46" s="184">
        <v>107.4</v>
      </c>
      <c r="AA46" s="184">
        <f>IFERROR(ROUND(INDEX(DataKs2Main!$S:$S,MATCH($A46,DataKs2Main!$D:$D,0)),1),"")</f>
        <v>109.9</v>
      </c>
      <c r="AB46" s="184">
        <f t="shared" si="6"/>
        <v>2.5</v>
      </c>
      <c r="AC46" s="184">
        <f t="shared" si="7"/>
        <v>1.5</v>
      </c>
      <c r="AD46" s="184">
        <f t="shared" si="8"/>
        <v>1.6000000000000085</v>
      </c>
      <c r="AE46" s="185">
        <f t="shared" si="9"/>
        <v>3</v>
      </c>
      <c r="AF46" s="186">
        <v>1.8</v>
      </c>
      <c r="AG46" s="187">
        <v>3.39</v>
      </c>
      <c r="AH46" s="215">
        <v>7.55</v>
      </c>
      <c r="AI46" s="215"/>
      <c r="AJ46" s="215" t="str">
        <f>IF('KS2 (Sch RWM)'!$AS46="","",'KS2 (Sch RWM)'!$AS46)</f>
        <v/>
      </c>
      <c r="AK46" s="188" t="str">
        <f t="shared" si="10"/>
        <v/>
      </c>
      <c r="AL46" s="188" t="str">
        <f t="shared" si="11"/>
        <v/>
      </c>
      <c r="AM46" s="188" t="str">
        <f t="shared" si="12"/>
        <v/>
      </c>
      <c r="AN46" s="185" t="str">
        <f t="shared" si="13"/>
        <v/>
      </c>
    </row>
    <row r="47" spans="1:40">
      <c r="A47" s="179" t="s">
        <v>76</v>
      </c>
      <c r="B47" s="180">
        <v>2063</v>
      </c>
      <c r="C47" s="180">
        <v>42</v>
      </c>
      <c r="D47" s="185">
        <f>IFERROR(INDEX(DataKs2Main!$G:$G,MATCH($A47,DataKs2Main!$D:$D,0)),"")</f>
        <v>142</v>
      </c>
      <c r="E47" s="183">
        <v>63.4</v>
      </c>
      <c r="F47" s="183">
        <v>67.599999999999994</v>
      </c>
      <c r="G47" s="184">
        <v>65.7</v>
      </c>
      <c r="H47" s="184">
        <v>75.2</v>
      </c>
      <c r="I47" s="184">
        <f>IFERROR(ROUND(INDEX(DataKs2Main!$U:$U,MATCH($A47,DataKs2Main!$D:$D,0)),1),"")</f>
        <v>69.7</v>
      </c>
      <c r="J47" s="184">
        <f t="shared" si="0"/>
        <v>-5.5</v>
      </c>
      <c r="K47" s="184">
        <f t="shared" si="1"/>
        <v>4</v>
      </c>
      <c r="L47" s="184">
        <f t="shared" si="2"/>
        <v>6.3000000000000043</v>
      </c>
      <c r="M47" s="185">
        <f t="shared" si="3"/>
        <v>36</v>
      </c>
      <c r="N47" s="182">
        <v>20.7</v>
      </c>
      <c r="O47" s="183">
        <v>26.4</v>
      </c>
      <c r="P47" s="184">
        <v>30.1</v>
      </c>
      <c r="Q47" s="184">
        <v>33.299999999999997</v>
      </c>
      <c r="R47" s="184">
        <f>IFERROR(ROUND(INDEX(DataKs2Main!$W:$W,MATCH($A47,DataKs2Main!$D:$D,0)),1),"")</f>
        <v>25.4</v>
      </c>
      <c r="S47" s="184">
        <f t="shared" si="4"/>
        <v>-7.8999999999999986</v>
      </c>
      <c r="T47" s="184">
        <f t="shared" si="14"/>
        <v>-4.7000000000000028</v>
      </c>
      <c r="U47" s="184">
        <f t="shared" si="15"/>
        <v>4.6999999999999993</v>
      </c>
      <c r="V47" s="185">
        <f t="shared" si="5"/>
        <v>31</v>
      </c>
      <c r="W47" s="182">
        <v>102.6</v>
      </c>
      <c r="X47" s="183">
        <v>103.2</v>
      </c>
      <c r="Y47" s="184">
        <v>103.9</v>
      </c>
      <c r="Z47" s="184">
        <v>105.1</v>
      </c>
      <c r="AA47" s="184">
        <f>IFERROR(ROUND(INDEX(DataKs2Main!$S:$S,MATCH($A47,DataKs2Main!$D:$D,0)),1),"")</f>
        <v>103.4</v>
      </c>
      <c r="AB47" s="184">
        <f t="shared" si="6"/>
        <v>-1.6999999999999886</v>
      </c>
      <c r="AC47" s="184">
        <f t="shared" si="7"/>
        <v>-0.5</v>
      </c>
      <c r="AD47" s="184">
        <f t="shared" si="8"/>
        <v>0.80000000000001137</v>
      </c>
      <c r="AE47" s="185">
        <f t="shared" si="9"/>
        <v>38</v>
      </c>
      <c r="AF47" s="186">
        <v>-2.2000000000000002</v>
      </c>
      <c r="AG47" s="187">
        <v>0.63</v>
      </c>
      <c r="AH47" s="215">
        <v>0.27</v>
      </c>
      <c r="AI47" s="215"/>
      <c r="AJ47" s="215" t="str">
        <f>IF('KS2 (Sch RWM)'!$AS47="","",'KS2 (Sch RWM)'!$AS47)</f>
        <v/>
      </c>
      <c r="AK47" s="188" t="str">
        <f t="shared" si="10"/>
        <v/>
      </c>
      <c r="AL47" s="188" t="str">
        <f t="shared" si="11"/>
        <v/>
      </c>
      <c r="AM47" s="188" t="str">
        <f t="shared" si="12"/>
        <v/>
      </c>
      <c r="AN47" s="185" t="str">
        <f t="shared" si="13"/>
        <v/>
      </c>
    </row>
    <row r="48" spans="1:40">
      <c r="A48" s="179" t="s">
        <v>95</v>
      </c>
      <c r="B48" s="180">
        <v>3301</v>
      </c>
      <c r="C48" s="180">
        <v>43</v>
      </c>
      <c r="D48" s="185">
        <f>IFERROR(INDEX(DataKs2Main!$G:$G,MATCH($A48,DataKs2Main!$D:$D,0)),"")</f>
        <v>84</v>
      </c>
      <c r="E48" s="183">
        <v>82.4</v>
      </c>
      <c r="F48" s="183">
        <v>69.400000000000006</v>
      </c>
      <c r="G48" s="184">
        <v>70.099999999999994</v>
      </c>
      <c r="H48" s="184">
        <v>75</v>
      </c>
      <c r="I48" s="184">
        <f>IFERROR(ROUND(INDEX(DataKs2Main!$U:$U,MATCH($A48,DataKs2Main!$D:$D,0)),1),"")</f>
        <v>76.2</v>
      </c>
      <c r="J48" s="184">
        <f t="shared" si="0"/>
        <v>1.2000000000000028</v>
      </c>
      <c r="K48" s="184">
        <f t="shared" si="1"/>
        <v>6.1000000000000085</v>
      </c>
      <c r="L48" s="184">
        <f t="shared" si="2"/>
        <v>-6.2000000000000028</v>
      </c>
      <c r="M48" s="185">
        <f t="shared" si="3"/>
        <v>29</v>
      </c>
      <c r="N48" s="182">
        <v>30.6</v>
      </c>
      <c r="O48" s="183">
        <v>24.7</v>
      </c>
      <c r="P48" s="184">
        <v>28.6</v>
      </c>
      <c r="Q48" s="184">
        <v>34.1</v>
      </c>
      <c r="R48" s="184">
        <f>IFERROR(ROUND(INDEX(DataKs2Main!$W:$W,MATCH($A48,DataKs2Main!$D:$D,0)),1),"")</f>
        <v>31</v>
      </c>
      <c r="S48" s="184">
        <f t="shared" si="4"/>
        <v>-3.1000000000000014</v>
      </c>
      <c r="T48" s="184">
        <f t="shared" si="14"/>
        <v>2.3999999999999986</v>
      </c>
      <c r="U48" s="184">
        <f t="shared" si="15"/>
        <v>0.39999999999999858</v>
      </c>
      <c r="V48" s="185">
        <f t="shared" si="5"/>
        <v>25</v>
      </c>
      <c r="W48" s="182">
        <v>105.3</v>
      </c>
      <c r="X48" s="183">
        <v>103.1</v>
      </c>
      <c r="Y48" s="184">
        <v>103.9</v>
      </c>
      <c r="Z48" s="184">
        <v>104.8</v>
      </c>
      <c r="AA48" s="184">
        <f>IFERROR(ROUND(INDEX(DataKs2Main!$S:$S,MATCH($A48,DataKs2Main!$D:$D,0)),1),"")</f>
        <v>104.6</v>
      </c>
      <c r="AB48" s="184">
        <f t="shared" si="6"/>
        <v>-0.20000000000000284</v>
      </c>
      <c r="AC48" s="184">
        <f t="shared" si="7"/>
        <v>0.69999999999998863</v>
      </c>
      <c r="AD48" s="184">
        <f t="shared" si="8"/>
        <v>-0.70000000000000284</v>
      </c>
      <c r="AE48" s="185">
        <f t="shared" si="9"/>
        <v>31</v>
      </c>
      <c r="AF48" s="186">
        <v>-0.1</v>
      </c>
      <c r="AG48" s="187">
        <v>-2.16</v>
      </c>
      <c r="AH48" s="215">
        <v>-0.91</v>
      </c>
      <c r="AI48" s="215"/>
      <c r="AJ48" s="215" t="str">
        <f>IF('KS2 (Sch RWM)'!$AS48="","",'KS2 (Sch RWM)'!$AS48)</f>
        <v/>
      </c>
      <c r="AK48" s="188" t="str">
        <f t="shared" si="10"/>
        <v/>
      </c>
      <c r="AL48" s="188" t="str">
        <f t="shared" si="11"/>
        <v/>
      </c>
      <c r="AM48" s="188" t="str">
        <f t="shared" si="12"/>
        <v/>
      </c>
      <c r="AN48" s="185" t="str">
        <f t="shared" si="13"/>
        <v/>
      </c>
    </row>
    <row r="49" spans="1:40">
      <c r="A49" s="179" t="s">
        <v>96</v>
      </c>
      <c r="B49" s="180">
        <v>7008</v>
      </c>
      <c r="C49" s="180">
        <v>44</v>
      </c>
      <c r="D49" s="185">
        <f>IFERROR(INDEX(DataKs2Main!$G:$G,MATCH($A49,DataKs2Main!$D:$D,0)),"")</f>
        <v>8</v>
      </c>
      <c r="E49" s="183"/>
      <c r="F49" s="183">
        <v>33.299999999999997</v>
      </c>
      <c r="G49" s="184">
        <v>0</v>
      </c>
      <c r="H49" s="184">
        <v>0</v>
      </c>
      <c r="I49" s="184">
        <f>IFERROR(ROUND(INDEX(DataKs2Main!$U:$U,MATCH($A49,DataKs2Main!$D:$D,0)),1),"")</f>
        <v>0</v>
      </c>
      <c r="J49" s="184">
        <f t="shared" si="0"/>
        <v>0</v>
      </c>
      <c r="K49" s="184">
        <f t="shared" si="1"/>
        <v>0</v>
      </c>
      <c r="L49" s="184" t="str">
        <f t="shared" si="2"/>
        <v/>
      </c>
      <c r="M49" s="185"/>
      <c r="N49" s="182"/>
      <c r="O49" s="183">
        <v>0</v>
      </c>
      <c r="P49" s="184">
        <v>0</v>
      </c>
      <c r="Q49" s="184">
        <v>0</v>
      </c>
      <c r="R49" s="184">
        <f>IFERROR(ROUND(INDEX(DataKs2Main!$W:$W,MATCH($A49,DataKs2Main!$D:$D,0)),1),"")</f>
        <v>0</v>
      </c>
      <c r="S49" s="184">
        <f t="shared" si="4"/>
        <v>0</v>
      </c>
      <c r="T49" s="184">
        <f t="shared" si="14"/>
        <v>0</v>
      </c>
      <c r="U49" s="184" t="str">
        <f t="shared" si="15"/>
        <v/>
      </c>
      <c r="V49" s="185"/>
      <c r="W49" s="182"/>
      <c r="X49" s="183">
        <v>102</v>
      </c>
      <c r="Y49" s="184">
        <v>88</v>
      </c>
      <c r="Z49" s="184">
        <v>94</v>
      </c>
      <c r="AA49" s="184">
        <f>IFERROR(ROUND(INDEX(DataKs2Main!$S:$S,MATCH($A49,DataKs2Main!$D:$D,0)),1),"")</f>
        <v>89</v>
      </c>
      <c r="AB49" s="184">
        <f t="shared" si="6"/>
        <v>-5</v>
      </c>
      <c r="AC49" s="184">
        <f t="shared" si="7"/>
        <v>1</v>
      </c>
      <c r="AD49" s="184" t="str">
        <f t="shared" si="8"/>
        <v/>
      </c>
      <c r="AE49" s="185"/>
      <c r="AF49" s="186" t="s">
        <v>105</v>
      </c>
      <c r="AG49" s="187">
        <v>-7.17</v>
      </c>
      <c r="AH49" s="215">
        <v>-7.9</v>
      </c>
      <c r="AI49" s="215"/>
      <c r="AJ49" s="215" t="str">
        <f>IF('KS2 (Sch RWM)'!$AS49="","",'KS2 (Sch RWM)'!$AS49)</f>
        <v/>
      </c>
      <c r="AK49" s="188" t="str">
        <f t="shared" si="10"/>
        <v/>
      </c>
      <c r="AL49" s="188" t="str">
        <f t="shared" si="11"/>
        <v/>
      </c>
      <c r="AM49" s="188" t="str">
        <f t="shared" si="12"/>
        <v/>
      </c>
      <c r="AN49" s="185"/>
    </row>
    <row r="50" spans="1:40">
      <c r="A50" s="179" t="s">
        <v>77</v>
      </c>
      <c r="B50" s="180">
        <v>7001</v>
      </c>
      <c r="C50" s="180">
        <v>45</v>
      </c>
      <c r="D50" s="185">
        <f>IFERROR(INDEX(DataKs2Main!$G:$G,MATCH($A50,DataKs2Main!$D:$D,0)),"")</f>
        <v>15</v>
      </c>
      <c r="E50" s="183">
        <v>0</v>
      </c>
      <c r="F50" s="183">
        <v>0</v>
      </c>
      <c r="G50" s="184">
        <v>0</v>
      </c>
      <c r="H50" s="184">
        <v>0</v>
      </c>
      <c r="I50" s="184">
        <f>IFERROR(ROUND(INDEX(DataKs2Main!$U:$U,MATCH($A50,DataKs2Main!$D:$D,0)),1),"")</f>
        <v>0</v>
      </c>
      <c r="J50" s="184">
        <f t="shared" si="0"/>
        <v>0</v>
      </c>
      <c r="K50" s="184">
        <f t="shared" si="1"/>
        <v>0</v>
      </c>
      <c r="L50" s="184">
        <f t="shared" si="2"/>
        <v>0</v>
      </c>
      <c r="M50" s="185"/>
      <c r="N50" s="182">
        <v>0</v>
      </c>
      <c r="O50" s="183">
        <v>0</v>
      </c>
      <c r="P50" s="184">
        <v>0</v>
      </c>
      <c r="Q50" s="184">
        <v>0</v>
      </c>
      <c r="R50" s="184">
        <f>IFERROR(ROUND(INDEX(DataKs2Main!$W:$W,MATCH($A50,DataKs2Main!$D:$D,0)),1),"")</f>
        <v>0</v>
      </c>
      <c r="S50" s="184">
        <f t="shared" si="4"/>
        <v>0</v>
      </c>
      <c r="T50" s="184">
        <f t="shared" si="14"/>
        <v>0</v>
      </c>
      <c r="U50" s="184">
        <f t="shared" si="15"/>
        <v>0</v>
      </c>
      <c r="V50" s="185"/>
      <c r="W50" s="182"/>
      <c r="X50" s="183"/>
      <c r="Y50" s="184">
        <v>0</v>
      </c>
      <c r="Z50" s="184"/>
      <c r="AA50" s="184" t="str">
        <f>IFERROR(ROUND(INDEX(DataKs2Main!$S:$S,MATCH($A50,DataKs2Main!$D:$D,0)),1),"")</f>
        <v/>
      </c>
      <c r="AB50" s="184" t="str">
        <f t="shared" si="6"/>
        <v/>
      </c>
      <c r="AC50" s="184" t="str">
        <f t="shared" si="7"/>
        <v/>
      </c>
      <c r="AD50" s="184" t="str">
        <f t="shared" si="8"/>
        <v/>
      </c>
      <c r="AE50" s="185"/>
      <c r="AF50" s="186">
        <v>-3.9</v>
      </c>
      <c r="AG50" s="187">
        <v>-4.71</v>
      </c>
      <c r="AH50" s="215">
        <v>-5.99</v>
      </c>
      <c r="AI50" s="215"/>
      <c r="AJ50" s="215" t="str">
        <f>IF('KS2 (Sch RWM)'!$AS50="","",'KS2 (Sch RWM)'!$AS50)</f>
        <v/>
      </c>
      <c r="AK50" s="188" t="str">
        <f t="shared" si="10"/>
        <v/>
      </c>
      <c r="AL50" s="188" t="str">
        <f t="shared" si="11"/>
        <v/>
      </c>
      <c r="AM50" s="188" t="str">
        <f t="shared" si="12"/>
        <v/>
      </c>
      <c r="AN50" s="185"/>
    </row>
    <row r="51" spans="1:40" ht="13" thickBot="1">
      <c r="A51" s="192" t="s">
        <v>78</v>
      </c>
      <c r="B51" s="193">
        <v>7005</v>
      </c>
      <c r="C51" s="193">
        <v>46</v>
      </c>
      <c r="D51" s="224">
        <f>IFERROR(INDEX(DataKs2Main!$G:$G,MATCH($A51,DataKs2Main!$D:$D,0)),"")</f>
        <v>13</v>
      </c>
      <c r="E51" s="196">
        <v>0</v>
      </c>
      <c r="F51" s="196">
        <v>0</v>
      </c>
      <c r="G51" s="197">
        <v>0</v>
      </c>
      <c r="H51" s="197">
        <v>0</v>
      </c>
      <c r="I51" s="197">
        <f>IFERROR(ROUND(INDEX(DataKs2Main!$U:$U,MATCH($A51,DataKs2Main!$D:$D,0)),1),"")</f>
        <v>0</v>
      </c>
      <c r="J51" s="197">
        <f t="shared" si="0"/>
        <v>0</v>
      </c>
      <c r="K51" s="197">
        <f t="shared" si="1"/>
        <v>0</v>
      </c>
      <c r="L51" s="197">
        <f t="shared" si="2"/>
        <v>0</v>
      </c>
      <c r="M51" s="198"/>
      <c r="N51" s="195">
        <v>0</v>
      </c>
      <c r="O51" s="196">
        <v>0</v>
      </c>
      <c r="P51" s="197">
        <v>0</v>
      </c>
      <c r="Q51" s="197">
        <v>0</v>
      </c>
      <c r="R51" s="197">
        <f>IFERROR(ROUND(INDEX(DataKs2Main!$W:$W,MATCH($A51,DataKs2Main!$D:$D,0)),1),"")</f>
        <v>0</v>
      </c>
      <c r="S51" s="197">
        <f t="shared" si="4"/>
        <v>0</v>
      </c>
      <c r="T51" s="197">
        <f t="shared" si="14"/>
        <v>0</v>
      </c>
      <c r="U51" s="197">
        <f t="shared" si="15"/>
        <v>0</v>
      </c>
      <c r="V51" s="198"/>
      <c r="W51" s="195">
        <v>96</v>
      </c>
      <c r="X51" s="196"/>
      <c r="Y51" s="197">
        <v>0</v>
      </c>
      <c r="Z51" s="197"/>
      <c r="AA51" s="197" t="str">
        <f>IFERROR(ROUND(INDEX(DataKs2Main!$S:$S,MATCH($A51,DataKs2Main!$D:$D,0)),1),"")</f>
        <v/>
      </c>
      <c r="AB51" s="197" t="str">
        <f t="shared" si="6"/>
        <v/>
      </c>
      <c r="AC51" s="197" t="str">
        <f t="shared" si="7"/>
        <v/>
      </c>
      <c r="AD51" s="197" t="str">
        <f t="shared" si="8"/>
        <v/>
      </c>
      <c r="AE51" s="40"/>
      <c r="AF51" s="202">
        <v>-5.4</v>
      </c>
      <c r="AG51" s="203">
        <v>-5.16</v>
      </c>
      <c r="AH51" s="204">
        <v>-4.66</v>
      </c>
      <c r="AI51" s="204"/>
      <c r="AJ51" s="204" t="str">
        <f>IF('KS2 (Sch RWM)'!$AS51="","",'KS2 (Sch RWM)'!$AS51)</f>
        <v/>
      </c>
      <c r="AK51" s="201" t="str">
        <f t="shared" si="10"/>
        <v/>
      </c>
      <c r="AL51" s="201" t="str">
        <f t="shared" si="11"/>
        <v/>
      </c>
      <c r="AM51" s="201" t="str">
        <f t="shared" si="12"/>
        <v/>
      </c>
      <c r="AN51" s="224"/>
    </row>
    <row r="52" spans="1:40" ht="5.15" customHeight="1" thickBot="1"/>
    <row r="53" spans="1:40">
      <c r="A53" s="205" t="str">
        <f>IF('KS2 (Sch RWM)'!$A53="","",'KS2 (Sch RWM)'!$A53)</f>
        <v>Barking &amp; Dagenham</v>
      </c>
      <c r="B53" s="206" t="str">
        <f>IF('KS2 (Sch RWM)'!$B53="","",'KS2 (Sch RWM)'!$B53)</f>
        <v/>
      </c>
      <c r="C53" s="207"/>
      <c r="D53" s="207">
        <f>IFERROR(INDEX(DataKs2Main!$G:$G,MATCH("LA",DataKs2Main!$D:$D,0)),"")</f>
        <v>3342</v>
      </c>
      <c r="E53" s="168">
        <v>80.400000000000006</v>
      </c>
      <c r="F53" s="169">
        <v>73.3</v>
      </c>
      <c r="G53" s="170">
        <v>75</v>
      </c>
      <c r="H53" s="170">
        <v>75.400000000000006</v>
      </c>
      <c r="I53" s="170">
        <f>IFERROR(ROUND(INDEX(DataKs2Main!$U:$U,MATCH("LA",DataKs2Main!$D:$D,0)),1),"")</f>
        <v>78</v>
      </c>
      <c r="J53" s="170">
        <f t="shared" ref="J53:J55" si="16">IF(OR($H53="",$I53=""),"",$I53-$H53)</f>
        <v>2.5999999999999943</v>
      </c>
      <c r="K53" s="170">
        <f t="shared" ref="K53:K55" si="17">IF(OR($G53="",$I53=""),"",$I53-$G53)</f>
        <v>3</v>
      </c>
      <c r="L53" s="170">
        <f t="shared" ref="L53:L55" si="18">IF(OR($E53="",$I53=""),"",$I53-$E53)</f>
        <v>-2.4000000000000057</v>
      </c>
      <c r="M53" s="208"/>
      <c r="N53" s="168">
        <v>30.3</v>
      </c>
      <c r="O53" s="169">
        <v>25.6</v>
      </c>
      <c r="P53" s="170">
        <v>28.4</v>
      </c>
      <c r="Q53" s="170">
        <v>28.7</v>
      </c>
      <c r="R53" s="170">
        <f>IFERROR(ROUND(INDEX(DataKs2Main!$W:$W,MATCH("LA",DataKs2Main!$D:$D,0)),1),"")</f>
        <v>32.9</v>
      </c>
      <c r="S53" s="170">
        <f t="shared" ref="S53:S55" si="19">IF(OR($Q53="",$R53=""),"",$R53-$Q53)</f>
        <v>4.1999999999999993</v>
      </c>
      <c r="T53" s="170">
        <f t="shared" ref="T53:T55" si="20">IF(OR($P53="",$R53=""),"",$R53-$P53)</f>
        <v>4.5</v>
      </c>
      <c r="U53" s="170">
        <f t="shared" ref="U53:U55" si="21">IF(OR($N53="",$R53=""),"",$R53-$N53)</f>
        <v>2.5999999999999979</v>
      </c>
      <c r="V53" s="208"/>
      <c r="W53" s="168">
        <v>105.7</v>
      </c>
      <c r="X53" s="169">
        <v>104.4</v>
      </c>
      <c r="Y53" s="170">
        <v>105</v>
      </c>
      <c r="Z53" s="170">
        <v>105.3</v>
      </c>
      <c r="AA53" s="170">
        <f>IFERROR(ROUND(INDEX(DataKs2Main!$S:$S,MATCH("LA",DataKs2Main!$D:$D,0)),1),"")</f>
        <v>106</v>
      </c>
      <c r="AB53" s="170">
        <f t="shared" ref="AB53:AB55" si="22">IF(OR($Z53="",$AA53=""),"",$AA53-$Z53)</f>
        <v>0.70000000000000284</v>
      </c>
      <c r="AC53" s="170">
        <f t="shared" ref="AC53:AC55" si="23">IF(OR($Y53="",$AA53=""),"",$AA53-$Y53)</f>
        <v>1</v>
      </c>
      <c r="AD53" s="170">
        <f t="shared" ref="AD53:AD55" si="24">IF(OR($W53="",$AA53=""),"",$AA53-$W53)</f>
        <v>0.29999999999999716</v>
      </c>
      <c r="AE53" s="22"/>
      <c r="AF53" s="209">
        <f>IF('KS2 (Sch RWM)'!$AO53="","",'KS2 (Sch RWM)'!$AO53)</f>
        <v>0.72</v>
      </c>
      <c r="AG53" s="210">
        <f>IF('KS2 (Sch RWM)'!$AP53="","",'KS2 (Sch RWM)'!$AP53)</f>
        <v>0.71</v>
      </c>
      <c r="AH53" s="211">
        <f>IF('KS2 (Sch RWM)'!$AQ53="","",'KS2 (Sch RWM)'!$AQ53)</f>
        <v>1.1000000000000001</v>
      </c>
      <c r="AI53" s="211"/>
      <c r="AJ53" s="211" t="str">
        <f>IF('KS2 (Sch RWM)'!$AS53="","",'KS2 (Sch RWM)'!$AS53)</f>
        <v/>
      </c>
      <c r="AK53" s="178" t="str">
        <f t="shared" ref="AK53:AK55" si="25">IF(OR($AI53="",$AJ53=""),"",$AJ53-$AI53)</f>
        <v/>
      </c>
      <c r="AL53" s="178" t="str">
        <f t="shared" ref="AL53:AL55" si="26">IF(OR($AH53="",$AJ53=""),"",$AJ53-$AH53)</f>
        <v/>
      </c>
      <c r="AM53" s="178" t="str">
        <f t="shared" ref="AM53:AM55" si="27">IF(OR($AF53="",$AJ53=""),"",$AJ53-$AF53)</f>
        <v/>
      </c>
      <c r="AN53" s="22"/>
    </row>
    <row r="54" spans="1:40">
      <c r="A54" s="179" t="str">
        <f>IF('KS2 (Sch RWM)'!$A54="","",'KS2 (Sch RWM)'!$A54)</f>
        <v>London</v>
      </c>
      <c r="B54" s="180" t="str">
        <f>IF('KS2 (Sch RWM)'!$B54="","",'KS2 (Sch RWM)'!$B54)</f>
        <v/>
      </c>
      <c r="C54" s="181"/>
      <c r="D54" s="181" t="str">
        <f>IF('KS2 (Sch RWM)'!$D54="","",'KS2 (Sch RWM)'!$D54)</f>
        <v/>
      </c>
      <c r="E54" s="182">
        <v>83.4</v>
      </c>
      <c r="F54" s="183">
        <v>77.599999999999994</v>
      </c>
      <c r="G54" s="184">
        <v>79.3</v>
      </c>
      <c r="H54" s="184">
        <v>80</v>
      </c>
      <c r="I54" s="184">
        <f>IFERROR(ROUND(INDEX(DataKs2Main!$U:$U,MATCH("DfE Region - London",DataKs2Main!$D:$D,0)),1),"")</f>
        <v>79.599999999999994</v>
      </c>
      <c r="J54" s="184">
        <f t="shared" si="16"/>
        <v>-0.40000000000000568</v>
      </c>
      <c r="K54" s="184">
        <f t="shared" si="17"/>
        <v>0.29999999999999716</v>
      </c>
      <c r="L54" s="184">
        <f t="shared" si="18"/>
        <v>-3.8000000000000114</v>
      </c>
      <c r="M54" s="212"/>
      <c r="N54" s="182">
        <v>34.1</v>
      </c>
      <c r="O54" s="183">
        <v>30.3</v>
      </c>
      <c r="P54" s="184">
        <v>32.5</v>
      </c>
      <c r="Q54" s="184">
        <v>32.5</v>
      </c>
      <c r="R54" s="184">
        <f>IFERROR(ROUND(INDEX(DataKs2Main!$W:$W,MATCH("DfE Region - London",DataKs2Main!$D:$D,0)),1),"")</f>
        <v>34.6</v>
      </c>
      <c r="S54" s="184">
        <f t="shared" si="19"/>
        <v>2.1000000000000014</v>
      </c>
      <c r="T54" s="184">
        <f t="shared" si="20"/>
        <v>2.1000000000000014</v>
      </c>
      <c r="U54" s="184">
        <f t="shared" si="21"/>
        <v>0.5</v>
      </c>
      <c r="V54" s="212"/>
      <c r="W54" s="182">
        <v>106.5</v>
      </c>
      <c r="X54" s="183">
        <v>105.4</v>
      </c>
      <c r="Y54" s="184">
        <v>106</v>
      </c>
      <c r="Z54" s="184">
        <v>106.2</v>
      </c>
      <c r="AA54" s="184">
        <f>IFERROR(ROUND(INDEX(DataKs2Main!$S:$S,MATCH("DfE Region - London",DataKs2Main!$D:$D,0)),1),"")</f>
        <v>106.5</v>
      </c>
      <c r="AB54" s="184">
        <f t="shared" si="22"/>
        <v>0.29999999999999716</v>
      </c>
      <c r="AC54" s="184">
        <f t="shared" si="23"/>
        <v>0.5</v>
      </c>
      <c r="AD54" s="184">
        <f t="shared" si="24"/>
        <v>0</v>
      </c>
      <c r="AE54" s="31"/>
      <c r="AF54" s="213">
        <f>IF('KS2 (Sch RWM)'!$AO54="","",'KS2 (Sch RWM)'!$AO54)</f>
        <v>1.2</v>
      </c>
      <c r="AG54" s="214">
        <f>IF('KS2 (Sch RWM)'!$AP54="","",'KS2 (Sch RWM)'!$AP54)</f>
        <v>1.1599999999999999</v>
      </c>
      <c r="AH54" s="215">
        <f>IF('KS2 (Sch RWM)'!$AQ54="","",'KS2 (Sch RWM)'!$AQ54)</f>
        <v>1.37</v>
      </c>
      <c r="AI54" s="215"/>
      <c r="AJ54" s="215" t="str">
        <f>IF('KS2 (Sch RWM)'!$AS54="","",'KS2 (Sch RWM)'!$AS54)</f>
        <v/>
      </c>
      <c r="AK54" s="188" t="str">
        <f t="shared" si="25"/>
        <v/>
      </c>
      <c r="AL54" s="188" t="str">
        <f t="shared" si="26"/>
        <v/>
      </c>
      <c r="AM54" s="188" t="str">
        <f t="shared" si="27"/>
        <v/>
      </c>
      <c r="AN54" s="31"/>
    </row>
    <row r="55" spans="1:40" ht="13" thickBot="1">
      <c r="A55" s="192" t="str">
        <f>IF('KS2 (Sch RWM)'!$A55="","",'KS2 (Sch RWM)'!$A55)</f>
        <v>England (State Funded) / Emerging</v>
      </c>
      <c r="B55" s="193" t="str">
        <f>IF('KS2 (Sch RWM)'!$B55="","",'KS2 (Sch RWM)'!$B55)</f>
        <v/>
      </c>
      <c r="C55" s="194"/>
      <c r="D55" s="194" t="str">
        <f>IF('KS2 (Sch RWM)'!$D55="","",'KS2 (Sch RWM)'!$D55)</f>
        <v/>
      </c>
      <c r="E55" s="195">
        <v>79.099999999999994</v>
      </c>
      <c r="F55" s="196">
        <v>71.8</v>
      </c>
      <c r="G55" s="197">
        <v>73.3</v>
      </c>
      <c r="H55" s="197">
        <v>73.599999999999994</v>
      </c>
      <c r="I55" s="197">
        <f>IFERROR(ROUND(INDEX(DataKs2Main!$U:$U,MATCH("NCER National",DataKs2Main!$D:$D,0)),1),"")</f>
        <v>74.099999999999994</v>
      </c>
      <c r="J55" s="197">
        <f t="shared" si="16"/>
        <v>0.5</v>
      </c>
      <c r="K55" s="197">
        <f t="shared" si="17"/>
        <v>0.79999999999999716</v>
      </c>
      <c r="L55" s="197">
        <f t="shared" si="18"/>
        <v>-5</v>
      </c>
      <c r="M55" s="198"/>
      <c r="N55" s="195">
        <v>26.8</v>
      </c>
      <c r="O55" s="196">
        <v>22.6</v>
      </c>
      <c r="P55" s="197">
        <v>24</v>
      </c>
      <c r="Q55" s="197">
        <v>24.1</v>
      </c>
      <c r="R55" s="197">
        <f>IFERROR(ROUND(INDEX(DataKs2Main!$W:$W,MATCH("NCER National",DataKs2Main!$D:$D,0)),1),"")</f>
        <v>26.3</v>
      </c>
      <c r="S55" s="197">
        <f t="shared" si="19"/>
        <v>2.1999999999999993</v>
      </c>
      <c r="T55" s="197">
        <f t="shared" si="20"/>
        <v>2.3000000000000007</v>
      </c>
      <c r="U55" s="197">
        <f t="shared" si="21"/>
        <v>-0.5</v>
      </c>
      <c r="V55" s="198"/>
      <c r="W55" s="195">
        <v>105.1</v>
      </c>
      <c r="X55" s="196">
        <v>103.8</v>
      </c>
      <c r="Y55" s="197">
        <v>104.2</v>
      </c>
      <c r="Z55" s="197">
        <v>104.4</v>
      </c>
      <c r="AA55" s="197">
        <f>IFERROR(ROUND(INDEX(DataKs2Main!$S:$S,MATCH("NCER National",DataKs2Main!$D:$D,0)),1),"")</f>
        <v>104.7</v>
      </c>
      <c r="AB55" s="197">
        <f t="shared" si="22"/>
        <v>0.29999999999999716</v>
      </c>
      <c r="AC55" s="197">
        <f t="shared" si="23"/>
        <v>0.5</v>
      </c>
      <c r="AD55" s="197">
        <f t="shared" si="24"/>
        <v>-0.39999999999999147</v>
      </c>
      <c r="AE55" s="40"/>
      <c r="AF55" s="202">
        <f>IF('KS2 (Sch RWM)'!$AO55="","",'KS2 (Sch RWM)'!$AO55)</f>
        <v>0.03</v>
      </c>
      <c r="AG55" s="203">
        <f>IF('KS2 (Sch RWM)'!$AP55="","",'KS2 (Sch RWM)'!$AP55)</f>
        <v>0.04</v>
      </c>
      <c r="AH55" s="204">
        <f>IF('KS2 (Sch RWM)'!$AQ55="","",'KS2 (Sch RWM)'!$AQ55)</f>
        <v>0.04</v>
      </c>
      <c r="AI55" s="204"/>
      <c r="AJ55" s="204" t="str">
        <f>IF('KS2 (Sch RWM)'!$AS55="","",'KS2 (Sch RWM)'!$AS55)</f>
        <v/>
      </c>
      <c r="AK55" s="201" t="str">
        <f t="shared" si="25"/>
        <v/>
      </c>
      <c r="AL55" s="201" t="str">
        <f t="shared" si="26"/>
        <v/>
      </c>
      <c r="AM55" s="201" t="str">
        <f t="shared" si="27"/>
        <v/>
      </c>
      <c r="AN55" s="40"/>
    </row>
    <row r="56" spans="1:40" ht="13" thickBot="1"/>
    <row r="57" spans="1:40" ht="13">
      <c r="A57" s="216" t="s">
        <v>81</v>
      </c>
      <c r="B57" s="217"/>
      <c r="C57" s="217"/>
      <c r="D57" s="217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8"/>
    </row>
    <row r="58" spans="1:40">
      <c r="A58" s="219"/>
      <c r="AN58" s="220"/>
    </row>
    <row r="59" spans="1:40">
      <c r="A59" s="219" t="s">
        <v>99</v>
      </c>
      <c r="AN59" s="220"/>
    </row>
    <row r="60" spans="1:40">
      <c r="A60" s="219" t="s">
        <v>100</v>
      </c>
      <c r="AN60" s="220"/>
    </row>
    <row r="61" spans="1:40">
      <c r="A61" s="96"/>
      <c r="B61" s="60" t="s">
        <v>82</v>
      </c>
      <c r="C61" s="60"/>
      <c r="AN61" s="220"/>
    </row>
    <row r="62" spans="1:40">
      <c r="A62" s="97"/>
      <c r="B62" s="60" t="s">
        <v>83</v>
      </c>
      <c r="C62" s="60"/>
      <c r="AN62" s="220"/>
    </row>
    <row r="63" spans="1:40" ht="13" thickBot="1">
      <c r="A63" s="221"/>
      <c r="B63" s="222"/>
      <c r="C63" s="222"/>
      <c r="D63" s="222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3"/>
    </row>
    <row r="64" spans="1:40">
      <c r="A64" s="219"/>
    </row>
  </sheetData>
  <mergeCells count="4">
    <mergeCell ref="E3:M3"/>
    <mergeCell ref="N3:V3"/>
    <mergeCell ref="W3:AE3"/>
    <mergeCell ref="AF3:AN3"/>
  </mergeCells>
  <conditionalFormatting sqref="A6:AN51 A53:AN55">
    <cfRule type="cellIs" dxfId="23" priority="1" stopIfTrue="1" operator="equal">
      <formula>""</formula>
    </cfRule>
  </conditionalFormatting>
  <conditionalFormatting sqref="J6:L48 S6:U48 AB6:AD48 AK6:AM48 J53:L55 S53:U55 AB53:AD55 AK53:AM55">
    <cfRule type="cellIs" dxfId="22" priority="2" stopIfTrue="1" operator="lessThan">
      <formula>0</formula>
    </cfRule>
    <cfRule type="cellIs" dxfId="21" priority="3" stopIfTrue="1" operator="greater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3" orientation="landscape" r:id="rId1"/>
  <headerFooter>
    <oddFooter>&amp;L&amp;F&amp;C&amp;P of &amp;N&amp;R&amp;D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00A28-3CC9-48B6-B33C-5B539DF1DE53}">
  <sheetPr codeName="Sheet8">
    <tabColor theme="3" tint="0.59999389629810485"/>
    <pageSetUpPr fitToPage="1"/>
  </sheetPr>
  <dimension ref="A1:AN64"/>
  <sheetViews>
    <sheetView view="pageBreakPreview" zoomScale="70" zoomScaleNormal="90" zoomScaleSheetLayoutView="70" workbookViewId="0">
      <pane xSplit="4" ySplit="5" topLeftCell="E6" activePane="bottomRight" state="frozen"/>
      <selection pane="topRight"/>
      <selection pane="bottomLeft"/>
      <selection pane="bottomRight"/>
    </sheetView>
  </sheetViews>
  <sheetFormatPr defaultColWidth="9.1796875" defaultRowHeight="12.5"/>
  <cols>
    <col min="1" max="1" width="30.453125" style="2" customWidth="1"/>
    <col min="2" max="2" width="7.26953125" style="2" customWidth="1"/>
    <col min="3" max="3" width="7.453125" style="2" hidden="1" customWidth="1"/>
    <col min="4" max="40" width="7.26953125" style="2" customWidth="1"/>
    <col min="41" max="16384" width="9.1796875" style="2"/>
  </cols>
  <sheetData>
    <row r="1" spans="1:40" ht="15.5">
      <c r="A1" s="423" t="str">
        <f>_xlfn.CONCAT("KS2 Results Summary 2025: Grammar, Punctuation and Spelling (",Lookups!$B$4," - ",Lookups!$C$4,")")</f>
        <v>KS2 Results Summary 2025: Grammar, Punctuation and Spelling (Provisional - 11/07/2025)</v>
      </c>
    </row>
    <row r="2" spans="1:40" ht="13" thickBot="1"/>
    <row r="3" spans="1:40" ht="66" customHeight="1" thickBot="1">
      <c r="A3" s="155" t="s">
        <v>27</v>
      </c>
      <c r="B3" s="156" t="s">
        <v>28</v>
      </c>
      <c r="C3" s="346" t="s">
        <v>744</v>
      </c>
      <c r="D3" s="157" t="s">
        <v>29</v>
      </c>
      <c r="E3" s="484" t="s">
        <v>101</v>
      </c>
      <c r="F3" s="485"/>
      <c r="G3" s="485"/>
      <c r="H3" s="485"/>
      <c r="I3" s="485"/>
      <c r="J3" s="485"/>
      <c r="K3" s="485"/>
      <c r="L3" s="485"/>
      <c r="M3" s="486"/>
      <c r="N3" s="484" t="s">
        <v>102</v>
      </c>
      <c r="O3" s="485"/>
      <c r="P3" s="485"/>
      <c r="Q3" s="485"/>
      <c r="R3" s="485"/>
      <c r="S3" s="485"/>
      <c r="T3" s="485"/>
      <c r="U3" s="485"/>
      <c r="V3" s="486"/>
      <c r="W3" s="484" t="s">
        <v>103</v>
      </c>
      <c r="X3" s="485"/>
      <c r="Y3" s="485"/>
      <c r="Z3" s="485"/>
      <c r="AA3" s="485"/>
      <c r="AB3" s="485"/>
      <c r="AC3" s="485"/>
      <c r="AD3" s="485"/>
      <c r="AE3" s="486"/>
      <c r="AF3" s="484" t="s">
        <v>104</v>
      </c>
      <c r="AG3" s="485"/>
      <c r="AH3" s="485"/>
      <c r="AI3" s="485"/>
      <c r="AJ3" s="485"/>
      <c r="AK3" s="485"/>
      <c r="AL3" s="485"/>
      <c r="AM3" s="485"/>
      <c r="AN3" s="486"/>
    </row>
    <row r="4" spans="1:40" ht="5.15" customHeight="1" thickBot="1"/>
    <row r="5" spans="1:40" ht="27" customHeight="1" thickBot="1">
      <c r="A5" s="155" t="s">
        <v>27</v>
      </c>
      <c r="B5" s="156" t="s">
        <v>28</v>
      </c>
      <c r="C5" s="156" t="s">
        <v>744</v>
      </c>
      <c r="D5" s="157" t="s">
        <v>29</v>
      </c>
      <c r="E5" s="159">
        <v>2019</v>
      </c>
      <c r="F5" s="159">
        <v>2022</v>
      </c>
      <c r="G5" s="160">
        <v>2023</v>
      </c>
      <c r="H5" s="160">
        <v>2024</v>
      </c>
      <c r="I5" s="160">
        <v>2025</v>
      </c>
      <c r="J5" s="161" t="str">
        <f>RIGHT($H$5,2) &amp; "-" &amp; RIGHT($I$5,2)</f>
        <v>24-25</v>
      </c>
      <c r="K5" s="161" t="str">
        <f>RIGHT($G$5,2) &amp; "-" &amp; RIGHT($I$5,2)</f>
        <v>23-25</v>
      </c>
      <c r="L5" s="161" t="str">
        <f>RIGHT($E$5,2) &amp; "-" &amp; RIGHT($I$5,2)</f>
        <v>19-25</v>
      </c>
      <c r="M5" s="166" t="str">
        <f>"Rnk " &amp; RIGHT($I$5,2)</f>
        <v>Rnk 25</v>
      </c>
      <c r="N5" s="158">
        <v>2019</v>
      </c>
      <c r="O5" s="159">
        <v>2022</v>
      </c>
      <c r="P5" s="160">
        <v>2023</v>
      </c>
      <c r="Q5" s="160">
        <v>2024</v>
      </c>
      <c r="R5" s="160">
        <v>2025</v>
      </c>
      <c r="S5" s="161" t="str">
        <f>RIGHT($Q$5,2) &amp; "-" &amp; RIGHT($R$5,2)</f>
        <v>24-25</v>
      </c>
      <c r="T5" s="161" t="str">
        <f>RIGHT($P$5,2) &amp; "-" &amp; RIGHT($R$5,2)</f>
        <v>23-25</v>
      </c>
      <c r="U5" s="161" t="str">
        <f>RIGHT($N$5,2) &amp; "-" &amp; RIGHT($R$5,2)</f>
        <v>19-25</v>
      </c>
      <c r="V5" s="166" t="str">
        <f>"Rnk " &amp; RIGHT($R$5,2)</f>
        <v>Rnk 25</v>
      </c>
      <c r="W5" s="158">
        <v>2019</v>
      </c>
      <c r="X5" s="159">
        <v>2022</v>
      </c>
      <c r="Y5" s="160">
        <v>2023</v>
      </c>
      <c r="Z5" s="160">
        <v>2024</v>
      </c>
      <c r="AA5" s="160">
        <v>2025</v>
      </c>
      <c r="AB5" s="161" t="str">
        <f>RIGHT($Z$5,2) &amp; "-" &amp; RIGHT($AA$5,2)</f>
        <v>24-25</v>
      </c>
      <c r="AC5" s="161" t="str">
        <f>RIGHT($Y$5,2) &amp; "-" &amp; RIGHT($AA$5,2)</f>
        <v>23-25</v>
      </c>
      <c r="AD5" s="161" t="str">
        <f>RIGHT($W$5,2) &amp; "-" &amp; RIGHT($AA$5,2)</f>
        <v>19-25</v>
      </c>
      <c r="AE5" s="166" t="str">
        <f>"Rnk " &amp; RIGHT($AA$5,2)</f>
        <v>Rnk 25</v>
      </c>
      <c r="AF5" s="158">
        <v>2019</v>
      </c>
      <c r="AG5" s="159">
        <v>2022</v>
      </c>
      <c r="AH5" s="160">
        <v>2023</v>
      </c>
      <c r="AI5" s="160">
        <v>2024</v>
      </c>
      <c r="AJ5" s="160">
        <v>2025</v>
      </c>
      <c r="AK5" s="161" t="str">
        <f>RIGHT($AI$5,2) &amp; "-" &amp; RIGHT($AJ$5,2)</f>
        <v>24-25</v>
      </c>
      <c r="AL5" s="161" t="str">
        <f>RIGHT($AH$5,2) &amp; "-" &amp; RIGHT($AJ$5,2)</f>
        <v>23-25</v>
      </c>
      <c r="AM5" s="161" t="str">
        <f>RIGHT($AF$5,2) &amp; "-" &amp; RIGHT($AJ$5,2)</f>
        <v>19-25</v>
      </c>
      <c r="AN5" s="166" t="str">
        <f>"Rnk " &amp; RIGHT($AJ$5,2)</f>
        <v>Rnk 25</v>
      </c>
    </row>
    <row r="6" spans="1:40">
      <c r="A6" s="205" t="s">
        <v>34</v>
      </c>
      <c r="B6" s="206">
        <v>2024</v>
      </c>
      <c r="C6" s="206">
        <v>1</v>
      </c>
      <c r="D6" s="171">
        <f>IFERROR(INDEX(DataKs2Main!$G:$G,MATCH($A6,DataKs2Main!$D:$D,0)),"")</f>
        <v>79</v>
      </c>
      <c r="E6" s="169">
        <v>89.2</v>
      </c>
      <c r="F6" s="169">
        <v>76.8</v>
      </c>
      <c r="G6" s="170">
        <v>81</v>
      </c>
      <c r="H6" s="170">
        <v>84.3</v>
      </c>
      <c r="I6" s="170">
        <f>IFERROR(ROUND(INDEX(DataKs2Main!$Z:$Z,MATCH($A6,DataKs2Main!$D:$D,0)),1),"")</f>
        <v>92.4</v>
      </c>
      <c r="J6" s="170">
        <f>IF(OR($H6="",$I6=""),"",$I6-$H6)</f>
        <v>8.1000000000000085</v>
      </c>
      <c r="K6" s="170">
        <f>IF(OR($G6="",$I6=""),"",$I6-$G6)</f>
        <v>11.400000000000006</v>
      </c>
      <c r="L6" s="170">
        <f>IF(OR($E6="",$I6=""),"",$I6-$E6)</f>
        <v>3.2000000000000028</v>
      </c>
      <c r="M6" s="171">
        <f>IF($I6="","",RANK($I6,$I$6:$I$48))</f>
        <v>5</v>
      </c>
      <c r="N6" s="168">
        <v>61.4</v>
      </c>
      <c r="O6" s="169">
        <v>52.4</v>
      </c>
      <c r="P6" s="170">
        <v>44</v>
      </c>
      <c r="Q6" s="170">
        <v>62.7</v>
      </c>
      <c r="R6" s="170">
        <f>IFERROR(ROUND(INDEX(DataKs2Main!$AA:$AA,MATCH($A6,DataKs2Main!$D:$D,0)),1),"")</f>
        <v>63.3</v>
      </c>
      <c r="S6" s="170">
        <f>IF(OR($Q6="",$R6=""),"",$R6-$Q6)</f>
        <v>0.59999999999999432</v>
      </c>
      <c r="T6" s="170">
        <f>IF(OR($P6="",$R6=""),"",$R6-$P6)</f>
        <v>19.299999999999997</v>
      </c>
      <c r="U6" s="170">
        <f>IF(OR($N6="",$R6=""),"",$R6-$N6)</f>
        <v>1.8999999999999986</v>
      </c>
      <c r="V6" s="171">
        <f>IF($R6="","",RANK($R6,$R$6:$R$48))</f>
        <v>5</v>
      </c>
      <c r="W6" s="168">
        <v>110.8</v>
      </c>
      <c r="X6" s="169">
        <v>108.9</v>
      </c>
      <c r="Y6" s="170">
        <v>108.7</v>
      </c>
      <c r="Z6" s="170">
        <v>111.6</v>
      </c>
      <c r="AA6" s="170">
        <f>IFERROR(ROUND(INDEX(DataKs2Main!$X:$X,MATCH($A6,DataKs2Main!$D:$D,0)),1),"")</f>
        <v>111.6</v>
      </c>
      <c r="AB6" s="170">
        <f>IF(OR($Z6="",$AA6=""),"",$AA6-$Z6)</f>
        <v>0</v>
      </c>
      <c r="AC6" s="170">
        <f>IF(OR($Y6="",$AA6=""),"",$AA6-$Y6)</f>
        <v>2.8999999999999915</v>
      </c>
      <c r="AD6" s="170">
        <f>IF(OR($W6="",$AA6=""),"",$AA6-$W6)</f>
        <v>0.79999999999999716</v>
      </c>
      <c r="AE6" s="171">
        <f>IF($AA6="","",RANK($AA6,$AA$6:$AA$48))</f>
        <v>4</v>
      </c>
      <c r="AF6" s="168"/>
      <c r="AG6" s="169"/>
      <c r="AH6" s="17"/>
      <c r="AI6" s="17"/>
      <c r="AJ6" s="17"/>
      <c r="AK6" s="170" t="str">
        <f>IF(OR($AI6="",$AJ6=""),"",$AJ6-$AI6)</f>
        <v/>
      </c>
      <c r="AL6" s="170" t="str">
        <f>IF(OR($AH6="",$AJ6=""),"",$AJ6-$AH6)</f>
        <v/>
      </c>
      <c r="AM6" s="170" t="str">
        <f>IF(OR($AF6="",$AJ6=""),"",$AJ6-$AF6)</f>
        <v/>
      </c>
      <c r="AN6" s="171" t="str">
        <f>IF($AJ6="","",RANK($AJ6,$AJ$6:$AJ$48))</f>
        <v/>
      </c>
    </row>
    <row r="7" spans="1:40">
      <c r="A7" s="179" t="s">
        <v>35</v>
      </c>
      <c r="B7" s="180">
        <v>2068</v>
      </c>
      <c r="C7" s="180">
        <v>2</v>
      </c>
      <c r="D7" s="185">
        <f>IFERROR(INDEX(DataKs2Main!$G:$G,MATCH($A7,DataKs2Main!$D:$D,0)),"")</f>
        <v>62</v>
      </c>
      <c r="E7" s="183">
        <v>82.8</v>
      </c>
      <c r="F7" s="183">
        <v>69.5</v>
      </c>
      <c r="G7" s="184">
        <v>63.3</v>
      </c>
      <c r="H7" s="184">
        <v>78.3</v>
      </c>
      <c r="I7" s="184">
        <f>IFERROR(ROUND(INDEX(DataKs2Main!$Z:$Z,MATCH($A7,DataKs2Main!$D:$D,0)),1),"")</f>
        <v>77.400000000000006</v>
      </c>
      <c r="J7" s="184">
        <f t="shared" ref="J7:J51" si="0">IF(OR($H7="",$I7=""),"",$I7-$H7)</f>
        <v>-0.89999999999999147</v>
      </c>
      <c r="K7" s="184">
        <f t="shared" ref="K7:K51" si="1">IF(OR($G7="",$I7=""),"",$I7-$G7)</f>
        <v>14.100000000000009</v>
      </c>
      <c r="L7" s="184">
        <f t="shared" ref="L7:L51" si="2">IF(OR($E7="",$I7=""),"",$I7-$E7)</f>
        <v>-5.3999999999999915</v>
      </c>
      <c r="M7" s="185">
        <f t="shared" ref="M7:M48" si="3">IF($I7="","",RANK($I7,$I$6:$I$48))</f>
        <v>27</v>
      </c>
      <c r="N7" s="182">
        <v>41.4</v>
      </c>
      <c r="O7" s="183">
        <v>27.1</v>
      </c>
      <c r="P7" s="184">
        <v>28.3</v>
      </c>
      <c r="Q7" s="184">
        <v>41.7</v>
      </c>
      <c r="R7" s="184">
        <f>IFERROR(ROUND(INDEX(DataKs2Main!$AA:$AA,MATCH($A7,DataKs2Main!$D:$D,0)),1),"")</f>
        <v>38.700000000000003</v>
      </c>
      <c r="S7" s="184">
        <f t="shared" ref="S7:S51" si="4">IF(OR($Q7="",$R7=""),"",$R7-$Q7)</f>
        <v>-3</v>
      </c>
      <c r="T7" s="184">
        <f t="shared" ref="T7:T51" si="5">IF(OR($P7="",$R7=""),"",$R7-$P7)</f>
        <v>10.400000000000002</v>
      </c>
      <c r="U7" s="184">
        <f t="shared" ref="U7:U51" si="6">IF(OR($N7="",$R7=""),"",$R7-$N7)</f>
        <v>-2.6999999999999957</v>
      </c>
      <c r="V7" s="185">
        <f t="shared" ref="V7:V48" si="7">IF($R7="","",RANK($R7,$R$6:$R$48))</f>
        <v>23</v>
      </c>
      <c r="W7" s="182">
        <v>106.8</v>
      </c>
      <c r="X7" s="183">
        <v>104.7</v>
      </c>
      <c r="Y7" s="184">
        <v>105.4</v>
      </c>
      <c r="Z7" s="184">
        <v>107.2</v>
      </c>
      <c r="AA7" s="184">
        <f>IFERROR(ROUND(INDEX(DataKs2Main!$X:$X,MATCH($A7,DataKs2Main!$D:$D,0)),1),"")</f>
        <v>107</v>
      </c>
      <c r="AB7" s="184">
        <f t="shared" ref="AB7:AB51" si="8">IF(OR($Z7="",$AA7=""),"",$AA7-$Z7)</f>
        <v>-0.20000000000000284</v>
      </c>
      <c r="AC7" s="184">
        <f t="shared" ref="AC7:AC51" si="9">IF(OR($Y7="",$AA7=""),"",$AA7-$Y7)</f>
        <v>1.5999999999999943</v>
      </c>
      <c r="AD7" s="184">
        <f t="shared" ref="AD7:AD51" si="10">IF(OR($W7="",$AA7=""),"",$AA7-$W7)</f>
        <v>0.20000000000000284</v>
      </c>
      <c r="AE7" s="185">
        <f t="shared" ref="AE7:AE48" si="11">IF($AA7="","",RANK($AA7,$AA$6:$AA$48))</f>
        <v>23</v>
      </c>
      <c r="AF7" s="182"/>
      <c r="AG7" s="183"/>
      <c r="AH7" s="26"/>
      <c r="AI7" s="26"/>
      <c r="AJ7" s="26"/>
      <c r="AK7" s="184" t="str">
        <f t="shared" ref="AK7:AK51" si="12">IF(OR($AI7="",$AJ7=""),"",$AJ7-$AI7)</f>
        <v/>
      </c>
      <c r="AL7" s="184" t="str">
        <f t="shared" ref="AL7:AL51" si="13">IF(OR($AH7="",$AJ7=""),"",$AJ7-$AH7)</f>
        <v/>
      </c>
      <c r="AM7" s="184" t="str">
        <f t="shared" ref="AM7:AM51" si="14">IF(OR($AF7="",$AJ7=""),"",$AJ7-$AF7)</f>
        <v/>
      </c>
      <c r="AN7" s="185" t="str">
        <f t="shared" ref="AN7:AN48" si="15">IF($AJ7="","",RANK($AJ7,$AJ$6:$AJ$48))</f>
        <v/>
      </c>
    </row>
    <row r="8" spans="1:40">
      <c r="A8" s="179" t="s">
        <v>91</v>
      </c>
      <c r="B8" s="180">
        <v>2002</v>
      </c>
      <c r="C8" s="180">
        <v>3</v>
      </c>
      <c r="D8" s="185">
        <f>IFERROR(INDEX(DataKs2Main!$G:$G,MATCH($A8,DataKs2Main!$D:$D,0)),"")</f>
        <v>70</v>
      </c>
      <c r="E8" s="183">
        <v>76.8</v>
      </c>
      <c r="F8" s="183">
        <v>65.400000000000006</v>
      </c>
      <c r="G8" s="184">
        <v>65.7</v>
      </c>
      <c r="H8" s="184">
        <v>71.8</v>
      </c>
      <c r="I8" s="184">
        <f>IFERROR(ROUND(INDEX(DataKs2Main!$Z:$Z,MATCH($A8,DataKs2Main!$D:$D,0)),1),"")</f>
        <v>65.7</v>
      </c>
      <c r="J8" s="184">
        <f t="shared" si="0"/>
        <v>-6.0999999999999943</v>
      </c>
      <c r="K8" s="184">
        <f t="shared" si="1"/>
        <v>0</v>
      </c>
      <c r="L8" s="184">
        <f t="shared" si="2"/>
        <v>-11.099999999999994</v>
      </c>
      <c r="M8" s="185">
        <f t="shared" si="3"/>
        <v>40</v>
      </c>
      <c r="N8" s="182">
        <v>27.4</v>
      </c>
      <c r="O8" s="183">
        <v>24.4</v>
      </c>
      <c r="P8" s="184">
        <v>30.3</v>
      </c>
      <c r="Q8" s="184">
        <v>31.8</v>
      </c>
      <c r="R8" s="184">
        <f>IFERROR(ROUND(INDEX(DataKs2Main!$AA:$AA,MATCH($A8,DataKs2Main!$D:$D,0)),1),"")</f>
        <v>25.7</v>
      </c>
      <c r="S8" s="184">
        <f t="shared" si="4"/>
        <v>-6.1000000000000014</v>
      </c>
      <c r="T8" s="184">
        <f t="shared" si="5"/>
        <v>-4.6000000000000014</v>
      </c>
      <c r="U8" s="184">
        <f t="shared" si="6"/>
        <v>-1.6999999999999993</v>
      </c>
      <c r="V8" s="185">
        <f t="shared" si="7"/>
        <v>35</v>
      </c>
      <c r="W8" s="182">
        <v>105</v>
      </c>
      <c r="X8" s="183">
        <v>103</v>
      </c>
      <c r="Y8" s="184">
        <v>104.8</v>
      </c>
      <c r="Z8" s="184">
        <v>105.1</v>
      </c>
      <c r="AA8" s="184">
        <f>IFERROR(ROUND(INDEX(DataKs2Main!$X:$X,MATCH($A8,DataKs2Main!$D:$D,0)),1),"")</f>
        <v>102.9</v>
      </c>
      <c r="AB8" s="184">
        <f t="shared" si="8"/>
        <v>-2.1999999999999886</v>
      </c>
      <c r="AC8" s="184">
        <f t="shared" si="9"/>
        <v>-1.8999999999999915</v>
      </c>
      <c r="AD8" s="184">
        <f t="shared" si="10"/>
        <v>-2.0999999999999943</v>
      </c>
      <c r="AE8" s="185">
        <f t="shared" si="11"/>
        <v>43</v>
      </c>
      <c r="AF8" s="182"/>
      <c r="AG8" s="183"/>
      <c r="AH8" s="26"/>
      <c r="AI8" s="26"/>
      <c r="AJ8" s="26"/>
      <c r="AK8" s="184" t="str">
        <f t="shared" si="12"/>
        <v/>
      </c>
      <c r="AL8" s="184" t="str">
        <f t="shared" si="13"/>
        <v/>
      </c>
      <c r="AM8" s="184" t="str">
        <f t="shared" si="14"/>
        <v/>
      </c>
      <c r="AN8" s="185" t="str">
        <f t="shared" si="15"/>
        <v/>
      </c>
    </row>
    <row r="9" spans="1:40">
      <c r="A9" s="179" t="s">
        <v>37</v>
      </c>
      <c r="B9" s="180">
        <v>4023</v>
      </c>
      <c r="C9" s="180">
        <v>4</v>
      </c>
      <c r="D9" s="185">
        <f>IFERROR(INDEX(DataKs2Main!$G:$G,MATCH($A9,DataKs2Main!$D:$D,0)),"")</f>
        <v>31</v>
      </c>
      <c r="E9" s="183"/>
      <c r="F9" s="183">
        <v>73.7</v>
      </c>
      <c r="G9" s="184">
        <v>72.400000000000006</v>
      </c>
      <c r="H9" s="184">
        <v>74.2</v>
      </c>
      <c r="I9" s="184">
        <f>IFERROR(ROUND(INDEX(DataKs2Main!$Z:$Z,MATCH($A9,DataKs2Main!$D:$D,0)),1),"")</f>
        <v>64.5</v>
      </c>
      <c r="J9" s="184">
        <f t="shared" si="0"/>
        <v>-9.7000000000000028</v>
      </c>
      <c r="K9" s="184">
        <f t="shared" si="1"/>
        <v>-7.9000000000000057</v>
      </c>
      <c r="L9" s="184" t="str">
        <f t="shared" si="2"/>
        <v/>
      </c>
      <c r="M9" s="185">
        <f t="shared" si="3"/>
        <v>41</v>
      </c>
      <c r="N9" s="182"/>
      <c r="O9" s="183">
        <v>26.3</v>
      </c>
      <c r="P9" s="184">
        <v>27.6</v>
      </c>
      <c r="Q9" s="184">
        <v>45.2</v>
      </c>
      <c r="R9" s="184">
        <f>IFERROR(ROUND(INDEX(DataKs2Main!$AA:$AA,MATCH($A9,DataKs2Main!$D:$D,0)),1),"")</f>
        <v>9.6999999999999993</v>
      </c>
      <c r="S9" s="184">
        <f t="shared" si="4"/>
        <v>-35.5</v>
      </c>
      <c r="T9" s="184">
        <f t="shared" si="5"/>
        <v>-17.900000000000002</v>
      </c>
      <c r="U9" s="184" t="str">
        <f t="shared" si="6"/>
        <v/>
      </c>
      <c r="V9" s="185">
        <f t="shared" si="7"/>
        <v>43</v>
      </c>
      <c r="W9" s="182"/>
      <c r="X9" s="183">
        <v>106.6</v>
      </c>
      <c r="Y9" s="184">
        <v>104.4</v>
      </c>
      <c r="Z9" s="184">
        <v>108.2</v>
      </c>
      <c r="AA9" s="184">
        <f>IFERROR(ROUND(INDEX(DataKs2Main!$X:$X,MATCH($A9,DataKs2Main!$D:$D,0)),1),"")</f>
        <v>103.7</v>
      </c>
      <c r="AB9" s="184">
        <f t="shared" si="8"/>
        <v>-4.5</v>
      </c>
      <c r="AC9" s="184">
        <f t="shared" si="9"/>
        <v>-0.70000000000000284</v>
      </c>
      <c r="AD9" s="184" t="str">
        <f t="shared" si="10"/>
        <v/>
      </c>
      <c r="AE9" s="185">
        <f t="shared" si="11"/>
        <v>39</v>
      </c>
      <c r="AF9" s="182"/>
      <c r="AG9" s="183"/>
      <c r="AH9" s="26"/>
      <c r="AI9" s="26"/>
      <c r="AJ9" s="26"/>
      <c r="AK9" s="184" t="str">
        <f t="shared" si="12"/>
        <v/>
      </c>
      <c r="AL9" s="184" t="str">
        <f t="shared" si="13"/>
        <v/>
      </c>
      <c r="AM9" s="184" t="str">
        <f t="shared" si="14"/>
        <v/>
      </c>
      <c r="AN9" s="185" t="str">
        <f t="shared" si="15"/>
        <v/>
      </c>
    </row>
    <row r="10" spans="1:40">
      <c r="A10" s="179" t="s">
        <v>38</v>
      </c>
      <c r="B10" s="180">
        <v>4024</v>
      </c>
      <c r="C10" s="180">
        <v>5</v>
      </c>
      <c r="D10" s="185">
        <f>IFERROR(INDEX(DataKs2Main!$G:$G,MATCH($A10,DataKs2Main!$D:$D,0)),"")</f>
        <v>60</v>
      </c>
      <c r="E10" s="183"/>
      <c r="F10" s="183">
        <v>78.3</v>
      </c>
      <c r="G10" s="184">
        <v>70</v>
      </c>
      <c r="H10" s="184">
        <v>86.4</v>
      </c>
      <c r="I10" s="184">
        <f>IFERROR(ROUND(INDEX(DataKs2Main!$Z:$Z,MATCH($A10,DataKs2Main!$D:$D,0)),1),"")</f>
        <v>85</v>
      </c>
      <c r="J10" s="184">
        <f t="shared" si="0"/>
        <v>-1.4000000000000057</v>
      </c>
      <c r="K10" s="184">
        <f t="shared" si="1"/>
        <v>15</v>
      </c>
      <c r="L10" s="184" t="str">
        <f t="shared" si="2"/>
        <v/>
      </c>
      <c r="M10" s="185">
        <f t="shared" si="3"/>
        <v>12</v>
      </c>
      <c r="N10" s="182"/>
      <c r="O10" s="183">
        <v>33.299999999999997</v>
      </c>
      <c r="P10" s="184">
        <v>35</v>
      </c>
      <c r="Q10" s="184">
        <v>40.700000000000003</v>
      </c>
      <c r="R10" s="184">
        <f>IFERROR(ROUND(INDEX(DataKs2Main!$AA:$AA,MATCH($A10,DataKs2Main!$D:$D,0)),1),"")</f>
        <v>65</v>
      </c>
      <c r="S10" s="184">
        <f t="shared" si="4"/>
        <v>24.299999999999997</v>
      </c>
      <c r="T10" s="184">
        <f t="shared" si="5"/>
        <v>30</v>
      </c>
      <c r="U10" s="184" t="str">
        <f t="shared" si="6"/>
        <v/>
      </c>
      <c r="V10" s="185">
        <f t="shared" si="7"/>
        <v>4</v>
      </c>
      <c r="W10" s="182"/>
      <c r="X10" s="183">
        <v>106.2</v>
      </c>
      <c r="Y10" s="184">
        <v>106</v>
      </c>
      <c r="Z10" s="184">
        <v>108.1</v>
      </c>
      <c r="AA10" s="184">
        <f>IFERROR(ROUND(INDEX(DataKs2Main!$X:$X,MATCH($A10,DataKs2Main!$D:$D,0)),1),"")</f>
        <v>112.7</v>
      </c>
      <c r="AB10" s="184">
        <f t="shared" si="8"/>
        <v>4.6000000000000085</v>
      </c>
      <c r="AC10" s="184">
        <f t="shared" si="9"/>
        <v>6.7000000000000028</v>
      </c>
      <c r="AD10" s="184" t="str">
        <f t="shared" si="10"/>
        <v/>
      </c>
      <c r="AE10" s="185">
        <f t="shared" si="11"/>
        <v>3</v>
      </c>
      <c r="AF10" s="182"/>
      <c r="AG10" s="183"/>
      <c r="AH10" s="26"/>
      <c r="AI10" s="26"/>
      <c r="AJ10" s="26"/>
      <c r="AK10" s="184" t="str">
        <f t="shared" si="12"/>
        <v/>
      </c>
      <c r="AL10" s="184" t="str">
        <f t="shared" si="13"/>
        <v/>
      </c>
      <c r="AM10" s="184" t="str">
        <f t="shared" si="14"/>
        <v/>
      </c>
      <c r="AN10" s="185" t="str">
        <f t="shared" si="15"/>
        <v/>
      </c>
    </row>
    <row r="11" spans="1:40">
      <c r="A11" s="179" t="s">
        <v>39</v>
      </c>
      <c r="B11" s="180">
        <v>2006</v>
      </c>
      <c r="C11" s="180">
        <v>6</v>
      </c>
      <c r="D11" s="185">
        <f>IFERROR(INDEX(DataKs2Main!$G:$G,MATCH($A11,DataKs2Main!$D:$D,0)),"")</f>
        <v>106</v>
      </c>
      <c r="E11" s="183">
        <v>82.6</v>
      </c>
      <c r="F11" s="183">
        <v>75.7</v>
      </c>
      <c r="G11" s="184">
        <v>67.599999999999994</v>
      </c>
      <c r="H11" s="184">
        <v>76.099999999999994</v>
      </c>
      <c r="I11" s="184">
        <f>IFERROR(ROUND(INDEX(DataKs2Main!$Z:$Z,MATCH($A11,DataKs2Main!$D:$D,0)),1),"")</f>
        <v>62.3</v>
      </c>
      <c r="J11" s="184">
        <f t="shared" si="0"/>
        <v>-13.799999999999997</v>
      </c>
      <c r="K11" s="184">
        <f t="shared" si="1"/>
        <v>-5.2999999999999972</v>
      </c>
      <c r="L11" s="184">
        <f t="shared" si="2"/>
        <v>-20.299999999999997</v>
      </c>
      <c r="M11" s="185">
        <f t="shared" si="3"/>
        <v>42</v>
      </c>
      <c r="N11" s="182">
        <v>42.6</v>
      </c>
      <c r="O11" s="183">
        <v>27.9</v>
      </c>
      <c r="P11" s="184">
        <v>28.6</v>
      </c>
      <c r="Q11" s="184">
        <v>29.1</v>
      </c>
      <c r="R11" s="184">
        <f>IFERROR(ROUND(INDEX(DataKs2Main!$AA:$AA,MATCH($A11,DataKs2Main!$D:$D,0)),1),"")</f>
        <v>26.4</v>
      </c>
      <c r="S11" s="184">
        <f t="shared" si="4"/>
        <v>-2.7000000000000028</v>
      </c>
      <c r="T11" s="184">
        <f t="shared" si="5"/>
        <v>-2.2000000000000028</v>
      </c>
      <c r="U11" s="184">
        <f t="shared" si="6"/>
        <v>-16.200000000000003</v>
      </c>
      <c r="V11" s="185">
        <f t="shared" si="7"/>
        <v>34</v>
      </c>
      <c r="W11" s="182">
        <v>107.3</v>
      </c>
      <c r="X11" s="183">
        <v>105.3</v>
      </c>
      <c r="Y11" s="184">
        <v>104.4</v>
      </c>
      <c r="Z11" s="184">
        <v>106.3</v>
      </c>
      <c r="AA11" s="184">
        <f>IFERROR(ROUND(INDEX(DataKs2Main!$X:$X,MATCH($A11,DataKs2Main!$D:$D,0)),1),"")</f>
        <v>104.1</v>
      </c>
      <c r="AB11" s="184">
        <f t="shared" si="8"/>
        <v>-2.2000000000000028</v>
      </c>
      <c r="AC11" s="184">
        <f t="shared" si="9"/>
        <v>-0.30000000000001137</v>
      </c>
      <c r="AD11" s="184">
        <f t="shared" si="10"/>
        <v>-3.2000000000000028</v>
      </c>
      <c r="AE11" s="185">
        <f t="shared" si="11"/>
        <v>37</v>
      </c>
      <c r="AF11" s="182"/>
      <c r="AG11" s="183"/>
      <c r="AH11" s="26"/>
      <c r="AI11" s="26"/>
      <c r="AJ11" s="26"/>
      <c r="AK11" s="184" t="str">
        <f t="shared" si="12"/>
        <v/>
      </c>
      <c r="AL11" s="184" t="str">
        <f t="shared" si="13"/>
        <v/>
      </c>
      <c r="AM11" s="184" t="str">
        <f t="shared" si="14"/>
        <v/>
      </c>
      <c r="AN11" s="185" t="str">
        <f t="shared" si="15"/>
        <v/>
      </c>
    </row>
    <row r="12" spans="1:40">
      <c r="A12" s="179" t="s">
        <v>40</v>
      </c>
      <c r="B12" s="180">
        <v>2065</v>
      </c>
      <c r="C12" s="180">
        <v>7</v>
      </c>
      <c r="D12" s="185">
        <f>IFERROR(INDEX(DataKs2Main!$G:$G,MATCH($A12,DataKs2Main!$D:$D,0)),"")</f>
        <v>53</v>
      </c>
      <c r="E12" s="183">
        <v>90.5</v>
      </c>
      <c r="F12" s="183">
        <v>77</v>
      </c>
      <c r="G12" s="184">
        <v>79.599999999999994</v>
      </c>
      <c r="H12" s="184">
        <v>81</v>
      </c>
      <c r="I12" s="184">
        <f>IFERROR(ROUND(INDEX(DataKs2Main!$Z:$Z,MATCH($A12,DataKs2Main!$D:$D,0)),1),"")</f>
        <v>71.400000000000006</v>
      </c>
      <c r="J12" s="184">
        <f t="shared" si="0"/>
        <v>-9.5999999999999943</v>
      </c>
      <c r="K12" s="184">
        <f t="shared" si="1"/>
        <v>-8.1999999999999886</v>
      </c>
      <c r="L12" s="184">
        <f t="shared" si="2"/>
        <v>-19.099999999999994</v>
      </c>
      <c r="M12" s="185">
        <f t="shared" si="3"/>
        <v>32</v>
      </c>
      <c r="N12" s="182">
        <v>58.3</v>
      </c>
      <c r="O12" s="183">
        <v>27.9</v>
      </c>
      <c r="P12" s="184">
        <v>29.6</v>
      </c>
      <c r="Q12" s="184">
        <v>34.9</v>
      </c>
      <c r="R12" s="184">
        <f>IFERROR(ROUND(INDEX(DataKs2Main!$AA:$AA,MATCH($A12,DataKs2Main!$D:$D,0)),1),"")</f>
        <v>26.8</v>
      </c>
      <c r="S12" s="184">
        <f t="shared" si="4"/>
        <v>-8.0999999999999979</v>
      </c>
      <c r="T12" s="184">
        <f t="shared" si="5"/>
        <v>-2.8000000000000007</v>
      </c>
      <c r="U12" s="184">
        <f t="shared" si="6"/>
        <v>-31.499999999999996</v>
      </c>
      <c r="V12" s="185">
        <f t="shared" si="7"/>
        <v>32</v>
      </c>
      <c r="W12" s="182">
        <v>110.7</v>
      </c>
      <c r="X12" s="183">
        <v>105.2</v>
      </c>
      <c r="Y12" s="184">
        <v>106.6</v>
      </c>
      <c r="Z12" s="184">
        <v>108.3</v>
      </c>
      <c r="AA12" s="184">
        <f>IFERROR(ROUND(INDEX(DataKs2Main!$X:$X,MATCH($A12,DataKs2Main!$D:$D,0)),1),"")</f>
        <v>104.4</v>
      </c>
      <c r="AB12" s="184">
        <f t="shared" si="8"/>
        <v>-3.8999999999999915</v>
      </c>
      <c r="AC12" s="184">
        <f t="shared" si="9"/>
        <v>-2.1999999999999886</v>
      </c>
      <c r="AD12" s="184">
        <f t="shared" si="10"/>
        <v>-6.2999999999999972</v>
      </c>
      <c r="AE12" s="185">
        <f t="shared" si="11"/>
        <v>34</v>
      </c>
      <c r="AF12" s="182"/>
      <c r="AG12" s="183"/>
      <c r="AH12" s="26"/>
      <c r="AI12" s="26"/>
      <c r="AJ12" s="26"/>
      <c r="AK12" s="184" t="str">
        <f t="shared" si="12"/>
        <v/>
      </c>
      <c r="AL12" s="184" t="str">
        <f t="shared" si="13"/>
        <v/>
      </c>
      <c r="AM12" s="184" t="str">
        <f t="shared" si="14"/>
        <v/>
      </c>
      <c r="AN12" s="185" t="str">
        <f t="shared" si="15"/>
        <v/>
      </c>
    </row>
    <row r="13" spans="1:40">
      <c r="A13" s="179" t="s">
        <v>42</v>
      </c>
      <c r="B13" s="180">
        <v>2075</v>
      </c>
      <c r="C13" s="180">
        <v>8</v>
      </c>
      <c r="D13" s="185">
        <f>IFERROR(INDEX(DataKs2Main!$G:$G,MATCH($A13,DataKs2Main!$D:$D,0)),"")</f>
        <v>126</v>
      </c>
      <c r="E13" s="183">
        <v>81.7</v>
      </c>
      <c r="F13" s="183">
        <v>72.599999999999994</v>
      </c>
      <c r="G13" s="184">
        <v>68.3</v>
      </c>
      <c r="H13" s="184">
        <v>78.900000000000006</v>
      </c>
      <c r="I13" s="184">
        <f>IFERROR(ROUND(INDEX(DataKs2Main!$Z:$Z,MATCH($A13,DataKs2Main!$D:$D,0)),1),"")</f>
        <v>79.400000000000006</v>
      </c>
      <c r="J13" s="184">
        <f t="shared" si="0"/>
        <v>0.5</v>
      </c>
      <c r="K13" s="184">
        <f t="shared" si="1"/>
        <v>11.100000000000009</v>
      </c>
      <c r="L13" s="184">
        <f t="shared" si="2"/>
        <v>-2.2999999999999972</v>
      </c>
      <c r="M13" s="185">
        <f t="shared" si="3"/>
        <v>24</v>
      </c>
      <c r="N13" s="182">
        <v>45</v>
      </c>
      <c r="O13" s="183">
        <v>36.299999999999997</v>
      </c>
      <c r="P13" s="184">
        <v>35.299999999999997</v>
      </c>
      <c r="Q13" s="184">
        <v>40.799999999999997</v>
      </c>
      <c r="R13" s="184">
        <f>IFERROR(ROUND(INDEX(DataKs2Main!$AA:$AA,MATCH($A13,DataKs2Main!$D:$D,0)),1),"")</f>
        <v>40.5</v>
      </c>
      <c r="S13" s="184">
        <f t="shared" si="4"/>
        <v>-0.29999999999999716</v>
      </c>
      <c r="T13" s="184">
        <f t="shared" si="5"/>
        <v>5.2000000000000028</v>
      </c>
      <c r="U13" s="184">
        <f t="shared" si="6"/>
        <v>-4.5</v>
      </c>
      <c r="V13" s="185">
        <f t="shared" si="7"/>
        <v>21</v>
      </c>
      <c r="W13" s="182">
        <v>107.2</v>
      </c>
      <c r="X13" s="183">
        <v>104.9</v>
      </c>
      <c r="Y13" s="184">
        <v>105.5</v>
      </c>
      <c r="Z13" s="184">
        <v>107.2</v>
      </c>
      <c r="AA13" s="184">
        <f>IFERROR(ROUND(INDEX(DataKs2Main!$X:$X,MATCH($A13,DataKs2Main!$D:$D,0)),1),"")</f>
        <v>107.1</v>
      </c>
      <c r="AB13" s="184">
        <f t="shared" si="8"/>
        <v>-0.10000000000000853</v>
      </c>
      <c r="AC13" s="184">
        <f t="shared" si="9"/>
        <v>1.5999999999999943</v>
      </c>
      <c r="AD13" s="184">
        <f t="shared" si="10"/>
        <v>-0.10000000000000853</v>
      </c>
      <c r="AE13" s="185">
        <f t="shared" si="11"/>
        <v>22</v>
      </c>
      <c r="AF13" s="182"/>
      <c r="AG13" s="183"/>
      <c r="AH13" s="26"/>
      <c r="AI13" s="26"/>
      <c r="AJ13" s="26"/>
      <c r="AK13" s="184" t="str">
        <f t="shared" si="12"/>
        <v/>
      </c>
      <c r="AL13" s="184" t="str">
        <f t="shared" si="13"/>
        <v/>
      </c>
      <c r="AM13" s="184" t="str">
        <f t="shared" si="14"/>
        <v/>
      </c>
      <c r="AN13" s="185" t="str">
        <f t="shared" si="15"/>
        <v/>
      </c>
    </row>
    <row r="14" spans="1:40">
      <c r="A14" s="179" t="s">
        <v>43</v>
      </c>
      <c r="B14" s="180">
        <v>3507</v>
      </c>
      <c r="C14" s="180">
        <v>9</v>
      </c>
      <c r="D14" s="185">
        <f>IFERROR(INDEX(DataKs2Main!$G:$G,MATCH($A14,DataKs2Main!$D:$D,0)),"")</f>
        <v>86</v>
      </c>
      <c r="E14" s="183">
        <v>78.3</v>
      </c>
      <c r="F14" s="183">
        <v>65.599999999999994</v>
      </c>
      <c r="G14" s="184">
        <v>68.599999999999994</v>
      </c>
      <c r="H14" s="184">
        <v>74.400000000000006</v>
      </c>
      <c r="I14" s="184">
        <f>IFERROR(ROUND(INDEX(DataKs2Main!$Z:$Z,MATCH($A14,DataKs2Main!$D:$D,0)),1),"")</f>
        <v>84.9</v>
      </c>
      <c r="J14" s="184">
        <f t="shared" si="0"/>
        <v>10.5</v>
      </c>
      <c r="K14" s="184">
        <f t="shared" si="1"/>
        <v>16.300000000000011</v>
      </c>
      <c r="L14" s="184">
        <f t="shared" si="2"/>
        <v>6.6000000000000085</v>
      </c>
      <c r="M14" s="185">
        <f t="shared" si="3"/>
        <v>13</v>
      </c>
      <c r="N14" s="182">
        <v>44.6</v>
      </c>
      <c r="O14" s="183">
        <v>25.6</v>
      </c>
      <c r="P14" s="184">
        <v>15.1</v>
      </c>
      <c r="Q14" s="184">
        <v>35.6</v>
      </c>
      <c r="R14" s="184">
        <f>IFERROR(ROUND(INDEX(DataKs2Main!$AA:$AA,MATCH($A14,DataKs2Main!$D:$D,0)),1),"")</f>
        <v>47.7</v>
      </c>
      <c r="S14" s="184">
        <f t="shared" si="4"/>
        <v>12.100000000000001</v>
      </c>
      <c r="T14" s="184">
        <f t="shared" si="5"/>
        <v>32.6</v>
      </c>
      <c r="U14" s="184">
        <f t="shared" si="6"/>
        <v>3.1000000000000014</v>
      </c>
      <c r="V14" s="185">
        <f t="shared" si="7"/>
        <v>14</v>
      </c>
      <c r="W14" s="182">
        <v>106.5</v>
      </c>
      <c r="X14" s="183">
        <v>103.6</v>
      </c>
      <c r="Y14" s="184">
        <v>103.1</v>
      </c>
      <c r="Z14" s="184">
        <v>106.9</v>
      </c>
      <c r="AA14" s="184">
        <f>IFERROR(ROUND(INDEX(DataKs2Main!$X:$X,MATCH($A14,DataKs2Main!$D:$D,0)),1),"")</f>
        <v>108.1</v>
      </c>
      <c r="AB14" s="184">
        <f t="shared" si="8"/>
        <v>1.1999999999999886</v>
      </c>
      <c r="AC14" s="184">
        <f t="shared" si="9"/>
        <v>5</v>
      </c>
      <c r="AD14" s="184">
        <f t="shared" si="10"/>
        <v>1.5999999999999943</v>
      </c>
      <c r="AE14" s="185">
        <f t="shared" si="11"/>
        <v>19</v>
      </c>
      <c r="AF14" s="182"/>
      <c r="AG14" s="183"/>
      <c r="AH14" s="26"/>
      <c r="AI14" s="26"/>
      <c r="AJ14" s="26"/>
      <c r="AK14" s="184" t="str">
        <f t="shared" si="12"/>
        <v/>
      </c>
      <c r="AL14" s="184" t="str">
        <f t="shared" si="13"/>
        <v/>
      </c>
      <c r="AM14" s="184" t="str">
        <f t="shared" si="14"/>
        <v/>
      </c>
      <c r="AN14" s="185" t="str">
        <f t="shared" si="15"/>
        <v/>
      </c>
    </row>
    <row r="15" spans="1:40">
      <c r="A15" s="179" t="s">
        <v>44</v>
      </c>
      <c r="B15" s="180">
        <v>2072</v>
      </c>
      <c r="C15" s="180">
        <v>10</v>
      </c>
      <c r="D15" s="185">
        <f>IFERROR(INDEX(DataKs2Main!$G:$G,MATCH($A15,DataKs2Main!$D:$D,0)),"")</f>
        <v>54</v>
      </c>
      <c r="E15" s="183">
        <v>85.5</v>
      </c>
      <c r="F15" s="183">
        <v>77.599999999999994</v>
      </c>
      <c r="G15" s="184">
        <v>78.5</v>
      </c>
      <c r="H15" s="184">
        <v>80</v>
      </c>
      <c r="I15" s="184">
        <f>IFERROR(ROUND(INDEX(DataKs2Main!$Z:$Z,MATCH($A15,DataKs2Main!$D:$D,0)),1),"")</f>
        <v>83.3</v>
      </c>
      <c r="J15" s="184">
        <f t="shared" si="0"/>
        <v>3.2999999999999972</v>
      </c>
      <c r="K15" s="184">
        <f t="shared" si="1"/>
        <v>4.7999999999999972</v>
      </c>
      <c r="L15" s="184">
        <f t="shared" si="2"/>
        <v>-2.2000000000000028</v>
      </c>
      <c r="M15" s="185">
        <f t="shared" si="3"/>
        <v>15</v>
      </c>
      <c r="N15" s="182">
        <v>54.2</v>
      </c>
      <c r="O15" s="183">
        <v>35.799999999999997</v>
      </c>
      <c r="P15" s="184">
        <v>41.5</v>
      </c>
      <c r="Q15" s="184">
        <v>43.6</v>
      </c>
      <c r="R15" s="184">
        <f>IFERROR(ROUND(INDEX(DataKs2Main!$AA:$AA,MATCH($A15,DataKs2Main!$D:$D,0)),1),"")</f>
        <v>42.6</v>
      </c>
      <c r="S15" s="184">
        <f t="shared" si="4"/>
        <v>-1</v>
      </c>
      <c r="T15" s="184">
        <f t="shared" si="5"/>
        <v>1.1000000000000014</v>
      </c>
      <c r="U15" s="184">
        <f t="shared" si="6"/>
        <v>-11.600000000000001</v>
      </c>
      <c r="V15" s="185">
        <f t="shared" si="7"/>
        <v>20</v>
      </c>
      <c r="W15" s="182">
        <v>108.8</v>
      </c>
      <c r="X15" s="183">
        <v>106.9</v>
      </c>
      <c r="Y15" s="184">
        <v>107</v>
      </c>
      <c r="Z15" s="184">
        <v>108.6</v>
      </c>
      <c r="AA15" s="184">
        <f>IFERROR(ROUND(INDEX(DataKs2Main!$X:$X,MATCH($A15,DataKs2Main!$D:$D,0)),1),"")</f>
        <v>108.9</v>
      </c>
      <c r="AB15" s="184">
        <f t="shared" si="8"/>
        <v>0.30000000000001137</v>
      </c>
      <c r="AC15" s="184">
        <f t="shared" si="9"/>
        <v>1.9000000000000057</v>
      </c>
      <c r="AD15" s="184">
        <f t="shared" si="10"/>
        <v>0.10000000000000853</v>
      </c>
      <c r="AE15" s="185">
        <f t="shared" si="11"/>
        <v>14</v>
      </c>
      <c r="AF15" s="182"/>
      <c r="AG15" s="183"/>
      <c r="AH15" s="26"/>
      <c r="AI15" s="26"/>
      <c r="AJ15" s="26"/>
      <c r="AK15" s="184" t="str">
        <f t="shared" si="12"/>
        <v/>
      </c>
      <c r="AL15" s="184" t="str">
        <f t="shared" si="13"/>
        <v/>
      </c>
      <c r="AM15" s="184" t="str">
        <f t="shared" si="14"/>
        <v/>
      </c>
      <c r="AN15" s="185" t="str">
        <f t="shared" si="15"/>
        <v/>
      </c>
    </row>
    <row r="16" spans="1:40">
      <c r="A16" s="179" t="s">
        <v>45</v>
      </c>
      <c r="B16" s="180">
        <v>4003</v>
      </c>
      <c r="C16" s="180">
        <v>11</v>
      </c>
      <c r="D16" s="185">
        <f>IFERROR(INDEX(DataKs2Main!$G:$G,MATCH($A16,DataKs2Main!$D:$D,0)),"")</f>
        <v>58</v>
      </c>
      <c r="E16" s="183"/>
      <c r="F16" s="183">
        <v>64.400000000000006</v>
      </c>
      <c r="G16" s="184">
        <v>65.400000000000006</v>
      </c>
      <c r="H16" s="184">
        <v>70.599999999999994</v>
      </c>
      <c r="I16" s="184">
        <f>IFERROR(ROUND(INDEX(DataKs2Main!$Z:$Z,MATCH($A16,DataKs2Main!$D:$D,0)),1),"")</f>
        <v>67.2</v>
      </c>
      <c r="J16" s="184">
        <f t="shared" si="0"/>
        <v>-3.3999999999999915</v>
      </c>
      <c r="K16" s="184">
        <f t="shared" si="1"/>
        <v>1.7999999999999972</v>
      </c>
      <c r="L16" s="184" t="str">
        <f t="shared" si="2"/>
        <v/>
      </c>
      <c r="M16" s="185">
        <f t="shared" si="3"/>
        <v>38</v>
      </c>
      <c r="N16" s="182"/>
      <c r="O16" s="183">
        <v>23.7</v>
      </c>
      <c r="P16" s="184">
        <v>30.8</v>
      </c>
      <c r="Q16" s="184">
        <v>24.7</v>
      </c>
      <c r="R16" s="184">
        <f>IFERROR(ROUND(INDEX(DataKs2Main!$AA:$AA,MATCH($A16,DataKs2Main!$D:$D,0)),1),"")</f>
        <v>22.4</v>
      </c>
      <c r="S16" s="184">
        <f t="shared" si="4"/>
        <v>-2.3000000000000007</v>
      </c>
      <c r="T16" s="184">
        <f t="shared" si="5"/>
        <v>-8.4000000000000021</v>
      </c>
      <c r="U16" s="184" t="str">
        <f t="shared" si="6"/>
        <v/>
      </c>
      <c r="V16" s="185">
        <f t="shared" si="7"/>
        <v>40</v>
      </c>
      <c r="W16" s="182"/>
      <c r="X16" s="183">
        <v>102.8</v>
      </c>
      <c r="Y16" s="184">
        <v>104.8</v>
      </c>
      <c r="Z16" s="184">
        <v>103.6</v>
      </c>
      <c r="AA16" s="184">
        <f>IFERROR(ROUND(INDEX(DataKs2Main!$X:$X,MATCH($A16,DataKs2Main!$D:$D,0)),1),"")</f>
        <v>104.2</v>
      </c>
      <c r="AB16" s="184">
        <f t="shared" si="8"/>
        <v>0.60000000000000853</v>
      </c>
      <c r="AC16" s="184">
        <f t="shared" si="9"/>
        <v>-0.59999999999999432</v>
      </c>
      <c r="AD16" s="184" t="str">
        <f t="shared" si="10"/>
        <v/>
      </c>
      <c r="AE16" s="185">
        <f t="shared" si="11"/>
        <v>35</v>
      </c>
      <c r="AF16" s="182"/>
      <c r="AG16" s="183"/>
      <c r="AH16" s="26"/>
      <c r="AI16" s="26"/>
      <c r="AJ16" s="26"/>
      <c r="AK16" s="184" t="str">
        <f t="shared" si="12"/>
        <v/>
      </c>
      <c r="AL16" s="184" t="str">
        <f t="shared" si="13"/>
        <v/>
      </c>
      <c r="AM16" s="184" t="str">
        <f t="shared" si="14"/>
        <v/>
      </c>
      <c r="AN16" s="185" t="str">
        <f t="shared" si="15"/>
        <v/>
      </c>
    </row>
    <row r="17" spans="1:40">
      <c r="A17" s="179" t="s">
        <v>46</v>
      </c>
      <c r="B17" s="180">
        <v>2033</v>
      </c>
      <c r="C17" s="180">
        <v>12</v>
      </c>
      <c r="D17" s="185">
        <f>IFERROR(INDEX(DataKs2Main!$G:$G,MATCH($A17,DataKs2Main!$D:$D,0)),"")</f>
        <v>118</v>
      </c>
      <c r="E17" s="183">
        <v>93</v>
      </c>
      <c r="F17" s="183">
        <v>76.7</v>
      </c>
      <c r="G17" s="184">
        <v>90</v>
      </c>
      <c r="H17" s="184">
        <v>70.5</v>
      </c>
      <c r="I17" s="184">
        <f>IFERROR(ROUND(INDEX(DataKs2Main!$Z:$Z,MATCH($A17,DataKs2Main!$D:$D,0)),1),"")</f>
        <v>72</v>
      </c>
      <c r="J17" s="184">
        <f t="shared" si="0"/>
        <v>1.5</v>
      </c>
      <c r="K17" s="184">
        <f t="shared" si="1"/>
        <v>-18</v>
      </c>
      <c r="L17" s="184">
        <f t="shared" si="2"/>
        <v>-21</v>
      </c>
      <c r="M17" s="185">
        <f t="shared" si="3"/>
        <v>31</v>
      </c>
      <c r="N17" s="182">
        <v>61.7</v>
      </c>
      <c r="O17" s="183">
        <v>35.299999999999997</v>
      </c>
      <c r="P17" s="184">
        <v>43.3</v>
      </c>
      <c r="Q17" s="184">
        <v>41</v>
      </c>
      <c r="R17" s="184">
        <f>IFERROR(ROUND(INDEX(DataKs2Main!$AA:$AA,MATCH($A17,DataKs2Main!$D:$D,0)),1),"")</f>
        <v>35.6</v>
      </c>
      <c r="S17" s="184">
        <f t="shared" si="4"/>
        <v>-5.3999999999999986</v>
      </c>
      <c r="T17" s="184">
        <f t="shared" si="5"/>
        <v>-7.6999999999999957</v>
      </c>
      <c r="U17" s="184">
        <f t="shared" si="6"/>
        <v>-26.1</v>
      </c>
      <c r="V17" s="185">
        <f t="shared" si="7"/>
        <v>24</v>
      </c>
      <c r="W17" s="182">
        <v>111.1</v>
      </c>
      <c r="X17" s="183">
        <v>106.5</v>
      </c>
      <c r="Y17" s="184">
        <v>108.1</v>
      </c>
      <c r="Z17" s="184">
        <v>107.7</v>
      </c>
      <c r="AA17" s="184">
        <f>IFERROR(ROUND(INDEX(DataKs2Main!$X:$X,MATCH($A17,DataKs2Main!$D:$D,0)),1),"")</f>
        <v>106.8</v>
      </c>
      <c r="AB17" s="184">
        <f t="shared" si="8"/>
        <v>-0.90000000000000568</v>
      </c>
      <c r="AC17" s="184">
        <f t="shared" si="9"/>
        <v>-1.2999999999999972</v>
      </c>
      <c r="AD17" s="184">
        <f t="shared" si="10"/>
        <v>-4.2999999999999972</v>
      </c>
      <c r="AE17" s="185">
        <f t="shared" si="11"/>
        <v>24</v>
      </c>
      <c r="AF17" s="182"/>
      <c r="AG17" s="183"/>
      <c r="AH17" s="26"/>
      <c r="AI17" s="26"/>
      <c r="AJ17" s="26"/>
      <c r="AK17" s="184" t="str">
        <f t="shared" si="12"/>
        <v/>
      </c>
      <c r="AL17" s="184" t="str">
        <f t="shared" si="13"/>
        <v/>
      </c>
      <c r="AM17" s="184" t="str">
        <f t="shared" si="14"/>
        <v/>
      </c>
      <c r="AN17" s="185" t="str">
        <f t="shared" si="15"/>
        <v/>
      </c>
    </row>
    <row r="18" spans="1:40">
      <c r="A18" s="179" t="s">
        <v>47</v>
      </c>
      <c r="B18" s="180">
        <v>2066</v>
      </c>
      <c r="C18" s="180">
        <v>13</v>
      </c>
      <c r="D18" s="185">
        <f>IFERROR(INDEX(DataKs2Main!$G:$G,MATCH($A18,DataKs2Main!$D:$D,0)),"")</f>
        <v>60</v>
      </c>
      <c r="E18" s="183">
        <v>85</v>
      </c>
      <c r="F18" s="183">
        <v>81</v>
      </c>
      <c r="G18" s="184">
        <v>88.3</v>
      </c>
      <c r="H18" s="184">
        <v>84.7</v>
      </c>
      <c r="I18" s="184">
        <f>IFERROR(ROUND(INDEX(DataKs2Main!$Z:$Z,MATCH($A18,DataKs2Main!$D:$D,0)),1),"")</f>
        <v>81.7</v>
      </c>
      <c r="J18" s="184">
        <f t="shared" si="0"/>
        <v>-3</v>
      </c>
      <c r="K18" s="184">
        <f t="shared" si="1"/>
        <v>-6.5999999999999943</v>
      </c>
      <c r="L18" s="184">
        <f t="shared" si="2"/>
        <v>-3.2999999999999972</v>
      </c>
      <c r="M18" s="185">
        <f t="shared" si="3"/>
        <v>17</v>
      </c>
      <c r="N18" s="182">
        <v>45</v>
      </c>
      <c r="O18" s="183">
        <v>37.9</v>
      </c>
      <c r="P18" s="184">
        <v>40</v>
      </c>
      <c r="Q18" s="184">
        <v>30.5</v>
      </c>
      <c r="R18" s="184">
        <f>IFERROR(ROUND(INDEX(DataKs2Main!$AA:$AA,MATCH($A18,DataKs2Main!$D:$D,0)),1),"")</f>
        <v>25</v>
      </c>
      <c r="S18" s="184">
        <f t="shared" si="4"/>
        <v>-5.5</v>
      </c>
      <c r="T18" s="184">
        <f t="shared" si="5"/>
        <v>-15</v>
      </c>
      <c r="U18" s="184">
        <f t="shared" si="6"/>
        <v>-20</v>
      </c>
      <c r="V18" s="185">
        <f t="shared" si="7"/>
        <v>38</v>
      </c>
      <c r="W18" s="182">
        <v>107.4</v>
      </c>
      <c r="X18" s="183">
        <v>106.4</v>
      </c>
      <c r="Y18" s="184">
        <v>107.2</v>
      </c>
      <c r="Z18" s="184">
        <v>105.6</v>
      </c>
      <c r="AA18" s="184">
        <f>IFERROR(ROUND(INDEX(DataKs2Main!$X:$X,MATCH($A18,DataKs2Main!$D:$D,0)),1),"")</f>
        <v>105.1</v>
      </c>
      <c r="AB18" s="184">
        <f t="shared" si="8"/>
        <v>-0.5</v>
      </c>
      <c r="AC18" s="184">
        <f t="shared" si="9"/>
        <v>-2.1000000000000085</v>
      </c>
      <c r="AD18" s="184">
        <f t="shared" si="10"/>
        <v>-2.3000000000000114</v>
      </c>
      <c r="AE18" s="185">
        <f t="shared" si="11"/>
        <v>31</v>
      </c>
      <c r="AF18" s="182"/>
      <c r="AG18" s="183"/>
      <c r="AH18" s="26"/>
      <c r="AI18" s="26"/>
      <c r="AJ18" s="26"/>
      <c r="AK18" s="184" t="str">
        <f t="shared" si="12"/>
        <v/>
      </c>
      <c r="AL18" s="184" t="str">
        <f t="shared" si="13"/>
        <v/>
      </c>
      <c r="AM18" s="184" t="str">
        <f t="shared" si="14"/>
        <v/>
      </c>
      <c r="AN18" s="185" t="str">
        <f t="shared" si="15"/>
        <v/>
      </c>
    </row>
    <row r="19" spans="1:40">
      <c r="A19" s="179" t="s">
        <v>48</v>
      </c>
      <c r="B19" s="180">
        <v>2073</v>
      </c>
      <c r="C19" s="180">
        <v>14</v>
      </c>
      <c r="D19" s="185">
        <f>IFERROR(INDEX(DataKs2Main!$G:$G,MATCH($A19,DataKs2Main!$D:$D,0)),"")</f>
        <v>74</v>
      </c>
      <c r="E19" s="183">
        <v>86.4</v>
      </c>
      <c r="F19" s="183">
        <v>80.599999999999994</v>
      </c>
      <c r="G19" s="184">
        <v>69.400000000000006</v>
      </c>
      <c r="H19" s="184">
        <v>79.5</v>
      </c>
      <c r="I19" s="184">
        <f>IFERROR(ROUND(INDEX(DataKs2Main!$Z:$Z,MATCH($A19,DataKs2Main!$D:$D,0)),1),"")</f>
        <v>74.3</v>
      </c>
      <c r="J19" s="184">
        <f t="shared" si="0"/>
        <v>-5.2000000000000028</v>
      </c>
      <c r="K19" s="184">
        <f t="shared" si="1"/>
        <v>4.8999999999999915</v>
      </c>
      <c r="L19" s="184">
        <f t="shared" si="2"/>
        <v>-12.100000000000009</v>
      </c>
      <c r="M19" s="185">
        <f t="shared" si="3"/>
        <v>28</v>
      </c>
      <c r="N19" s="182">
        <v>43.2</v>
      </c>
      <c r="O19" s="183">
        <v>22.6</v>
      </c>
      <c r="P19" s="184">
        <v>28.2</v>
      </c>
      <c r="Q19" s="184">
        <v>28.9</v>
      </c>
      <c r="R19" s="184">
        <f>IFERROR(ROUND(INDEX(DataKs2Main!$AA:$AA,MATCH($A19,DataKs2Main!$D:$D,0)),1),"")</f>
        <v>29.7</v>
      </c>
      <c r="S19" s="184">
        <f t="shared" si="4"/>
        <v>0.80000000000000071</v>
      </c>
      <c r="T19" s="184">
        <f t="shared" si="5"/>
        <v>1.5</v>
      </c>
      <c r="U19" s="184">
        <f t="shared" si="6"/>
        <v>-13.500000000000004</v>
      </c>
      <c r="V19" s="185">
        <f t="shared" si="7"/>
        <v>27</v>
      </c>
      <c r="W19" s="182">
        <v>107.5</v>
      </c>
      <c r="X19" s="183">
        <v>105</v>
      </c>
      <c r="Y19" s="184">
        <v>105.6</v>
      </c>
      <c r="Z19" s="184">
        <v>105.9</v>
      </c>
      <c r="AA19" s="184">
        <f>IFERROR(ROUND(INDEX(DataKs2Main!$X:$X,MATCH($A19,DataKs2Main!$D:$D,0)),1),"")</f>
        <v>104.7</v>
      </c>
      <c r="AB19" s="184">
        <f t="shared" si="8"/>
        <v>-1.2000000000000028</v>
      </c>
      <c r="AC19" s="184">
        <f t="shared" si="9"/>
        <v>-0.89999999999999147</v>
      </c>
      <c r="AD19" s="184">
        <f t="shared" si="10"/>
        <v>-2.7999999999999972</v>
      </c>
      <c r="AE19" s="185">
        <f t="shared" si="11"/>
        <v>33</v>
      </c>
      <c r="AF19" s="182"/>
      <c r="AG19" s="183"/>
      <c r="AH19" s="26"/>
      <c r="AI19" s="26"/>
      <c r="AJ19" s="26"/>
      <c r="AK19" s="184" t="str">
        <f t="shared" si="12"/>
        <v/>
      </c>
      <c r="AL19" s="184" t="str">
        <f t="shared" si="13"/>
        <v/>
      </c>
      <c r="AM19" s="184" t="str">
        <f t="shared" si="14"/>
        <v/>
      </c>
      <c r="AN19" s="185" t="str">
        <f t="shared" si="15"/>
        <v/>
      </c>
    </row>
    <row r="20" spans="1:40">
      <c r="A20" s="179" t="s">
        <v>49</v>
      </c>
      <c r="B20" s="180">
        <v>2026</v>
      </c>
      <c r="C20" s="180">
        <v>15</v>
      </c>
      <c r="D20" s="185">
        <f>IFERROR(INDEX(DataKs2Main!$G:$G,MATCH($A20,DataKs2Main!$D:$D,0)),"")</f>
        <v>91</v>
      </c>
      <c r="E20" s="183">
        <v>77.099999999999994</v>
      </c>
      <c r="F20" s="183">
        <v>72.400000000000006</v>
      </c>
      <c r="G20" s="184">
        <v>77.2</v>
      </c>
      <c r="H20" s="184">
        <v>77.8</v>
      </c>
      <c r="I20" s="184">
        <f>IFERROR(ROUND(INDEX(DataKs2Main!$Z:$Z,MATCH($A20,DataKs2Main!$D:$D,0)),1),"")</f>
        <v>79.099999999999994</v>
      </c>
      <c r="J20" s="184">
        <f t="shared" si="0"/>
        <v>1.2999999999999972</v>
      </c>
      <c r="K20" s="184">
        <f t="shared" si="1"/>
        <v>1.8999999999999915</v>
      </c>
      <c r="L20" s="184">
        <f t="shared" si="2"/>
        <v>2</v>
      </c>
      <c r="M20" s="185">
        <f t="shared" si="3"/>
        <v>26</v>
      </c>
      <c r="N20" s="182">
        <v>39.4</v>
      </c>
      <c r="O20" s="183">
        <v>23.7</v>
      </c>
      <c r="P20" s="184">
        <v>38</v>
      </c>
      <c r="Q20" s="184">
        <v>28.9</v>
      </c>
      <c r="R20" s="184">
        <f>IFERROR(ROUND(INDEX(DataKs2Main!$AA:$AA,MATCH($A20,DataKs2Main!$D:$D,0)),1),"")</f>
        <v>42.9</v>
      </c>
      <c r="S20" s="184">
        <f t="shared" si="4"/>
        <v>14</v>
      </c>
      <c r="T20" s="184">
        <f t="shared" si="5"/>
        <v>4.8999999999999986</v>
      </c>
      <c r="U20" s="184">
        <f t="shared" si="6"/>
        <v>3.5</v>
      </c>
      <c r="V20" s="185">
        <f t="shared" si="7"/>
        <v>19</v>
      </c>
      <c r="W20" s="182">
        <v>106.5</v>
      </c>
      <c r="X20" s="183">
        <v>104.1</v>
      </c>
      <c r="Y20" s="184">
        <v>105.5</v>
      </c>
      <c r="Z20" s="184">
        <v>105.5</v>
      </c>
      <c r="AA20" s="184">
        <f>IFERROR(ROUND(INDEX(DataKs2Main!$X:$X,MATCH($A20,DataKs2Main!$D:$D,0)),1),"")</f>
        <v>107.7</v>
      </c>
      <c r="AB20" s="184">
        <f t="shared" si="8"/>
        <v>2.2000000000000028</v>
      </c>
      <c r="AC20" s="184">
        <f t="shared" si="9"/>
        <v>2.2000000000000028</v>
      </c>
      <c r="AD20" s="184">
        <f t="shared" si="10"/>
        <v>1.2000000000000028</v>
      </c>
      <c r="AE20" s="185">
        <f t="shared" si="11"/>
        <v>21</v>
      </c>
      <c r="AF20" s="182"/>
      <c r="AG20" s="183"/>
      <c r="AH20" s="26"/>
      <c r="AI20" s="26"/>
      <c r="AJ20" s="26"/>
      <c r="AK20" s="184" t="str">
        <f t="shared" si="12"/>
        <v/>
      </c>
      <c r="AL20" s="184" t="str">
        <f t="shared" si="13"/>
        <v/>
      </c>
      <c r="AM20" s="184" t="str">
        <f t="shared" si="14"/>
        <v/>
      </c>
      <c r="AN20" s="185" t="str">
        <f t="shared" si="15"/>
        <v/>
      </c>
    </row>
    <row r="21" spans="1:40">
      <c r="A21" s="179" t="s">
        <v>50</v>
      </c>
      <c r="B21" s="180">
        <v>2069</v>
      </c>
      <c r="C21" s="180">
        <v>16</v>
      </c>
      <c r="D21" s="185">
        <f>IFERROR(INDEX(DataKs2Main!$G:$G,MATCH($A21,DataKs2Main!$D:$D,0)),"")</f>
        <v>66</v>
      </c>
      <c r="E21" s="183">
        <v>81.7</v>
      </c>
      <c r="F21" s="183">
        <v>76.3</v>
      </c>
      <c r="G21" s="184">
        <v>79.3</v>
      </c>
      <c r="H21" s="184">
        <v>83.7</v>
      </c>
      <c r="I21" s="184">
        <f>IFERROR(ROUND(INDEX(DataKs2Main!$Z:$Z,MATCH($A21,DataKs2Main!$D:$D,0)),1),"")</f>
        <v>87.9</v>
      </c>
      <c r="J21" s="184">
        <f t="shared" si="0"/>
        <v>4.2000000000000028</v>
      </c>
      <c r="K21" s="184">
        <f t="shared" si="1"/>
        <v>8.6000000000000085</v>
      </c>
      <c r="L21" s="184">
        <f t="shared" si="2"/>
        <v>6.2000000000000028</v>
      </c>
      <c r="M21" s="185">
        <f t="shared" si="3"/>
        <v>7</v>
      </c>
      <c r="N21" s="182">
        <v>48.8</v>
      </c>
      <c r="O21" s="183">
        <v>63.8</v>
      </c>
      <c r="P21" s="184">
        <v>49.4</v>
      </c>
      <c r="Q21" s="184">
        <v>53.5</v>
      </c>
      <c r="R21" s="184">
        <f>IFERROR(ROUND(INDEX(DataKs2Main!$AA:$AA,MATCH($A21,DataKs2Main!$D:$D,0)),1),"")</f>
        <v>54.5</v>
      </c>
      <c r="S21" s="184">
        <f t="shared" si="4"/>
        <v>1</v>
      </c>
      <c r="T21" s="184">
        <f t="shared" si="5"/>
        <v>5.1000000000000014</v>
      </c>
      <c r="U21" s="184">
        <f t="shared" si="6"/>
        <v>5.7000000000000028</v>
      </c>
      <c r="V21" s="185">
        <f t="shared" si="7"/>
        <v>10</v>
      </c>
      <c r="W21" s="182">
        <v>108.3</v>
      </c>
      <c r="X21" s="183">
        <v>111.7</v>
      </c>
      <c r="Y21" s="184">
        <v>110</v>
      </c>
      <c r="Z21" s="184">
        <v>109.8</v>
      </c>
      <c r="AA21" s="184">
        <f>IFERROR(ROUND(INDEX(DataKs2Main!$X:$X,MATCH($A21,DataKs2Main!$D:$D,0)),1),"")</f>
        <v>109.8</v>
      </c>
      <c r="AB21" s="184">
        <f t="shared" si="8"/>
        <v>0</v>
      </c>
      <c r="AC21" s="184">
        <f t="shared" si="9"/>
        <v>-0.20000000000000284</v>
      </c>
      <c r="AD21" s="184">
        <f t="shared" si="10"/>
        <v>1.5</v>
      </c>
      <c r="AE21" s="185">
        <f t="shared" si="11"/>
        <v>10</v>
      </c>
      <c r="AF21" s="182"/>
      <c r="AG21" s="183"/>
      <c r="AH21" s="26"/>
      <c r="AI21" s="26"/>
      <c r="AJ21" s="26"/>
      <c r="AK21" s="184" t="str">
        <f t="shared" si="12"/>
        <v/>
      </c>
      <c r="AL21" s="184" t="str">
        <f t="shared" si="13"/>
        <v/>
      </c>
      <c r="AM21" s="184" t="str">
        <f t="shared" si="14"/>
        <v/>
      </c>
      <c r="AN21" s="185" t="str">
        <f t="shared" si="15"/>
        <v/>
      </c>
    </row>
    <row r="22" spans="1:40">
      <c r="A22" s="179" t="s">
        <v>51</v>
      </c>
      <c r="B22" s="180">
        <v>2052</v>
      </c>
      <c r="C22" s="180">
        <v>17</v>
      </c>
      <c r="D22" s="185">
        <f>IFERROR(INDEX(DataKs2Main!$G:$G,MATCH($A22,DataKs2Main!$D:$D,0)),"")</f>
        <v>48</v>
      </c>
      <c r="E22" s="183">
        <v>86</v>
      </c>
      <c r="F22" s="183">
        <v>76.099999999999994</v>
      </c>
      <c r="G22" s="184">
        <v>76.400000000000006</v>
      </c>
      <c r="H22" s="184">
        <v>77.8</v>
      </c>
      <c r="I22" s="184">
        <f>IFERROR(ROUND(INDEX(DataKs2Main!$Z:$Z,MATCH($A22,DataKs2Main!$D:$D,0)),1),"")</f>
        <v>79.2</v>
      </c>
      <c r="J22" s="184">
        <f t="shared" si="0"/>
        <v>1.4000000000000057</v>
      </c>
      <c r="K22" s="184">
        <f t="shared" si="1"/>
        <v>2.7999999999999972</v>
      </c>
      <c r="L22" s="184">
        <f t="shared" si="2"/>
        <v>-6.7999999999999972</v>
      </c>
      <c r="M22" s="185">
        <f t="shared" si="3"/>
        <v>25</v>
      </c>
      <c r="N22" s="182">
        <v>52.6</v>
      </c>
      <c r="O22" s="183">
        <v>30.4</v>
      </c>
      <c r="P22" s="184">
        <v>38.200000000000003</v>
      </c>
      <c r="Q22" s="184">
        <v>44.4</v>
      </c>
      <c r="R22" s="184">
        <f>IFERROR(ROUND(INDEX(DataKs2Main!$AA:$AA,MATCH($A22,DataKs2Main!$D:$D,0)),1),"")</f>
        <v>50</v>
      </c>
      <c r="S22" s="184">
        <f t="shared" si="4"/>
        <v>5.6000000000000014</v>
      </c>
      <c r="T22" s="184">
        <f t="shared" si="5"/>
        <v>11.799999999999997</v>
      </c>
      <c r="U22" s="184">
        <f t="shared" si="6"/>
        <v>-2.6000000000000014</v>
      </c>
      <c r="V22" s="185">
        <f t="shared" si="7"/>
        <v>12</v>
      </c>
      <c r="W22" s="182">
        <v>110.7</v>
      </c>
      <c r="X22" s="183">
        <v>104.8</v>
      </c>
      <c r="Y22" s="184">
        <v>106.7</v>
      </c>
      <c r="Z22" s="184">
        <v>106.6</v>
      </c>
      <c r="AA22" s="184">
        <f>IFERROR(ROUND(INDEX(DataKs2Main!$X:$X,MATCH($A22,DataKs2Main!$D:$D,0)),1),"")</f>
        <v>108.8</v>
      </c>
      <c r="AB22" s="184">
        <f t="shared" si="8"/>
        <v>2.2000000000000028</v>
      </c>
      <c r="AC22" s="184">
        <f t="shared" si="9"/>
        <v>2.0999999999999943</v>
      </c>
      <c r="AD22" s="184">
        <f t="shared" si="10"/>
        <v>-1.9000000000000057</v>
      </c>
      <c r="AE22" s="185">
        <f t="shared" si="11"/>
        <v>15</v>
      </c>
      <c r="AF22" s="182"/>
      <c r="AG22" s="183"/>
      <c r="AH22" s="26"/>
      <c r="AI22" s="26"/>
      <c r="AJ22" s="26"/>
      <c r="AK22" s="184" t="str">
        <f t="shared" si="12"/>
        <v/>
      </c>
      <c r="AL22" s="184" t="str">
        <f t="shared" si="13"/>
        <v/>
      </c>
      <c r="AM22" s="184" t="str">
        <f t="shared" si="14"/>
        <v/>
      </c>
      <c r="AN22" s="185" t="str">
        <f t="shared" si="15"/>
        <v/>
      </c>
    </row>
    <row r="23" spans="1:40">
      <c r="A23" s="179" t="s">
        <v>92</v>
      </c>
      <c r="B23" s="180">
        <v>2009</v>
      </c>
      <c r="C23" s="180">
        <v>18</v>
      </c>
      <c r="D23" s="185">
        <f>IFERROR(INDEX(DataKs2Main!$G:$G,MATCH($A23,DataKs2Main!$D:$D,0)),"")</f>
        <v>149</v>
      </c>
      <c r="E23" s="183">
        <v>91.6</v>
      </c>
      <c r="F23" s="183">
        <v>89.8</v>
      </c>
      <c r="G23" s="184">
        <v>84.4</v>
      </c>
      <c r="H23" s="184">
        <v>92.1</v>
      </c>
      <c r="I23" s="184">
        <f>IFERROR(ROUND(INDEX(DataKs2Main!$Z:$Z,MATCH($A23,DataKs2Main!$D:$D,0)),1),"")</f>
        <v>87.9</v>
      </c>
      <c r="J23" s="184">
        <f t="shared" si="0"/>
        <v>-4.1999999999999886</v>
      </c>
      <c r="K23" s="184">
        <f t="shared" si="1"/>
        <v>3.5</v>
      </c>
      <c r="L23" s="184">
        <f t="shared" si="2"/>
        <v>-3.6999999999999886</v>
      </c>
      <c r="M23" s="185">
        <f t="shared" si="3"/>
        <v>7</v>
      </c>
      <c r="N23" s="182">
        <v>65.5</v>
      </c>
      <c r="O23" s="183">
        <v>62.6</v>
      </c>
      <c r="P23" s="184">
        <v>53.7</v>
      </c>
      <c r="Q23" s="184">
        <v>54.3</v>
      </c>
      <c r="R23" s="184">
        <f>IFERROR(ROUND(INDEX(DataKs2Main!$AA:$AA,MATCH($A23,DataKs2Main!$D:$D,0)),1),"")</f>
        <v>59.1</v>
      </c>
      <c r="S23" s="184">
        <f t="shared" si="4"/>
        <v>4.8000000000000043</v>
      </c>
      <c r="T23" s="184">
        <f t="shared" si="5"/>
        <v>5.3999999999999986</v>
      </c>
      <c r="U23" s="184">
        <f t="shared" si="6"/>
        <v>-6.3999999999999986</v>
      </c>
      <c r="V23" s="185">
        <f t="shared" si="7"/>
        <v>9</v>
      </c>
      <c r="W23" s="182">
        <v>111.9</v>
      </c>
      <c r="X23" s="183">
        <v>112</v>
      </c>
      <c r="Y23" s="184">
        <v>109.7</v>
      </c>
      <c r="Z23" s="184">
        <v>109.8</v>
      </c>
      <c r="AA23" s="184">
        <f>IFERROR(ROUND(INDEX(DataKs2Main!$X:$X,MATCH($A23,DataKs2Main!$D:$D,0)),1),"")</f>
        <v>110.7</v>
      </c>
      <c r="AB23" s="184">
        <f t="shared" si="8"/>
        <v>0.90000000000000568</v>
      </c>
      <c r="AC23" s="184">
        <f t="shared" si="9"/>
        <v>1</v>
      </c>
      <c r="AD23" s="184">
        <f t="shared" si="10"/>
        <v>-1.2000000000000028</v>
      </c>
      <c r="AE23" s="185">
        <f t="shared" si="11"/>
        <v>8</v>
      </c>
      <c r="AF23" s="182"/>
      <c r="AG23" s="183"/>
      <c r="AH23" s="26"/>
      <c r="AI23" s="26"/>
      <c r="AJ23" s="26"/>
      <c r="AK23" s="184" t="str">
        <f t="shared" si="12"/>
        <v/>
      </c>
      <c r="AL23" s="184" t="str">
        <f t="shared" si="13"/>
        <v/>
      </c>
      <c r="AM23" s="184" t="str">
        <f t="shared" si="14"/>
        <v/>
      </c>
      <c r="AN23" s="185" t="str">
        <f t="shared" si="15"/>
        <v/>
      </c>
    </row>
    <row r="24" spans="1:40">
      <c r="A24" s="179" t="s">
        <v>52</v>
      </c>
      <c r="B24" s="180">
        <v>2010</v>
      </c>
      <c r="C24" s="180">
        <v>19</v>
      </c>
      <c r="D24" s="185">
        <f>IFERROR(INDEX(DataKs2Main!$G:$G,MATCH($A24,DataKs2Main!$D:$D,0)),"")</f>
        <v>92</v>
      </c>
      <c r="E24" s="183">
        <v>82.2</v>
      </c>
      <c r="F24" s="183">
        <v>80</v>
      </c>
      <c r="G24" s="184">
        <v>75.3</v>
      </c>
      <c r="H24" s="184">
        <v>68.099999999999994</v>
      </c>
      <c r="I24" s="184">
        <f>IFERROR(ROUND(INDEX(DataKs2Main!$Z:$Z,MATCH($A24,DataKs2Main!$D:$D,0)),1),"")</f>
        <v>72.8</v>
      </c>
      <c r="J24" s="184">
        <f t="shared" si="0"/>
        <v>4.7000000000000028</v>
      </c>
      <c r="K24" s="184">
        <f t="shared" si="1"/>
        <v>-2.5</v>
      </c>
      <c r="L24" s="184">
        <f t="shared" si="2"/>
        <v>-9.4000000000000057</v>
      </c>
      <c r="M24" s="185">
        <f t="shared" si="3"/>
        <v>29</v>
      </c>
      <c r="N24" s="182">
        <v>45.6</v>
      </c>
      <c r="O24" s="183">
        <v>41.2</v>
      </c>
      <c r="P24" s="184">
        <v>30.3</v>
      </c>
      <c r="Q24" s="184">
        <v>26.4</v>
      </c>
      <c r="R24" s="184">
        <f>IFERROR(ROUND(INDEX(DataKs2Main!$AA:$AA,MATCH($A24,DataKs2Main!$D:$D,0)),1),"")</f>
        <v>33.700000000000003</v>
      </c>
      <c r="S24" s="184">
        <f t="shared" si="4"/>
        <v>7.3000000000000043</v>
      </c>
      <c r="T24" s="184">
        <f t="shared" si="5"/>
        <v>3.4000000000000021</v>
      </c>
      <c r="U24" s="184">
        <f t="shared" si="6"/>
        <v>-11.899999999999999</v>
      </c>
      <c r="V24" s="185">
        <f t="shared" si="7"/>
        <v>25</v>
      </c>
      <c r="W24" s="182">
        <v>108.1</v>
      </c>
      <c r="X24" s="183">
        <v>107</v>
      </c>
      <c r="Y24" s="184">
        <v>105</v>
      </c>
      <c r="Z24" s="184">
        <v>103.3</v>
      </c>
      <c r="AA24" s="184">
        <f>IFERROR(ROUND(INDEX(DataKs2Main!$X:$X,MATCH($A24,DataKs2Main!$D:$D,0)),1),"")</f>
        <v>105.8</v>
      </c>
      <c r="AB24" s="184">
        <f t="shared" si="8"/>
        <v>2.5</v>
      </c>
      <c r="AC24" s="184">
        <f t="shared" si="9"/>
        <v>0.79999999999999716</v>
      </c>
      <c r="AD24" s="184">
        <f t="shared" si="10"/>
        <v>-2.2999999999999972</v>
      </c>
      <c r="AE24" s="185">
        <f t="shared" si="11"/>
        <v>27</v>
      </c>
      <c r="AF24" s="182"/>
      <c r="AG24" s="183"/>
      <c r="AH24" s="26"/>
      <c r="AI24" s="26"/>
      <c r="AJ24" s="26"/>
      <c r="AK24" s="184" t="str">
        <f t="shared" si="12"/>
        <v/>
      </c>
      <c r="AL24" s="184" t="str">
        <f t="shared" si="13"/>
        <v/>
      </c>
      <c r="AM24" s="184" t="str">
        <f t="shared" si="14"/>
        <v/>
      </c>
      <c r="AN24" s="185" t="str">
        <f t="shared" si="15"/>
        <v/>
      </c>
    </row>
    <row r="25" spans="1:40">
      <c r="A25" s="179" t="s">
        <v>53</v>
      </c>
      <c r="B25" s="180">
        <v>2043</v>
      </c>
      <c r="C25" s="180">
        <v>20</v>
      </c>
      <c r="D25" s="185">
        <f>IFERROR(INDEX(DataKs2Main!$G:$G,MATCH($A25,DataKs2Main!$D:$D,0)),"")</f>
        <v>53</v>
      </c>
      <c r="E25" s="183">
        <v>86.2</v>
      </c>
      <c r="F25" s="183">
        <v>79.599999999999994</v>
      </c>
      <c r="G25" s="184">
        <v>72.3</v>
      </c>
      <c r="H25" s="184">
        <v>78.8</v>
      </c>
      <c r="I25" s="184">
        <f>IFERROR(ROUND(INDEX(DataKs2Main!$Z:$Z,MATCH($A25,DataKs2Main!$D:$D,0)),1),"")</f>
        <v>81.099999999999994</v>
      </c>
      <c r="J25" s="184">
        <f t="shared" si="0"/>
        <v>2.2999999999999972</v>
      </c>
      <c r="K25" s="184">
        <f t="shared" si="1"/>
        <v>8.7999999999999972</v>
      </c>
      <c r="L25" s="184">
        <f t="shared" si="2"/>
        <v>-5.1000000000000085</v>
      </c>
      <c r="M25" s="185">
        <f t="shared" si="3"/>
        <v>19</v>
      </c>
      <c r="N25" s="182">
        <v>48.3</v>
      </c>
      <c r="O25" s="183">
        <v>37</v>
      </c>
      <c r="P25" s="184">
        <v>31.9</v>
      </c>
      <c r="Q25" s="184">
        <v>21.2</v>
      </c>
      <c r="R25" s="184">
        <f>IFERROR(ROUND(INDEX(DataKs2Main!$AA:$AA,MATCH($A25,DataKs2Main!$D:$D,0)),1),"")</f>
        <v>28.3</v>
      </c>
      <c r="S25" s="184">
        <f t="shared" si="4"/>
        <v>7.1000000000000014</v>
      </c>
      <c r="T25" s="184">
        <f t="shared" si="5"/>
        <v>-3.5999999999999979</v>
      </c>
      <c r="U25" s="184">
        <f t="shared" si="6"/>
        <v>-19.999999999999996</v>
      </c>
      <c r="V25" s="185">
        <f t="shared" si="7"/>
        <v>29</v>
      </c>
      <c r="W25" s="182">
        <v>110</v>
      </c>
      <c r="X25" s="183">
        <v>106.8</v>
      </c>
      <c r="Y25" s="184">
        <v>105.2</v>
      </c>
      <c r="Z25" s="184">
        <v>104.2</v>
      </c>
      <c r="AA25" s="184">
        <f>IFERROR(ROUND(INDEX(DataKs2Main!$X:$X,MATCH($A25,DataKs2Main!$D:$D,0)),1),"")</f>
        <v>105.3</v>
      </c>
      <c r="AB25" s="184">
        <f t="shared" si="8"/>
        <v>1.0999999999999943</v>
      </c>
      <c r="AC25" s="184">
        <f t="shared" si="9"/>
        <v>9.9999999999994316E-2</v>
      </c>
      <c r="AD25" s="184">
        <f t="shared" si="10"/>
        <v>-4.7000000000000028</v>
      </c>
      <c r="AE25" s="185">
        <f t="shared" si="11"/>
        <v>29</v>
      </c>
      <c r="AF25" s="182"/>
      <c r="AG25" s="183"/>
      <c r="AH25" s="26"/>
      <c r="AI25" s="26"/>
      <c r="AJ25" s="26"/>
      <c r="AK25" s="184" t="str">
        <f t="shared" si="12"/>
        <v/>
      </c>
      <c r="AL25" s="184" t="str">
        <f t="shared" si="13"/>
        <v/>
      </c>
      <c r="AM25" s="184" t="str">
        <f t="shared" si="14"/>
        <v/>
      </c>
      <c r="AN25" s="185" t="str">
        <f t="shared" si="15"/>
        <v/>
      </c>
    </row>
    <row r="26" spans="1:40">
      <c r="A26" s="179" t="s">
        <v>54</v>
      </c>
      <c r="B26" s="180">
        <v>2071</v>
      </c>
      <c r="C26" s="180">
        <v>21</v>
      </c>
      <c r="D26" s="185">
        <f>IFERROR(INDEX(DataKs2Main!$G:$G,MATCH($A26,DataKs2Main!$D:$D,0)),"")</f>
        <v>91</v>
      </c>
      <c r="E26" s="183">
        <v>87.2</v>
      </c>
      <c r="F26" s="183">
        <v>82.2</v>
      </c>
      <c r="G26" s="184">
        <v>83.1</v>
      </c>
      <c r="H26" s="184">
        <v>75.599999999999994</v>
      </c>
      <c r="I26" s="184">
        <f>IFERROR(ROUND(INDEX(DataKs2Main!$Z:$Z,MATCH($A26,DataKs2Main!$D:$D,0)),1),"")</f>
        <v>81.3</v>
      </c>
      <c r="J26" s="184">
        <f t="shared" si="0"/>
        <v>5.7000000000000028</v>
      </c>
      <c r="K26" s="184">
        <f t="shared" si="1"/>
        <v>-1.7999999999999972</v>
      </c>
      <c r="L26" s="184">
        <f t="shared" si="2"/>
        <v>-5.9000000000000057</v>
      </c>
      <c r="M26" s="185">
        <f t="shared" si="3"/>
        <v>18</v>
      </c>
      <c r="N26" s="182">
        <v>45</v>
      </c>
      <c r="O26" s="183">
        <v>37.799999999999997</v>
      </c>
      <c r="P26" s="184">
        <v>51.8</v>
      </c>
      <c r="Q26" s="184">
        <v>35.4</v>
      </c>
      <c r="R26" s="184">
        <f>IFERROR(ROUND(INDEX(DataKs2Main!$AA:$AA,MATCH($A26,DataKs2Main!$D:$D,0)),1),"")</f>
        <v>39.6</v>
      </c>
      <c r="S26" s="184">
        <f t="shared" si="4"/>
        <v>4.2000000000000028</v>
      </c>
      <c r="T26" s="184">
        <f t="shared" si="5"/>
        <v>-12.199999999999996</v>
      </c>
      <c r="U26" s="184">
        <f t="shared" si="6"/>
        <v>-5.3999999999999986</v>
      </c>
      <c r="V26" s="185">
        <f t="shared" si="7"/>
        <v>22</v>
      </c>
      <c r="W26" s="182">
        <v>109.8</v>
      </c>
      <c r="X26" s="183">
        <v>108.4</v>
      </c>
      <c r="Y26" s="184">
        <v>110.6</v>
      </c>
      <c r="Z26" s="184">
        <v>107</v>
      </c>
      <c r="AA26" s="184">
        <f>IFERROR(ROUND(INDEX(DataKs2Main!$X:$X,MATCH($A26,DataKs2Main!$D:$D,0)),1),"")</f>
        <v>109.3</v>
      </c>
      <c r="AB26" s="184">
        <f t="shared" si="8"/>
        <v>2.2999999999999972</v>
      </c>
      <c r="AC26" s="184">
        <f t="shared" si="9"/>
        <v>-1.2999999999999972</v>
      </c>
      <c r="AD26" s="184">
        <f t="shared" si="10"/>
        <v>-0.5</v>
      </c>
      <c r="AE26" s="185">
        <f t="shared" si="11"/>
        <v>12</v>
      </c>
      <c r="AF26" s="182"/>
      <c r="AG26" s="183"/>
      <c r="AH26" s="26"/>
      <c r="AI26" s="26"/>
      <c r="AJ26" s="26"/>
      <c r="AK26" s="184" t="str">
        <f t="shared" si="12"/>
        <v/>
      </c>
      <c r="AL26" s="184" t="str">
        <f t="shared" si="13"/>
        <v/>
      </c>
      <c r="AM26" s="184" t="str">
        <f t="shared" si="14"/>
        <v/>
      </c>
      <c r="AN26" s="185" t="str">
        <f t="shared" si="15"/>
        <v/>
      </c>
    </row>
    <row r="27" spans="1:40">
      <c r="A27" s="179" t="s">
        <v>55</v>
      </c>
      <c r="B27" s="180">
        <v>2013</v>
      </c>
      <c r="C27" s="180">
        <v>22</v>
      </c>
      <c r="D27" s="185">
        <f>IFERROR(INDEX(DataKs2Main!$G:$G,MATCH($A27,DataKs2Main!$D:$D,0)),"")</f>
        <v>108</v>
      </c>
      <c r="E27" s="183">
        <v>80.7</v>
      </c>
      <c r="F27" s="183">
        <v>82.4</v>
      </c>
      <c r="G27" s="184">
        <v>74.7</v>
      </c>
      <c r="H27" s="184">
        <v>73.900000000000006</v>
      </c>
      <c r="I27" s="184">
        <f>IFERROR(ROUND(INDEX(DataKs2Main!$Z:$Z,MATCH($A27,DataKs2Main!$D:$D,0)),1),"")</f>
        <v>79.599999999999994</v>
      </c>
      <c r="J27" s="184">
        <f t="shared" si="0"/>
        <v>5.6999999999999886</v>
      </c>
      <c r="K27" s="184">
        <f t="shared" si="1"/>
        <v>4.8999999999999915</v>
      </c>
      <c r="L27" s="184">
        <f t="shared" si="2"/>
        <v>-1.1000000000000085</v>
      </c>
      <c r="M27" s="185">
        <f t="shared" si="3"/>
        <v>23</v>
      </c>
      <c r="N27" s="182">
        <v>41.2</v>
      </c>
      <c r="O27" s="183">
        <v>42.6</v>
      </c>
      <c r="P27" s="184">
        <v>38.4</v>
      </c>
      <c r="Q27" s="184">
        <v>31.3</v>
      </c>
      <c r="R27" s="184">
        <f>IFERROR(ROUND(INDEX(DataKs2Main!$AA:$AA,MATCH($A27,DataKs2Main!$D:$D,0)),1),"")</f>
        <v>43.5</v>
      </c>
      <c r="S27" s="184">
        <f t="shared" si="4"/>
        <v>12.2</v>
      </c>
      <c r="T27" s="184">
        <f t="shared" si="5"/>
        <v>5.1000000000000014</v>
      </c>
      <c r="U27" s="184">
        <f t="shared" si="6"/>
        <v>2.2999999999999972</v>
      </c>
      <c r="V27" s="185">
        <f t="shared" si="7"/>
        <v>18</v>
      </c>
      <c r="W27" s="182">
        <v>107.2</v>
      </c>
      <c r="X27" s="183">
        <v>107.9</v>
      </c>
      <c r="Y27" s="184">
        <v>105.5</v>
      </c>
      <c r="Z27" s="184">
        <v>106.2</v>
      </c>
      <c r="AA27" s="184">
        <f>IFERROR(ROUND(INDEX(DataKs2Main!$X:$X,MATCH($A27,DataKs2Main!$D:$D,0)),1),"")</f>
        <v>108.1</v>
      </c>
      <c r="AB27" s="184">
        <f t="shared" si="8"/>
        <v>1.8999999999999915</v>
      </c>
      <c r="AC27" s="184">
        <f t="shared" si="9"/>
        <v>2.5999999999999943</v>
      </c>
      <c r="AD27" s="184">
        <f t="shared" si="10"/>
        <v>0.89999999999999147</v>
      </c>
      <c r="AE27" s="185">
        <f t="shared" si="11"/>
        <v>19</v>
      </c>
      <c r="AF27" s="182"/>
      <c r="AG27" s="183"/>
      <c r="AH27" s="26"/>
      <c r="AI27" s="26"/>
      <c r="AJ27" s="26"/>
      <c r="AK27" s="184" t="str">
        <f t="shared" si="12"/>
        <v/>
      </c>
      <c r="AL27" s="184" t="str">
        <f t="shared" si="13"/>
        <v/>
      </c>
      <c r="AM27" s="184" t="str">
        <f t="shared" si="14"/>
        <v/>
      </c>
      <c r="AN27" s="185" t="str">
        <f t="shared" si="15"/>
        <v/>
      </c>
    </row>
    <row r="28" spans="1:40">
      <c r="A28" s="179" t="s">
        <v>56</v>
      </c>
      <c r="B28" s="180">
        <v>2064</v>
      </c>
      <c r="C28" s="180">
        <v>23</v>
      </c>
      <c r="D28" s="185">
        <f>IFERROR(INDEX(DataKs2Main!$G:$G,MATCH($A28,DataKs2Main!$D:$D,0)),"")</f>
        <v>40</v>
      </c>
      <c r="E28" s="183">
        <v>79</v>
      </c>
      <c r="F28" s="183">
        <v>80.8</v>
      </c>
      <c r="G28" s="184">
        <v>84.7</v>
      </c>
      <c r="H28" s="184">
        <v>73.099999999999994</v>
      </c>
      <c r="I28" s="184">
        <f>IFERROR(ROUND(INDEX(DataKs2Main!$Z:$Z,MATCH($A28,DataKs2Main!$D:$D,0)),1),"")</f>
        <v>80</v>
      </c>
      <c r="J28" s="184">
        <f t="shared" si="0"/>
        <v>6.9000000000000057</v>
      </c>
      <c r="K28" s="184">
        <f t="shared" si="1"/>
        <v>-4.7000000000000028</v>
      </c>
      <c r="L28" s="184">
        <f t="shared" si="2"/>
        <v>1</v>
      </c>
      <c r="M28" s="185">
        <f t="shared" si="3"/>
        <v>21</v>
      </c>
      <c r="N28" s="182">
        <v>44.4</v>
      </c>
      <c r="O28" s="183">
        <v>35.9</v>
      </c>
      <c r="P28" s="184">
        <v>42.4</v>
      </c>
      <c r="Q28" s="184">
        <v>25</v>
      </c>
      <c r="R28" s="184">
        <f>IFERROR(ROUND(INDEX(DataKs2Main!$AA:$AA,MATCH($A28,DataKs2Main!$D:$D,0)),1),"")</f>
        <v>45</v>
      </c>
      <c r="S28" s="184">
        <f t="shared" si="4"/>
        <v>20</v>
      </c>
      <c r="T28" s="184">
        <f t="shared" si="5"/>
        <v>2.6000000000000014</v>
      </c>
      <c r="U28" s="184">
        <f t="shared" si="6"/>
        <v>0.60000000000000142</v>
      </c>
      <c r="V28" s="185">
        <f t="shared" si="7"/>
        <v>16</v>
      </c>
      <c r="W28" s="182">
        <v>108.2</v>
      </c>
      <c r="X28" s="183">
        <v>107</v>
      </c>
      <c r="Y28" s="184">
        <v>106.1</v>
      </c>
      <c r="Z28" s="184">
        <v>105.8</v>
      </c>
      <c r="AA28" s="184">
        <f>IFERROR(ROUND(INDEX(DataKs2Main!$X:$X,MATCH($A28,DataKs2Main!$D:$D,0)),1),"")</f>
        <v>108.6</v>
      </c>
      <c r="AB28" s="184">
        <f t="shared" si="8"/>
        <v>2.7999999999999972</v>
      </c>
      <c r="AC28" s="184">
        <f t="shared" si="9"/>
        <v>2.5</v>
      </c>
      <c r="AD28" s="184">
        <f t="shared" si="10"/>
        <v>0.39999999999999147</v>
      </c>
      <c r="AE28" s="185">
        <f t="shared" si="11"/>
        <v>16</v>
      </c>
      <c r="AF28" s="182"/>
      <c r="AG28" s="183"/>
      <c r="AH28" s="26"/>
      <c r="AI28" s="26"/>
      <c r="AJ28" s="26"/>
      <c r="AK28" s="184" t="str">
        <f t="shared" si="12"/>
        <v/>
      </c>
      <c r="AL28" s="184" t="str">
        <f t="shared" si="13"/>
        <v/>
      </c>
      <c r="AM28" s="184" t="str">
        <f t="shared" si="14"/>
        <v/>
      </c>
      <c r="AN28" s="185" t="str">
        <f t="shared" si="15"/>
        <v/>
      </c>
    </row>
    <row r="29" spans="1:40">
      <c r="A29" s="179" t="s">
        <v>57</v>
      </c>
      <c r="B29" s="180">
        <v>2070</v>
      </c>
      <c r="C29" s="180">
        <v>24</v>
      </c>
      <c r="D29" s="185">
        <f>IFERROR(INDEX(DataKs2Main!$G:$G,MATCH($A29,DataKs2Main!$D:$D,0)),"")</f>
        <v>57</v>
      </c>
      <c r="E29" s="183">
        <v>85.9</v>
      </c>
      <c r="F29" s="183">
        <v>85.9</v>
      </c>
      <c r="G29" s="184">
        <v>80.900000000000006</v>
      </c>
      <c r="H29" s="184">
        <v>83.3</v>
      </c>
      <c r="I29" s="184">
        <f>IFERROR(ROUND(INDEX(DataKs2Main!$Z:$Z,MATCH($A29,DataKs2Main!$D:$D,0)),1),"")</f>
        <v>80.3</v>
      </c>
      <c r="J29" s="184">
        <f t="shared" si="0"/>
        <v>-3</v>
      </c>
      <c r="K29" s="184">
        <f t="shared" si="1"/>
        <v>-0.60000000000000853</v>
      </c>
      <c r="L29" s="184">
        <f t="shared" si="2"/>
        <v>-5.6000000000000085</v>
      </c>
      <c r="M29" s="185">
        <f t="shared" si="3"/>
        <v>20</v>
      </c>
      <c r="N29" s="182">
        <v>37.4</v>
      </c>
      <c r="O29" s="183">
        <v>32.9</v>
      </c>
      <c r="P29" s="184">
        <v>39.700000000000003</v>
      </c>
      <c r="Q29" s="184">
        <v>38.5</v>
      </c>
      <c r="R29" s="184">
        <f>IFERROR(ROUND(INDEX(DataKs2Main!$AA:$AA,MATCH($A29,DataKs2Main!$D:$D,0)),1),"")</f>
        <v>44.3</v>
      </c>
      <c r="S29" s="184">
        <f t="shared" si="4"/>
        <v>5.7999999999999972</v>
      </c>
      <c r="T29" s="184">
        <f t="shared" si="5"/>
        <v>4.5999999999999943</v>
      </c>
      <c r="U29" s="184">
        <f t="shared" si="6"/>
        <v>6.8999999999999986</v>
      </c>
      <c r="V29" s="185">
        <f t="shared" si="7"/>
        <v>17</v>
      </c>
      <c r="W29" s="182">
        <v>107.3</v>
      </c>
      <c r="X29" s="183">
        <v>107.2</v>
      </c>
      <c r="Y29" s="184">
        <v>106.8</v>
      </c>
      <c r="Z29" s="184">
        <v>107.8</v>
      </c>
      <c r="AA29" s="184">
        <f>IFERROR(ROUND(INDEX(DataKs2Main!$X:$X,MATCH($A29,DataKs2Main!$D:$D,0)),1),"")</f>
        <v>108.2</v>
      </c>
      <c r="AB29" s="184">
        <f t="shared" si="8"/>
        <v>0.40000000000000568</v>
      </c>
      <c r="AC29" s="184">
        <f t="shared" si="9"/>
        <v>1.4000000000000057</v>
      </c>
      <c r="AD29" s="184">
        <f t="shared" si="10"/>
        <v>0.90000000000000568</v>
      </c>
      <c r="AE29" s="185">
        <f t="shared" si="11"/>
        <v>18</v>
      </c>
      <c r="AF29" s="182"/>
      <c r="AG29" s="183"/>
      <c r="AH29" s="26"/>
      <c r="AI29" s="26"/>
      <c r="AJ29" s="26"/>
      <c r="AK29" s="184" t="str">
        <f t="shared" si="12"/>
        <v/>
      </c>
      <c r="AL29" s="184" t="str">
        <f t="shared" si="13"/>
        <v/>
      </c>
      <c r="AM29" s="184" t="str">
        <f t="shared" si="14"/>
        <v/>
      </c>
      <c r="AN29" s="185" t="str">
        <f t="shared" si="15"/>
        <v/>
      </c>
    </row>
    <row r="30" spans="1:40">
      <c r="A30" s="179" t="s">
        <v>58</v>
      </c>
      <c r="B30" s="180">
        <v>2015</v>
      </c>
      <c r="C30" s="180">
        <v>25</v>
      </c>
      <c r="D30" s="185">
        <f>IFERROR(INDEX(DataKs2Main!$G:$G,MATCH($A30,DataKs2Main!$D:$D,0)),"")</f>
        <v>115</v>
      </c>
      <c r="E30" s="183">
        <v>81</v>
      </c>
      <c r="F30" s="183">
        <v>78.3</v>
      </c>
      <c r="G30" s="184">
        <v>71.900000000000006</v>
      </c>
      <c r="H30" s="184">
        <v>69.8</v>
      </c>
      <c r="I30" s="184">
        <f>IFERROR(ROUND(INDEX(DataKs2Main!$Z:$Z,MATCH($A30,DataKs2Main!$D:$D,0)),1),"")</f>
        <v>68.7</v>
      </c>
      <c r="J30" s="184">
        <f t="shared" si="0"/>
        <v>-1.0999999999999943</v>
      </c>
      <c r="K30" s="184">
        <f t="shared" si="1"/>
        <v>-3.2000000000000028</v>
      </c>
      <c r="L30" s="184">
        <f t="shared" si="2"/>
        <v>-12.299999999999997</v>
      </c>
      <c r="M30" s="185">
        <f t="shared" si="3"/>
        <v>36</v>
      </c>
      <c r="N30" s="182">
        <v>37.299999999999997</v>
      </c>
      <c r="O30" s="183">
        <v>40.299999999999997</v>
      </c>
      <c r="P30" s="184">
        <v>36.4</v>
      </c>
      <c r="Q30" s="184">
        <v>35.700000000000003</v>
      </c>
      <c r="R30" s="184">
        <f>IFERROR(ROUND(INDEX(DataKs2Main!$AA:$AA,MATCH($A30,DataKs2Main!$D:$D,0)),1),"")</f>
        <v>31.3</v>
      </c>
      <c r="S30" s="184">
        <f t="shared" si="4"/>
        <v>-4.4000000000000021</v>
      </c>
      <c r="T30" s="184">
        <f t="shared" si="5"/>
        <v>-5.0999999999999979</v>
      </c>
      <c r="U30" s="184">
        <f t="shared" si="6"/>
        <v>-5.9999999999999964</v>
      </c>
      <c r="V30" s="185">
        <f t="shared" si="7"/>
        <v>26</v>
      </c>
      <c r="W30" s="182">
        <v>107.2</v>
      </c>
      <c r="X30" s="183">
        <v>107.5</v>
      </c>
      <c r="Y30" s="184">
        <v>105.8</v>
      </c>
      <c r="Z30" s="184">
        <v>106.1</v>
      </c>
      <c r="AA30" s="184">
        <f>IFERROR(ROUND(INDEX(DataKs2Main!$X:$X,MATCH($A30,DataKs2Main!$D:$D,0)),1),"")</f>
        <v>106</v>
      </c>
      <c r="AB30" s="184">
        <f t="shared" si="8"/>
        <v>-9.9999999999994316E-2</v>
      </c>
      <c r="AC30" s="184">
        <f t="shared" si="9"/>
        <v>0.20000000000000284</v>
      </c>
      <c r="AD30" s="184">
        <f t="shared" si="10"/>
        <v>-1.2000000000000028</v>
      </c>
      <c r="AE30" s="185">
        <f t="shared" si="11"/>
        <v>26</v>
      </c>
      <c r="AF30" s="182"/>
      <c r="AG30" s="183"/>
      <c r="AH30" s="26"/>
      <c r="AI30" s="26"/>
      <c r="AJ30" s="26"/>
      <c r="AK30" s="184" t="str">
        <f t="shared" si="12"/>
        <v/>
      </c>
      <c r="AL30" s="184" t="str">
        <f t="shared" si="13"/>
        <v/>
      </c>
      <c r="AM30" s="184" t="str">
        <f t="shared" si="14"/>
        <v/>
      </c>
      <c r="AN30" s="185" t="str">
        <f t="shared" si="15"/>
        <v/>
      </c>
    </row>
    <row r="31" spans="1:40">
      <c r="A31" s="179" t="s">
        <v>59</v>
      </c>
      <c r="B31" s="180">
        <v>2019</v>
      </c>
      <c r="C31" s="180">
        <v>26</v>
      </c>
      <c r="D31" s="185">
        <f>IFERROR(INDEX(DataKs2Main!$G:$G,MATCH($A31,DataKs2Main!$D:$D,0)),"")</f>
        <v>30</v>
      </c>
      <c r="E31" s="183"/>
      <c r="F31" s="183">
        <v>80</v>
      </c>
      <c r="G31" s="184">
        <v>90</v>
      </c>
      <c r="H31" s="184">
        <v>86.7</v>
      </c>
      <c r="I31" s="184">
        <f>IFERROR(ROUND(INDEX(DataKs2Main!$Z:$Z,MATCH($A31,DataKs2Main!$D:$D,0)),1),"")</f>
        <v>80</v>
      </c>
      <c r="J31" s="184">
        <f t="shared" si="0"/>
        <v>-6.7000000000000028</v>
      </c>
      <c r="K31" s="184">
        <f t="shared" si="1"/>
        <v>-10</v>
      </c>
      <c r="L31" s="184" t="str">
        <f t="shared" si="2"/>
        <v/>
      </c>
      <c r="M31" s="185">
        <f t="shared" si="3"/>
        <v>21</v>
      </c>
      <c r="N31" s="182"/>
      <c r="O31" s="183">
        <v>36.700000000000003</v>
      </c>
      <c r="P31" s="184">
        <v>36.700000000000003</v>
      </c>
      <c r="Q31" s="184">
        <v>56.7</v>
      </c>
      <c r="R31" s="184">
        <f>IFERROR(ROUND(INDEX(DataKs2Main!$AA:$AA,MATCH($A31,DataKs2Main!$D:$D,0)),1),"")</f>
        <v>50</v>
      </c>
      <c r="S31" s="184">
        <f t="shared" si="4"/>
        <v>-6.7000000000000028</v>
      </c>
      <c r="T31" s="184">
        <f t="shared" si="5"/>
        <v>13.299999999999997</v>
      </c>
      <c r="U31" s="184" t="str">
        <f t="shared" si="6"/>
        <v/>
      </c>
      <c r="V31" s="185">
        <f t="shared" si="7"/>
        <v>12</v>
      </c>
      <c r="W31" s="182"/>
      <c r="X31" s="183">
        <v>107.2</v>
      </c>
      <c r="Y31" s="184">
        <v>108.7</v>
      </c>
      <c r="Z31" s="184">
        <v>109.7</v>
      </c>
      <c r="AA31" s="184">
        <f>IFERROR(ROUND(INDEX(DataKs2Main!$X:$X,MATCH($A31,DataKs2Main!$D:$D,0)),1),"")</f>
        <v>109.3</v>
      </c>
      <c r="AB31" s="184">
        <f t="shared" si="8"/>
        <v>-0.40000000000000568</v>
      </c>
      <c r="AC31" s="184">
        <f t="shared" si="9"/>
        <v>0.59999999999999432</v>
      </c>
      <c r="AD31" s="184" t="str">
        <f t="shared" si="10"/>
        <v/>
      </c>
      <c r="AE31" s="185">
        <f t="shared" si="11"/>
        <v>12</v>
      </c>
      <c r="AF31" s="182"/>
      <c r="AG31" s="183"/>
      <c r="AH31" s="26"/>
      <c r="AI31" s="26"/>
      <c r="AJ31" s="26"/>
      <c r="AK31" s="184" t="str">
        <f t="shared" si="12"/>
        <v/>
      </c>
      <c r="AL31" s="184" t="str">
        <f t="shared" si="13"/>
        <v/>
      </c>
      <c r="AM31" s="184" t="str">
        <f t="shared" si="14"/>
        <v/>
      </c>
      <c r="AN31" s="185" t="str">
        <f t="shared" si="15"/>
        <v/>
      </c>
    </row>
    <row r="32" spans="1:40">
      <c r="A32" s="179" t="s">
        <v>61</v>
      </c>
      <c r="B32" s="180">
        <v>2067</v>
      </c>
      <c r="C32" s="180">
        <v>27</v>
      </c>
      <c r="D32" s="185">
        <f>IFERROR(INDEX(DataKs2Main!$G:$G,MATCH($A32,DataKs2Main!$D:$D,0)),"")</f>
        <v>139</v>
      </c>
      <c r="E32" s="183">
        <v>79.099999999999994</v>
      </c>
      <c r="F32" s="183">
        <v>74</v>
      </c>
      <c r="G32" s="184">
        <v>64.3</v>
      </c>
      <c r="H32" s="184">
        <v>63.1</v>
      </c>
      <c r="I32" s="184">
        <f>IFERROR(ROUND(INDEX(DataKs2Main!$Z:$Z,MATCH($A32,DataKs2Main!$D:$D,0)),1),"")</f>
        <v>69.099999999999994</v>
      </c>
      <c r="J32" s="184">
        <f t="shared" si="0"/>
        <v>5.9999999999999929</v>
      </c>
      <c r="K32" s="184">
        <f t="shared" si="1"/>
        <v>4.7999999999999972</v>
      </c>
      <c r="L32" s="184">
        <f t="shared" si="2"/>
        <v>-10</v>
      </c>
      <c r="M32" s="185">
        <f t="shared" si="3"/>
        <v>33</v>
      </c>
      <c r="N32" s="182">
        <v>38</v>
      </c>
      <c r="O32" s="183">
        <v>18.2</v>
      </c>
      <c r="P32" s="184">
        <v>24.4</v>
      </c>
      <c r="Q32" s="184">
        <v>23.1</v>
      </c>
      <c r="R32" s="184">
        <f>IFERROR(ROUND(INDEX(DataKs2Main!$AA:$AA,MATCH($A32,DataKs2Main!$D:$D,0)),1),"")</f>
        <v>25.2</v>
      </c>
      <c r="S32" s="184">
        <f t="shared" si="4"/>
        <v>2.0999999999999979</v>
      </c>
      <c r="T32" s="184">
        <f t="shared" si="5"/>
        <v>0.80000000000000071</v>
      </c>
      <c r="U32" s="184">
        <f t="shared" si="6"/>
        <v>-12.8</v>
      </c>
      <c r="V32" s="185">
        <f t="shared" si="7"/>
        <v>37</v>
      </c>
      <c r="W32" s="182">
        <v>105.9</v>
      </c>
      <c r="X32" s="183">
        <v>103.5</v>
      </c>
      <c r="Y32" s="184">
        <v>102.9</v>
      </c>
      <c r="Z32" s="184">
        <v>102.8</v>
      </c>
      <c r="AA32" s="184">
        <f>IFERROR(ROUND(INDEX(DataKs2Main!$X:$X,MATCH($A32,DataKs2Main!$D:$D,0)),1),"")</f>
        <v>104</v>
      </c>
      <c r="AB32" s="184">
        <f t="shared" si="8"/>
        <v>1.2000000000000028</v>
      </c>
      <c r="AC32" s="184">
        <f t="shared" si="9"/>
        <v>1.0999999999999943</v>
      </c>
      <c r="AD32" s="184">
        <f t="shared" si="10"/>
        <v>-1.9000000000000057</v>
      </c>
      <c r="AE32" s="185">
        <f t="shared" si="11"/>
        <v>38</v>
      </c>
      <c r="AF32" s="182"/>
      <c r="AG32" s="183"/>
      <c r="AH32" s="26"/>
      <c r="AI32" s="26"/>
      <c r="AJ32" s="26"/>
      <c r="AK32" s="184" t="str">
        <f t="shared" si="12"/>
        <v/>
      </c>
      <c r="AL32" s="184" t="str">
        <f t="shared" si="13"/>
        <v/>
      </c>
      <c r="AM32" s="184" t="str">
        <f t="shared" si="14"/>
        <v/>
      </c>
      <c r="AN32" s="185" t="str">
        <f t="shared" si="15"/>
        <v/>
      </c>
    </row>
    <row r="33" spans="1:40">
      <c r="A33" s="179" t="s">
        <v>62</v>
      </c>
      <c r="B33" s="180">
        <v>2061</v>
      </c>
      <c r="C33" s="180">
        <v>28</v>
      </c>
      <c r="D33" s="185">
        <f>IFERROR(INDEX(DataKs2Main!$G:$G,MATCH($A33,DataKs2Main!$D:$D,0)),"")</f>
        <v>87</v>
      </c>
      <c r="E33" s="183">
        <v>78.599999999999994</v>
      </c>
      <c r="F33" s="183">
        <v>67.5</v>
      </c>
      <c r="G33" s="184">
        <v>69.7</v>
      </c>
      <c r="H33" s="184">
        <v>60.5</v>
      </c>
      <c r="I33" s="184">
        <f>IFERROR(ROUND(INDEX(DataKs2Main!$Z:$Z,MATCH($A33,DataKs2Main!$D:$D,0)),1),"")</f>
        <v>59.8</v>
      </c>
      <c r="J33" s="184">
        <f t="shared" si="0"/>
        <v>-0.70000000000000284</v>
      </c>
      <c r="K33" s="184">
        <f t="shared" si="1"/>
        <v>-9.9000000000000057</v>
      </c>
      <c r="L33" s="184">
        <f t="shared" si="2"/>
        <v>-18.799999999999997</v>
      </c>
      <c r="M33" s="185">
        <f t="shared" si="3"/>
        <v>43</v>
      </c>
      <c r="N33" s="182">
        <v>35.700000000000003</v>
      </c>
      <c r="O33" s="183">
        <v>18.8</v>
      </c>
      <c r="P33" s="184">
        <v>21.3</v>
      </c>
      <c r="Q33" s="184">
        <v>17.399999999999999</v>
      </c>
      <c r="R33" s="184">
        <f>IFERROR(ROUND(INDEX(DataKs2Main!$AA:$AA,MATCH($A33,DataKs2Main!$D:$D,0)),1),"")</f>
        <v>14.9</v>
      </c>
      <c r="S33" s="184">
        <f t="shared" si="4"/>
        <v>-2.4999999999999982</v>
      </c>
      <c r="T33" s="184">
        <f t="shared" si="5"/>
        <v>-6.4</v>
      </c>
      <c r="U33" s="184">
        <f t="shared" si="6"/>
        <v>-20.800000000000004</v>
      </c>
      <c r="V33" s="185">
        <f t="shared" si="7"/>
        <v>42</v>
      </c>
      <c r="W33" s="182">
        <v>106.7</v>
      </c>
      <c r="X33" s="183">
        <v>103</v>
      </c>
      <c r="Y33" s="184">
        <v>102.6</v>
      </c>
      <c r="Z33" s="184">
        <v>102.2</v>
      </c>
      <c r="AA33" s="184">
        <f>IFERROR(ROUND(INDEX(DataKs2Main!$X:$X,MATCH($A33,DataKs2Main!$D:$D,0)),1),"")</f>
        <v>103.1</v>
      </c>
      <c r="AB33" s="184">
        <f t="shared" si="8"/>
        <v>0.89999999999999147</v>
      </c>
      <c r="AC33" s="184">
        <f t="shared" si="9"/>
        <v>0.5</v>
      </c>
      <c r="AD33" s="184">
        <f t="shared" si="10"/>
        <v>-3.6000000000000085</v>
      </c>
      <c r="AE33" s="185">
        <f t="shared" si="11"/>
        <v>40</v>
      </c>
      <c r="AF33" s="182"/>
      <c r="AG33" s="183"/>
      <c r="AH33" s="26"/>
      <c r="AI33" s="26"/>
      <c r="AJ33" s="26"/>
      <c r="AK33" s="184" t="str">
        <f t="shared" si="12"/>
        <v/>
      </c>
      <c r="AL33" s="184" t="str">
        <f t="shared" si="13"/>
        <v/>
      </c>
      <c r="AM33" s="184" t="str">
        <f t="shared" si="14"/>
        <v/>
      </c>
      <c r="AN33" s="185" t="str">
        <f t="shared" si="15"/>
        <v/>
      </c>
    </row>
    <row r="34" spans="1:40">
      <c r="A34" s="179" t="s">
        <v>63</v>
      </c>
      <c r="B34" s="180">
        <v>2047</v>
      </c>
      <c r="C34" s="180">
        <v>29</v>
      </c>
      <c r="D34" s="185">
        <f>IFERROR(INDEX(DataKs2Main!$G:$G,MATCH($A34,DataKs2Main!$D:$D,0)),"")</f>
        <v>108</v>
      </c>
      <c r="E34" s="183">
        <v>95.6</v>
      </c>
      <c r="F34" s="183">
        <v>84.3</v>
      </c>
      <c r="G34" s="184">
        <v>89.8</v>
      </c>
      <c r="H34" s="184">
        <v>95.1</v>
      </c>
      <c r="I34" s="184">
        <f>IFERROR(ROUND(INDEX(DataKs2Main!$Z:$Z,MATCH($A34,DataKs2Main!$D:$D,0)),1),"")</f>
        <v>94.4</v>
      </c>
      <c r="J34" s="184">
        <f t="shared" si="0"/>
        <v>-0.69999999999998863</v>
      </c>
      <c r="K34" s="184">
        <f t="shared" si="1"/>
        <v>4.6000000000000085</v>
      </c>
      <c r="L34" s="184">
        <f t="shared" si="2"/>
        <v>-1.1999999999999886</v>
      </c>
      <c r="M34" s="185">
        <f t="shared" si="3"/>
        <v>1</v>
      </c>
      <c r="N34" s="182">
        <v>79.599999999999994</v>
      </c>
      <c r="O34" s="183">
        <v>40</v>
      </c>
      <c r="P34" s="184">
        <v>51.9</v>
      </c>
      <c r="Q34" s="184">
        <v>76.5</v>
      </c>
      <c r="R34" s="184">
        <f>IFERROR(ROUND(INDEX(DataKs2Main!$AA:$AA,MATCH($A34,DataKs2Main!$D:$D,0)),1),"")</f>
        <v>74.099999999999994</v>
      </c>
      <c r="S34" s="184">
        <f t="shared" si="4"/>
        <v>-2.4000000000000057</v>
      </c>
      <c r="T34" s="184">
        <f t="shared" si="5"/>
        <v>22.199999999999996</v>
      </c>
      <c r="U34" s="184">
        <f t="shared" si="6"/>
        <v>-5.5</v>
      </c>
      <c r="V34" s="185">
        <f t="shared" si="7"/>
        <v>1</v>
      </c>
      <c r="W34" s="182">
        <v>112.9</v>
      </c>
      <c r="X34" s="183">
        <v>107.9</v>
      </c>
      <c r="Y34" s="184">
        <v>109.1</v>
      </c>
      <c r="Z34" s="184">
        <v>113.3</v>
      </c>
      <c r="AA34" s="184">
        <f>IFERROR(ROUND(INDEX(DataKs2Main!$X:$X,MATCH($A34,DataKs2Main!$D:$D,0)),1),"")</f>
        <v>112.9</v>
      </c>
      <c r="AB34" s="184">
        <f t="shared" si="8"/>
        <v>-0.39999999999999147</v>
      </c>
      <c r="AC34" s="184">
        <f t="shared" si="9"/>
        <v>3.8000000000000114</v>
      </c>
      <c r="AD34" s="184">
        <f t="shared" si="10"/>
        <v>0</v>
      </c>
      <c r="AE34" s="185">
        <f t="shared" si="11"/>
        <v>1</v>
      </c>
      <c r="AF34" s="182"/>
      <c r="AG34" s="183"/>
      <c r="AH34" s="26"/>
      <c r="AI34" s="26"/>
      <c r="AJ34" s="26"/>
      <c r="AK34" s="184" t="str">
        <f t="shared" si="12"/>
        <v/>
      </c>
      <c r="AL34" s="184" t="str">
        <f t="shared" si="13"/>
        <v/>
      </c>
      <c r="AM34" s="184" t="str">
        <f t="shared" si="14"/>
        <v/>
      </c>
      <c r="AN34" s="185" t="str">
        <f t="shared" si="15"/>
        <v/>
      </c>
    </row>
    <row r="35" spans="1:40">
      <c r="A35" s="179" t="s">
        <v>64</v>
      </c>
      <c r="B35" s="180">
        <v>2074</v>
      </c>
      <c r="C35" s="180">
        <v>30</v>
      </c>
      <c r="D35" s="185">
        <f>IFERROR(INDEX(DataKs2Main!$G:$G,MATCH($A35,DataKs2Main!$D:$D,0)),"")</f>
        <v>59</v>
      </c>
      <c r="E35" s="183">
        <v>68.7</v>
      </c>
      <c r="F35" s="183">
        <v>66.7</v>
      </c>
      <c r="G35" s="184">
        <v>67.400000000000006</v>
      </c>
      <c r="H35" s="184">
        <v>54.8</v>
      </c>
      <c r="I35" s="184">
        <f>IFERROR(ROUND(INDEX(DataKs2Main!$Z:$Z,MATCH($A35,DataKs2Main!$D:$D,0)),1),"")</f>
        <v>67.8</v>
      </c>
      <c r="J35" s="184">
        <f t="shared" si="0"/>
        <v>13</v>
      </c>
      <c r="K35" s="184">
        <f t="shared" si="1"/>
        <v>0.39999999999999147</v>
      </c>
      <c r="L35" s="184">
        <f t="shared" si="2"/>
        <v>-0.90000000000000568</v>
      </c>
      <c r="M35" s="185">
        <f t="shared" si="3"/>
        <v>37</v>
      </c>
      <c r="N35" s="182">
        <v>22.9</v>
      </c>
      <c r="O35" s="183">
        <v>20.2</v>
      </c>
      <c r="P35" s="184">
        <v>22.5</v>
      </c>
      <c r="Q35" s="184">
        <v>16.7</v>
      </c>
      <c r="R35" s="184">
        <f>IFERROR(ROUND(INDEX(DataKs2Main!$AA:$AA,MATCH($A35,DataKs2Main!$D:$D,0)),1),"")</f>
        <v>18.600000000000001</v>
      </c>
      <c r="S35" s="184">
        <f t="shared" si="4"/>
        <v>1.9000000000000021</v>
      </c>
      <c r="T35" s="184">
        <f t="shared" si="5"/>
        <v>-3.8999999999999986</v>
      </c>
      <c r="U35" s="184">
        <f t="shared" si="6"/>
        <v>-4.2999999999999972</v>
      </c>
      <c r="V35" s="185">
        <f t="shared" si="7"/>
        <v>41</v>
      </c>
      <c r="W35" s="182">
        <v>103.8</v>
      </c>
      <c r="X35" s="183">
        <v>102.4</v>
      </c>
      <c r="Y35" s="184">
        <v>102.5</v>
      </c>
      <c r="Z35" s="184">
        <v>101</v>
      </c>
      <c r="AA35" s="184">
        <f>IFERROR(ROUND(INDEX(DataKs2Main!$X:$X,MATCH($A35,DataKs2Main!$D:$D,0)),1),"")</f>
        <v>103.1</v>
      </c>
      <c r="AB35" s="184">
        <f t="shared" si="8"/>
        <v>2.0999999999999943</v>
      </c>
      <c r="AC35" s="184">
        <f t="shared" si="9"/>
        <v>0.59999999999999432</v>
      </c>
      <c r="AD35" s="184">
        <f t="shared" si="10"/>
        <v>-0.70000000000000284</v>
      </c>
      <c r="AE35" s="185">
        <f t="shared" si="11"/>
        <v>40</v>
      </c>
      <c r="AF35" s="182"/>
      <c r="AG35" s="183"/>
      <c r="AH35" s="26"/>
      <c r="AI35" s="26"/>
      <c r="AJ35" s="26"/>
      <c r="AK35" s="184" t="str">
        <f t="shared" si="12"/>
        <v/>
      </c>
      <c r="AL35" s="184" t="str">
        <f t="shared" si="13"/>
        <v/>
      </c>
      <c r="AM35" s="184" t="str">
        <f t="shared" si="14"/>
        <v/>
      </c>
      <c r="AN35" s="185" t="str">
        <f t="shared" si="15"/>
        <v/>
      </c>
    </row>
    <row r="36" spans="1:40">
      <c r="A36" s="179" t="s">
        <v>65</v>
      </c>
      <c r="B36" s="180">
        <v>3500</v>
      </c>
      <c r="C36" s="180">
        <v>31</v>
      </c>
      <c r="D36" s="185">
        <f>IFERROR(INDEX(DataKs2Main!$G:$G,MATCH($A36,DataKs2Main!$D:$D,0)),"")</f>
        <v>18</v>
      </c>
      <c r="E36" s="183">
        <v>73.3</v>
      </c>
      <c r="F36" s="183">
        <v>72.2</v>
      </c>
      <c r="G36" s="184">
        <v>75.599999999999994</v>
      </c>
      <c r="H36" s="184">
        <v>96.2</v>
      </c>
      <c r="I36" s="184">
        <f>IFERROR(ROUND(INDEX(DataKs2Main!$Z:$Z,MATCH($A36,DataKs2Main!$D:$D,0)),1),"")</f>
        <v>94.4</v>
      </c>
      <c r="J36" s="184">
        <f t="shared" si="0"/>
        <v>-1.7999999999999972</v>
      </c>
      <c r="K36" s="184">
        <f t="shared" si="1"/>
        <v>18.800000000000011</v>
      </c>
      <c r="L36" s="184">
        <f t="shared" si="2"/>
        <v>21.100000000000009</v>
      </c>
      <c r="M36" s="185">
        <f t="shared" si="3"/>
        <v>1</v>
      </c>
      <c r="N36" s="182">
        <v>46.7</v>
      </c>
      <c r="O36" s="183">
        <v>36.1</v>
      </c>
      <c r="P36" s="184">
        <v>34.1</v>
      </c>
      <c r="Q36" s="184">
        <v>61.5</v>
      </c>
      <c r="R36" s="184">
        <f>IFERROR(ROUND(INDEX(DataKs2Main!$AA:$AA,MATCH($A36,DataKs2Main!$D:$D,0)),1),"")</f>
        <v>61.1</v>
      </c>
      <c r="S36" s="184">
        <f t="shared" si="4"/>
        <v>-0.39999999999999858</v>
      </c>
      <c r="T36" s="184">
        <f t="shared" si="5"/>
        <v>27</v>
      </c>
      <c r="U36" s="184">
        <f t="shared" si="6"/>
        <v>14.399999999999999</v>
      </c>
      <c r="V36" s="185">
        <f t="shared" si="7"/>
        <v>7</v>
      </c>
      <c r="W36" s="182">
        <v>106.9</v>
      </c>
      <c r="X36" s="183">
        <v>106.5</v>
      </c>
      <c r="Y36" s="184">
        <v>106.1</v>
      </c>
      <c r="Z36" s="184">
        <v>112.1</v>
      </c>
      <c r="AA36" s="184">
        <f>IFERROR(ROUND(INDEX(DataKs2Main!$X:$X,MATCH($A36,DataKs2Main!$D:$D,0)),1),"")</f>
        <v>111.3</v>
      </c>
      <c r="AB36" s="184">
        <f t="shared" si="8"/>
        <v>-0.79999999999999716</v>
      </c>
      <c r="AC36" s="184">
        <f t="shared" si="9"/>
        <v>5.2000000000000028</v>
      </c>
      <c r="AD36" s="184">
        <f t="shared" si="10"/>
        <v>4.3999999999999915</v>
      </c>
      <c r="AE36" s="185">
        <f t="shared" si="11"/>
        <v>6</v>
      </c>
      <c r="AF36" s="182"/>
      <c r="AG36" s="183"/>
      <c r="AH36" s="26"/>
      <c r="AI36" s="26"/>
      <c r="AJ36" s="26"/>
      <c r="AK36" s="184" t="str">
        <f t="shared" si="12"/>
        <v/>
      </c>
      <c r="AL36" s="184" t="str">
        <f t="shared" si="13"/>
        <v/>
      </c>
      <c r="AM36" s="184" t="str">
        <f t="shared" si="14"/>
        <v/>
      </c>
      <c r="AN36" s="185" t="str">
        <f t="shared" si="15"/>
        <v/>
      </c>
    </row>
    <row r="37" spans="1:40">
      <c r="A37" s="179" t="s">
        <v>66</v>
      </c>
      <c r="B37" s="180">
        <v>3502</v>
      </c>
      <c r="C37" s="180">
        <v>32</v>
      </c>
      <c r="D37" s="185">
        <f>IFERROR(INDEX(DataKs2Main!$G:$G,MATCH($A37,DataKs2Main!$D:$D,0)),"")</f>
        <v>43</v>
      </c>
      <c r="E37" s="183">
        <v>81.099999999999994</v>
      </c>
      <c r="F37" s="183">
        <v>79.099999999999994</v>
      </c>
      <c r="G37" s="184">
        <v>68.599999999999994</v>
      </c>
      <c r="H37" s="184">
        <v>70</v>
      </c>
      <c r="I37" s="184">
        <f>IFERROR(ROUND(INDEX(DataKs2Main!$Z:$Z,MATCH($A37,DataKs2Main!$D:$D,0)),1),"")</f>
        <v>68.900000000000006</v>
      </c>
      <c r="J37" s="184">
        <f t="shared" si="0"/>
        <v>-1.0999999999999943</v>
      </c>
      <c r="K37" s="184">
        <f t="shared" si="1"/>
        <v>0.30000000000001137</v>
      </c>
      <c r="L37" s="184">
        <f t="shared" si="2"/>
        <v>-12.199999999999989</v>
      </c>
      <c r="M37" s="185">
        <f t="shared" si="3"/>
        <v>35</v>
      </c>
      <c r="N37" s="182">
        <v>35.799999999999997</v>
      </c>
      <c r="O37" s="183">
        <v>34.9</v>
      </c>
      <c r="P37" s="184">
        <v>21.6</v>
      </c>
      <c r="Q37" s="184">
        <v>20</v>
      </c>
      <c r="R37" s="184">
        <f>IFERROR(ROUND(INDEX(DataKs2Main!$AA:$AA,MATCH($A37,DataKs2Main!$D:$D,0)),1),"")</f>
        <v>28.9</v>
      </c>
      <c r="S37" s="184">
        <f t="shared" si="4"/>
        <v>8.8999999999999986</v>
      </c>
      <c r="T37" s="184">
        <f t="shared" si="5"/>
        <v>7.2999999999999972</v>
      </c>
      <c r="U37" s="184">
        <f t="shared" si="6"/>
        <v>-6.8999999999999986</v>
      </c>
      <c r="V37" s="185">
        <f t="shared" si="7"/>
        <v>28</v>
      </c>
      <c r="W37" s="182">
        <v>106.7</v>
      </c>
      <c r="X37" s="183">
        <v>106.2</v>
      </c>
      <c r="Y37" s="184">
        <v>103.7</v>
      </c>
      <c r="Z37" s="184">
        <v>103.4</v>
      </c>
      <c r="AA37" s="184">
        <f>IFERROR(ROUND(INDEX(DataKs2Main!$X:$X,MATCH($A37,DataKs2Main!$D:$D,0)),1),"")</f>
        <v>105.3</v>
      </c>
      <c r="AB37" s="184">
        <f t="shared" si="8"/>
        <v>1.8999999999999915</v>
      </c>
      <c r="AC37" s="184">
        <f t="shared" si="9"/>
        <v>1.5999999999999943</v>
      </c>
      <c r="AD37" s="184">
        <f t="shared" si="10"/>
        <v>-1.4000000000000057</v>
      </c>
      <c r="AE37" s="185">
        <f t="shared" si="11"/>
        <v>29</v>
      </c>
      <c r="AF37" s="182"/>
      <c r="AG37" s="183"/>
      <c r="AH37" s="26"/>
      <c r="AI37" s="26"/>
      <c r="AJ37" s="26"/>
      <c r="AK37" s="184" t="str">
        <f t="shared" si="12"/>
        <v/>
      </c>
      <c r="AL37" s="184" t="str">
        <f t="shared" si="13"/>
        <v/>
      </c>
      <c r="AM37" s="184" t="str">
        <f t="shared" si="14"/>
        <v/>
      </c>
      <c r="AN37" s="185" t="str">
        <f t="shared" si="15"/>
        <v/>
      </c>
    </row>
    <row r="38" spans="1:40">
      <c r="A38" s="179" t="s">
        <v>67</v>
      </c>
      <c r="B38" s="180">
        <v>3300</v>
      </c>
      <c r="C38" s="180">
        <v>33</v>
      </c>
      <c r="D38" s="185">
        <f>IFERROR(INDEX(DataKs2Main!$G:$G,MATCH($A38,DataKs2Main!$D:$D,0)),"")</f>
        <v>49</v>
      </c>
      <c r="E38" s="183">
        <v>87.7</v>
      </c>
      <c r="F38" s="183">
        <v>87.5</v>
      </c>
      <c r="G38" s="184">
        <v>92.5</v>
      </c>
      <c r="H38" s="184">
        <v>93</v>
      </c>
      <c r="I38" s="184">
        <f>IFERROR(ROUND(INDEX(DataKs2Main!$Z:$Z,MATCH($A38,DataKs2Main!$D:$D,0)),1),"")</f>
        <v>87.8</v>
      </c>
      <c r="J38" s="184">
        <f t="shared" si="0"/>
        <v>-5.2000000000000028</v>
      </c>
      <c r="K38" s="184">
        <f t="shared" si="1"/>
        <v>-4.7000000000000028</v>
      </c>
      <c r="L38" s="184">
        <f t="shared" si="2"/>
        <v>9.9999999999994316E-2</v>
      </c>
      <c r="M38" s="185">
        <f t="shared" si="3"/>
        <v>9</v>
      </c>
      <c r="N38" s="182">
        <v>50.9</v>
      </c>
      <c r="O38" s="183">
        <v>54.2</v>
      </c>
      <c r="P38" s="184">
        <v>57.5</v>
      </c>
      <c r="Q38" s="184">
        <v>76.7</v>
      </c>
      <c r="R38" s="184">
        <f>IFERROR(ROUND(INDEX(DataKs2Main!$AA:$AA,MATCH($A38,DataKs2Main!$D:$D,0)),1),"")</f>
        <v>26.5</v>
      </c>
      <c r="S38" s="184">
        <f t="shared" si="4"/>
        <v>-50.2</v>
      </c>
      <c r="T38" s="184">
        <f t="shared" si="5"/>
        <v>-31</v>
      </c>
      <c r="U38" s="184">
        <f t="shared" si="6"/>
        <v>-24.4</v>
      </c>
      <c r="V38" s="185">
        <f t="shared" si="7"/>
        <v>33</v>
      </c>
      <c r="W38" s="182">
        <v>108.9</v>
      </c>
      <c r="X38" s="183">
        <v>109.1</v>
      </c>
      <c r="Y38" s="184">
        <v>110.6</v>
      </c>
      <c r="Z38" s="184">
        <v>113.2</v>
      </c>
      <c r="AA38" s="184">
        <f>IFERROR(ROUND(INDEX(DataKs2Main!$X:$X,MATCH($A38,DataKs2Main!$D:$D,0)),1),"")</f>
        <v>106.1</v>
      </c>
      <c r="AB38" s="184">
        <f t="shared" si="8"/>
        <v>-7.1000000000000085</v>
      </c>
      <c r="AC38" s="184">
        <f t="shared" si="9"/>
        <v>-4.5</v>
      </c>
      <c r="AD38" s="184">
        <f t="shared" si="10"/>
        <v>-2.8000000000000114</v>
      </c>
      <c r="AE38" s="185">
        <f t="shared" si="11"/>
        <v>25</v>
      </c>
      <c r="AF38" s="182"/>
      <c r="AG38" s="183"/>
      <c r="AH38" s="26"/>
      <c r="AI38" s="26"/>
      <c r="AJ38" s="26"/>
      <c r="AK38" s="184" t="str">
        <f t="shared" si="12"/>
        <v/>
      </c>
      <c r="AL38" s="184" t="str">
        <f t="shared" si="13"/>
        <v/>
      </c>
      <c r="AM38" s="184" t="str">
        <f t="shared" si="14"/>
        <v/>
      </c>
      <c r="AN38" s="185" t="str">
        <f t="shared" si="15"/>
        <v/>
      </c>
    </row>
    <row r="39" spans="1:40">
      <c r="A39" s="179" t="s">
        <v>68</v>
      </c>
      <c r="B39" s="180">
        <v>3503</v>
      </c>
      <c r="C39" s="180">
        <v>34</v>
      </c>
      <c r="D39" s="185">
        <f>IFERROR(INDEX(DataKs2Main!$G:$G,MATCH($A39,DataKs2Main!$D:$D,0)),"")</f>
        <v>52</v>
      </c>
      <c r="E39" s="183">
        <v>90.7</v>
      </c>
      <c r="F39" s="183">
        <v>89.5</v>
      </c>
      <c r="G39" s="184">
        <v>73.2</v>
      </c>
      <c r="H39" s="184">
        <v>89.4</v>
      </c>
      <c r="I39" s="184">
        <f>IFERROR(ROUND(INDEX(DataKs2Main!$Z:$Z,MATCH($A39,DataKs2Main!$D:$D,0)),1),"")</f>
        <v>86.5</v>
      </c>
      <c r="J39" s="184">
        <f t="shared" si="0"/>
        <v>-2.9000000000000057</v>
      </c>
      <c r="K39" s="184">
        <f t="shared" si="1"/>
        <v>13.299999999999997</v>
      </c>
      <c r="L39" s="184">
        <f t="shared" si="2"/>
        <v>-4.2000000000000028</v>
      </c>
      <c r="M39" s="185">
        <f t="shared" si="3"/>
        <v>10</v>
      </c>
      <c r="N39" s="182">
        <v>50</v>
      </c>
      <c r="O39" s="183">
        <v>35.1</v>
      </c>
      <c r="P39" s="184">
        <v>28.6</v>
      </c>
      <c r="Q39" s="184">
        <v>61.7</v>
      </c>
      <c r="R39" s="184">
        <f>IFERROR(ROUND(INDEX(DataKs2Main!$AA:$AA,MATCH($A39,DataKs2Main!$D:$D,0)),1),"")</f>
        <v>65.400000000000006</v>
      </c>
      <c r="S39" s="184">
        <f t="shared" si="4"/>
        <v>3.7000000000000028</v>
      </c>
      <c r="T39" s="184">
        <f t="shared" si="5"/>
        <v>36.800000000000004</v>
      </c>
      <c r="U39" s="184">
        <f t="shared" si="6"/>
        <v>15.400000000000006</v>
      </c>
      <c r="V39" s="185">
        <f t="shared" si="7"/>
        <v>3</v>
      </c>
      <c r="W39" s="182">
        <v>109.5</v>
      </c>
      <c r="X39" s="183">
        <v>107.8</v>
      </c>
      <c r="Y39" s="184">
        <v>105.4</v>
      </c>
      <c r="Z39" s="184">
        <v>111.7</v>
      </c>
      <c r="AA39" s="184">
        <f>IFERROR(ROUND(INDEX(DataKs2Main!$X:$X,MATCH($A39,DataKs2Main!$D:$D,0)),1),"")</f>
        <v>111.6</v>
      </c>
      <c r="AB39" s="184">
        <f t="shared" si="8"/>
        <v>-0.10000000000000853</v>
      </c>
      <c r="AC39" s="184">
        <f t="shared" si="9"/>
        <v>6.1999999999999886</v>
      </c>
      <c r="AD39" s="184">
        <f t="shared" si="10"/>
        <v>2.0999999999999943</v>
      </c>
      <c r="AE39" s="185">
        <f t="shared" si="11"/>
        <v>4</v>
      </c>
      <c r="AF39" s="182"/>
      <c r="AG39" s="183"/>
      <c r="AH39" s="26"/>
      <c r="AI39" s="26"/>
      <c r="AJ39" s="26"/>
      <c r="AK39" s="184" t="str">
        <f t="shared" si="12"/>
        <v/>
      </c>
      <c r="AL39" s="184" t="str">
        <f t="shared" si="13"/>
        <v/>
      </c>
      <c r="AM39" s="184" t="str">
        <f t="shared" si="14"/>
        <v/>
      </c>
      <c r="AN39" s="185" t="str">
        <f t="shared" si="15"/>
        <v/>
      </c>
    </row>
    <row r="40" spans="1:40">
      <c r="A40" s="179" t="s">
        <v>69</v>
      </c>
      <c r="B40" s="180">
        <v>3505</v>
      </c>
      <c r="C40" s="180">
        <v>35</v>
      </c>
      <c r="D40" s="185">
        <f>IFERROR(INDEX(DataKs2Main!$G:$G,MATCH($A40,DataKs2Main!$D:$D,0)),"")</f>
        <v>30</v>
      </c>
      <c r="E40" s="183">
        <v>96.6</v>
      </c>
      <c r="F40" s="183">
        <v>100</v>
      </c>
      <c r="G40" s="184">
        <v>96</v>
      </c>
      <c r="H40" s="184">
        <v>92</v>
      </c>
      <c r="I40" s="184">
        <f>IFERROR(ROUND(INDEX(DataKs2Main!$Z:$Z,MATCH($A40,DataKs2Main!$D:$D,0)),1),"")</f>
        <v>93.3</v>
      </c>
      <c r="J40" s="184">
        <f t="shared" si="0"/>
        <v>1.2999999999999972</v>
      </c>
      <c r="K40" s="184">
        <f t="shared" si="1"/>
        <v>-2.7000000000000028</v>
      </c>
      <c r="L40" s="184">
        <f t="shared" si="2"/>
        <v>-3.2999999999999972</v>
      </c>
      <c r="M40" s="185">
        <f t="shared" si="3"/>
        <v>4</v>
      </c>
      <c r="N40" s="182">
        <v>62.1</v>
      </c>
      <c r="O40" s="183">
        <v>56</v>
      </c>
      <c r="P40" s="184">
        <v>64</v>
      </c>
      <c r="Q40" s="184">
        <v>64</v>
      </c>
      <c r="R40" s="184">
        <f>IFERROR(ROUND(INDEX(DataKs2Main!$AA:$AA,MATCH($A40,DataKs2Main!$D:$D,0)),1),"")</f>
        <v>63.3</v>
      </c>
      <c r="S40" s="184">
        <f t="shared" si="4"/>
        <v>-0.70000000000000284</v>
      </c>
      <c r="T40" s="184">
        <f t="shared" si="5"/>
        <v>-0.70000000000000284</v>
      </c>
      <c r="U40" s="184">
        <f t="shared" si="6"/>
        <v>1.1999999999999957</v>
      </c>
      <c r="V40" s="185">
        <f t="shared" si="7"/>
        <v>5</v>
      </c>
      <c r="W40" s="182">
        <v>111.5</v>
      </c>
      <c r="X40" s="183">
        <v>111.3</v>
      </c>
      <c r="Y40" s="184">
        <v>110.7</v>
      </c>
      <c r="Z40" s="184">
        <v>110.9</v>
      </c>
      <c r="AA40" s="184">
        <f>IFERROR(ROUND(INDEX(DataKs2Main!$X:$X,MATCH($A40,DataKs2Main!$D:$D,0)),1),"")</f>
        <v>111.3</v>
      </c>
      <c r="AB40" s="184">
        <f t="shared" si="8"/>
        <v>0.39999999999999147</v>
      </c>
      <c r="AC40" s="184">
        <f t="shared" si="9"/>
        <v>0.59999999999999432</v>
      </c>
      <c r="AD40" s="184">
        <f t="shared" si="10"/>
        <v>-0.20000000000000284</v>
      </c>
      <c r="AE40" s="185">
        <f t="shared" si="11"/>
        <v>6</v>
      </c>
      <c r="AF40" s="182"/>
      <c r="AG40" s="183"/>
      <c r="AH40" s="26"/>
      <c r="AI40" s="26"/>
      <c r="AJ40" s="26"/>
      <c r="AK40" s="184" t="str">
        <f t="shared" si="12"/>
        <v/>
      </c>
      <c r="AL40" s="184" t="str">
        <f t="shared" si="13"/>
        <v/>
      </c>
      <c r="AM40" s="184" t="str">
        <f t="shared" si="14"/>
        <v/>
      </c>
      <c r="AN40" s="185" t="str">
        <f t="shared" si="15"/>
        <v/>
      </c>
    </row>
    <row r="41" spans="1:40">
      <c r="A41" s="179" t="s">
        <v>70</v>
      </c>
      <c r="B41" s="180">
        <v>3506</v>
      </c>
      <c r="C41" s="180">
        <v>36</v>
      </c>
      <c r="D41" s="185">
        <f>IFERROR(INDEX(DataKs2Main!$G:$G,MATCH($A41,DataKs2Main!$D:$D,0)),"")</f>
        <v>29</v>
      </c>
      <c r="E41" s="183">
        <v>90</v>
      </c>
      <c r="F41" s="183">
        <v>80</v>
      </c>
      <c r="G41" s="184">
        <v>86.2</v>
      </c>
      <c r="H41" s="184">
        <v>78.599999999999994</v>
      </c>
      <c r="I41" s="184">
        <f>IFERROR(ROUND(INDEX(DataKs2Main!$Z:$Z,MATCH($A41,DataKs2Main!$D:$D,0)),1),"")</f>
        <v>86.2</v>
      </c>
      <c r="J41" s="184">
        <f t="shared" si="0"/>
        <v>7.6000000000000085</v>
      </c>
      <c r="K41" s="184">
        <f t="shared" si="1"/>
        <v>0</v>
      </c>
      <c r="L41" s="184">
        <f t="shared" si="2"/>
        <v>-3.7999999999999972</v>
      </c>
      <c r="M41" s="185">
        <f t="shared" si="3"/>
        <v>11</v>
      </c>
      <c r="N41" s="182">
        <v>43.3</v>
      </c>
      <c r="O41" s="183">
        <v>40</v>
      </c>
      <c r="P41" s="184">
        <v>48.3</v>
      </c>
      <c r="Q41" s="184">
        <v>25</v>
      </c>
      <c r="R41" s="184">
        <f>IFERROR(ROUND(INDEX(DataKs2Main!$AA:$AA,MATCH($A41,DataKs2Main!$D:$D,0)),1),"")</f>
        <v>27.6</v>
      </c>
      <c r="S41" s="184">
        <f t="shared" si="4"/>
        <v>2.6000000000000014</v>
      </c>
      <c r="T41" s="184">
        <f t="shared" si="5"/>
        <v>-20.699999999999996</v>
      </c>
      <c r="U41" s="184">
        <f t="shared" si="6"/>
        <v>-15.699999999999996</v>
      </c>
      <c r="V41" s="185">
        <f t="shared" si="7"/>
        <v>31</v>
      </c>
      <c r="W41" s="182">
        <v>108.1</v>
      </c>
      <c r="X41" s="183">
        <v>106.1</v>
      </c>
      <c r="Y41" s="184">
        <v>107.3</v>
      </c>
      <c r="Z41" s="184">
        <v>104.6</v>
      </c>
      <c r="AA41" s="184">
        <f>IFERROR(ROUND(INDEX(DataKs2Main!$X:$X,MATCH($A41,DataKs2Main!$D:$D,0)),1),"")</f>
        <v>105.8</v>
      </c>
      <c r="AB41" s="184">
        <f t="shared" si="8"/>
        <v>1.2000000000000028</v>
      </c>
      <c r="AC41" s="184">
        <f t="shared" si="9"/>
        <v>-1.5</v>
      </c>
      <c r="AD41" s="184">
        <f t="shared" si="10"/>
        <v>-2.2999999999999972</v>
      </c>
      <c r="AE41" s="185">
        <f t="shared" si="11"/>
        <v>27</v>
      </c>
      <c r="AF41" s="182"/>
      <c r="AG41" s="183"/>
      <c r="AH41" s="26"/>
      <c r="AI41" s="26"/>
      <c r="AJ41" s="26"/>
      <c r="AK41" s="184" t="str">
        <f t="shared" si="12"/>
        <v/>
      </c>
      <c r="AL41" s="184" t="str">
        <f t="shared" si="13"/>
        <v/>
      </c>
      <c r="AM41" s="184" t="str">
        <f t="shared" si="14"/>
        <v/>
      </c>
      <c r="AN41" s="185" t="str">
        <f t="shared" si="15"/>
        <v/>
      </c>
    </row>
    <row r="42" spans="1:40">
      <c r="A42" s="179" t="s">
        <v>71</v>
      </c>
      <c r="B42" s="180">
        <v>4028</v>
      </c>
      <c r="C42" s="180">
        <v>37</v>
      </c>
      <c r="D42" s="185">
        <f>IFERROR(INDEX(DataKs2Main!$G:$G,MATCH($A42,DataKs2Main!$D:$D,0)),"")</f>
        <v>90</v>
      </c>
      <c r="E42" s="183">
        <v>93.3</v>
      </c>
      <c r="F42" s="183">
        <v>75.3</v>
      </c>
      <c r="G42" s="184">
        <v>84.5</v>
      </c>
      <c r="H42" s="184">
        <v>85.4</v>
      </c>
      <c r="I42" s="184">
        <f>IFERROR(ROUND(INDEX(DataKs2Main!$Z:$Z,MATCH($A42,DataKs2Main!$D:$D,0)),1),"")</f>
        <v>90</v>
      </c>
      <c r="J42" s="184">
        <f t="shared" si="0"/>
        <v>4.5999999999999943</v>
      </c>
      <c r="K42" s="184">
        <f t="shared" si="1"/>
        <v>5.5</v>
      </c>
      <c r="L42" s="184">
        <f t="shared" si="2"/>
        <v>-3.2999999999999972</v>
      </c>
      <c r="M42" s="185">
        <f t="shared" si="3"/>
        <v>6</v>
      </c>
      <c r="N42" s="182">
        <v>50</v>
      </c>
      <c r="O42" s="183">
        <v>29.4</v>
      </c>
      <c r="P42" s="184">
        <v>40.5</v>
      </c>
      <c r="Q42" s="184">
        <v>55.1</v>
      </c>
      <c r="R42" s="184">
        <f>IFERROR(ROUND(INDEX(DataKs2Main!$AA:$AA,MATCH($A42,DataKs2Main!$D:$D,0)),1),"")</f>
        <v>52.2</v>
      </c>
      <c r="S42" s="184">
        <f t="shared" si="4"/>
        <v>-2.8999999999999986</v>
      </c>
      <c r="T42" s="184">
        <f t="shared" si="5"/>
        <v>11.700000000000003</v>
      </c>
      <c r="U42" s="184">
        <f t="shared" si="6"/>
        <v>2.2000000000000028</v>
      </c>
      <c r="V42" s="185">
        <f t="shared" si="7"/>
        <v>11</v>
      </c>
      <c r="W42" s="182">
        <v>109.1</v>
      </c>
      <c r="X42" s="183">
        <v>104.6</v>
      </c>
      <c r="Y42" s="184">
        <v>107.9</v>
      </c>
      <c r="Z42" s="184">
        <v>109.1</v>
      </c>
      <c r="AA42" s="184">
        <f>IFERROR(ROUND(INDEX(DataKs2Main!$X:$X,MATCH($A42,DataKs2Main!$D:$D,0)),1),"")</f>
        <v>109.4</v>
      </c>
      <c r="AB42" s="184">
        <f t="shared" si="8"/>
        <v>0.30000000000001137</v>
      </c>
      <c r="AC42" s="184">
        <f t="shared" si="9"/>
        <v>1.5</v>
      </c>
      <c r="AD42" s="184">
        <f t="shared" si="10"/>
        <v>0.30000000000001137</v>
      </c>
      <c r="AE42" s="185">
        <f t="shared" si="11"/>
        <v>11</v>
      </c>
      <c r="AF42" s="182"/>
      <c r="AG42" s="183"/>
      <c r="AH42" s="26"/>
      <c r="AI42" s="26"/>
      <c r="AJ42" s="26"/>
      <c r="AK42" s="184" t="str">
        <f t="shared" si="12"/>
        <v/>
      </c>
      <c r="AL42" s="184" t="str">
        <f t="shared" si="13"/>
        <v/>
      </c>
      <c r="AM42" s="184" t="str">
        <f t="shared" si="14"/>
        <v/>
      </c>
      <c r="AN42" s="185" t="str">
        <f t="shared" si="15"/>
        <v/>
      </c>
    </row>
    <row r="43" spans="1:40">
      <c r="A43" s="179" t="s">
        <v>93</v>
      </c>
      <c r="B43" s="180">
        <v>2003</v>
      </c>
      <c r="C43" s="180">
        <v>38</v>
      </c>
      <c r="D43" s="185">
        <f>IFERROR(INDEX(DataKs2Main!$G:$G,MATCH($A43,DataKs2Main!$D:$D,0)),"")</f>
        <v>83</v>
      </c>
      <c r="E43" s="183">
        <v>90.6</v>
      </c>
      <c r="F43" s="183">
        <v>70.099999999999994</v>
      </c>
      <c r="G43" s="184">
        <v>78.8</v>
      </c>
      <c r="H43" s="184">
        <v>71.400000000000006</v>
      </c>
      <c r="I43" s="184">
        <f>IFERROR(ROUND(INDEX(DataKs2Main!$Z:$Z,MATCH($A43,DataKs2Main!$D:$D,0)),1),"")</f>
        <v>83.1</v>
      </c>
      <c r="J43" s="184">
        <f t="shared" si="0"/>
        <v>11.699999999999989</v>
      </c>
      <c r="K43" s="184">
        <f t="shared" si="1"/>
        <v>4.2999999999999972</v>
      </c>
      <c r="L43" s="184">
        <f t="shared" si="2"/>
        <v>-7.5</v>
      </c>
      <c r="M43" s="185">
        <f t="shared" si="3"/>
        <v>16</v>
      </c>
      <c r="N43" s="182">
        <v>52.1</v>
      </c>
      <c r="O43" s="183">
        <v>23.4</v>
      </c>
      <c r="P43" s="184">
        <v>31.8</v>
      </c>
      <c r="Q43" s="184">
        <v>44</v>
      </c>
      <c r="R43" s="184">
        <f>IFERROR(ROUND(INDEX(DataKs2Main!$AA:$AA,MATCH($A43,DataKs2Main!$D:$D,0)),1),"")</f>
        <v>60.2</v>
      </c>
      <c r="S43" s="184">
        <f t="shared" si="4"/>
        <v>16.200000000000003</v>
      </c>
      <c r="T43" s="184">
        <f t="shared" si="5"/>
        <v>28.400000000000002</v>
      </c>
      <c r="U43" s="184">
        <f t="shared" si="6"/>
        <v>8.1000000000000014</v>
      </c>
      <c r="V43" s="185">
        <f t="shared" si="7"/>
        <v>8</v>
      </c>
      <c r="W43" s="182">
        <v>109.4</v>
      </c>
      <c r="X43" s="183">
        <v>103.5</v>
      </c>
      <c r="Y43" s="184">
        <v>104.7</v>
      </c>
      <c r="Z43" s="184">
        <v>106.2</v>
      </c>
      <c r="AA43" s="184">
        <f>IFERROR(ROUND(INDEX(DataKs2Main!$X:$X,MATCH($A43,DataKs2Main!$D:$D,0)),1),"")</f>
        <v>110.4</v>
      </c>
      <c r="AB43" s="184">
        <f t="shared" si="8"/>
        <v>4.2000000000000028</v>
      </c>
      <c r="AC43" s="184">
        <f t="shared" si="9"/>
        <v>5.7000000000000028</v>
      </c>
      <c r="AD43" s="184">
        <f t="shared" si="10"/>
        <v>1</v>
      </c>
      <c r="AE43" s="185">
        <f t="shared" si="11"/>
        <v>9</v>
      </c>
      <c r="AF43" s="182"/>
      <c r="AG43" s="183"/>
      <c r="AH43" s="26"/>
      <c r="AI43" s="26"/>
      <c r="AJ43" s="26"/>
      <c r="AK43" s="184" t="str">
        <f t="shared" si="12"/>
        <v/>
      </c>
      <c r="AL43" s="184" t="str">
        <f t="shared" si="13"/>
        <v/>
      </c>
      <c r="AM43" s="184" t="str">
        <f t="shared" si="14"/>
        <v/>
      </c>
      <c r="AN43" s="185" t="str">
        <f t="shared" si="15"/>
        <v/>
      </c>
    </row>
    <row r="44" spans="1:40">
      <c r="A44" s="179" t="s">
        <v>73</v>
      </c>
      <c r="B44" s="180">
        <v>2056</v>
      </c>
      <c r="C44" s="180">
        <v>39</v>
      </c>
      <c r="D44" s="185">
        <f>IFERROR(INDEX(DataKs2Main!$G:$G,MATCH($A44,DataKs2Main!$D:$D,0)),"")</f>
        <v>51</v>
      </c>
      <c r="E44" s="183">
        <v>69.599999999999994</v>
      </c>
      <c r="F44" s="183">
        <v>81.8</v>
      </c>
      <c r="G44" s="184">
        <v>75.8</v>
      </c>
      <c r="H44" s="184">
        <v>76.3</v>
      </c>
      <c r="I44" s="184">
        <f>IFERROR(ROUND(INDEX(DataKs2Main!$Z:$Z,MATCH($A44,DataKs2Main!$D:$D,0)),1),"")</f>
        <v>84.3</v>
      </c>
      <c r="J44" s="184">
        <f t="shared" si="0"/>
        <v>8</v>
      </c>
      <c r="K44" s="184">
        <f t="shared" si="1"/>
        <v>8.5</v>
      </c>
      <c r="L44" s="184">
        <f t="shared" si="2"/>
        <v>14.700000000000003</v>
      </c>
      <c r="M44" s="185">
        <f t="shared" si="3"/>
        <v>14</v>
      </c>
      <c r="N44" s="182">
        <v>26.8</v>
      </c>
      <c r="O44" s="183">
        <v>54.5</v>
      </c>
      <c r="P44" s="184">
        <v>30.6</v>
      </c>
      <c r="Q44" s="184">
        <v>49.2</v>
      </c>
      <c r="R44" s="184">
        <f>IFERROR(ROUND(INDEX(DataKs2Main!$AA:$AA,MATCH($A44,DataKs2Main!$D:$D,0)),1),"")</f>
        <v>45.1</v>
      </c>
      <c r="S44" s="184">
        <f t="shared" si="4"/>
        <v>-4.1000000000000014</v>
      </c>
      <c r="T44" s="184">
        <f t="shared" si="5"/>
        <v>14.5</v>
      </c>
      <c r="U44" s="184">
        <f t="shared" si="6"/>
        <v>18.3</v>
      </c>
      <c r="V44" s="185">
        <f t="shared" si="7"/>
        <v>15</v>
      </c>
      <c r="W44" s="182">
        <v>103.6</v>
      </c>
      <c r="X44" s="183">
        <v>110.7</v>
      </c>
      <c r="Y44" s="184">
        <v>105.9</v>
      </c>
      <c r="Z44" s="184">
        <v>107.5</v>
      </c>
      <c r="AA44" s="184">
        <f>IFERROR(ROUND(INDEX(DataKs2Main!$X:$X,MATCH($A44,DataKs2Main!$D:$D,0)),1),"")</f>
        <v>108.6</v>
      </c>
      <c r="AB44" s="184">
        <f t="shared" si="8"/>
        <v>1.0999999999999943</v>
      </c>
      <c r="AC44" s="184">
        <f t="shared" si="9"/>
        <v>2.6999999999999886</v>
      </c>
      <c r="AD44" s="184">
        <f t="shared" si="10"/>
        <v>5</v>
      </c>
      <c r="AE44" s="185">
        <f t="shared" si="11"/>
        <v>16</v>
      </c>
      <c r="AF44" s="182"/>
      <c r="AG44" s="183"/>
      <c r="AH44" s="26"/>
      <c r="AI44" s="26"/>
      <c r="AJ44" s="26"/>
      <c r="AK44" s="184" t="str">
        <f t="shared" si="12"/>
        <v/>
      </c>
      <c r="AL44" s="184" t="str">
        <f t="shared" si="13"/>
        <v/>
      </c>
      <c r="AM44" s="184" t="str">
        <f t="shared" si="14"/>
        <v/>
      </c>
      <c r="AN44" s="185" t="str">
        <f t="shared" si="15"/>
        <v/>
      </c>
    </row>
    <row r="45" spans="1:40">
      <c r="A45" s="179" t="s">
        <v>74</v>
      </c>
      <c r="B45" s="180">
        <v>2059</v>
      </c>
      <c r="C45" s="180">
        <v>40</v>
      </c>
      <c r="D45" s="185">
        <f>IFERROR(INDEX(DataKs2Main!$G:$G,MATCH($A45,DataKs2Main!$D:$D,0)),"")</f>
        <v>129</v>
      </c>
      <c r="E45" s="183">
        <v>80.900000000000006</v>
      </c>
      <c r="F45" s="183">
        <v>63.8</v>
      </c>
      <c r="G45" s="184">
        <v>80.7</v>
      </c>
      <c r="H45" s="184">
        <v>70.2</v>
      </c>
      <c r="I45" s="184">
        <f>IFERROR(ROUND(INDEX(DataKs2Main!$Z:$Z,MATCH($A45,DataKs2Main!$D:$D,0)),1),"")</f>
        <v>72.099999999999994</v>
      </c>
      <c r="J45" s="184">
        <f t="shared" si="0"/>
        <v>1.8999999999999915</v>
      </c>
      <c r="K45" s="184">
        <f t="shared" si="1"/>
        <v>-8.6000000000000085</v>
      </c>
      <c r="L45" s="184">
        <f t="shared" si="2"/>
        <v>-8.8000000000000114</v>
      </c>
      <c r="M45" s="185">
        <f t="shared" si="3"/>
        <v>30</v>
      </c>
      <c r="N45" s="182">
        <v>39.299999999999997</v>
      </c>
      <c r="O45" s="183">
        <v>24.2</v>
      </c>
      <c r="P45" s="184">
        <v>35</v>
      </c>
      <c r="Q45" s="184">
        <v>29.1</v>
      </c>
      <c r="R45" s="184">
        <f>IFERROR(ROUND(INDEX(DataKs2Main!$AA:$AA,MATCH($A45,DataKs2Main!$D:$D,0)),1),"")</f>
        <v>27.9</v>
      </c>
      <c r="S45" s="184">
        <f t="shared" si="4"/>
        <v>-1.2000000000000028</v>
      </c>
      <c r="T45" s="184">
        <f t="shared" si="5"/>
        <v>-7.1000000000000014</v>
      </c>
      <c r="U45" s="184">
        <f t="shared" si="6"/>
        <v>-11.399999999999999</v>
      </c>
      <c r="V45" s="185">
        <f t="shared" si="7"/>
        <v>30</v>
      </c>
      <c r="W45" s="182">
        <v>107.5</v>
      </c>
      <c r="X45" s="183">
        <v>103.6</v>
      </c>
      <c r="Y45" s="184">
        <v>106.3</v>
      </c>
      <c r="Z45" s="184">
        <v>105</v>
      </c>
      <c r="AA45" s="184">
        <f>IFERROR(ROUND(INDEX(DataKs2Main!$X:$X,MATCH($A45,DataKs2Main!$D:$D,0)),1),"")</f>
        <v>104.8</v>
      </c>
      <c r="AB45" s="184">
        <f t="shared" si="8"/>
        <v>-0.20000000000000284</v>
      </c>
      <c r="AC45" s="184">
        <f t="shared" si="9"/>
        <v>-1.5</v>
      </c>
      <c r="AD45" s="184">
        <f t="shared" si="10"/>
        <v>-2.7000000000000028</v>
      </c>
      <c r="AE45" s="185">
        <f t="shared" si="11"/>
        <v>32</v>
      </c>
      <c r="AF45" s="182"/>
      <c r="AG45" s="183"/>
      <c r="AH45" s="26"/>
      <c r="AI45" s="26"/>
      <c r="AJ45" s="26"/>
      <c r="AK45" s="184" t="str">
        <f t="shared" si="12"/>
        <v/>
      </c>
      <c r="AL45" s="184" t="str">
        <f t="shared" si="13"/>
        <v/>
      </c>
      <c r="AM45" s="184" t="str">
        <f t="shared" si="14"/>
        <v/>
      </c>
      <c r="AN45" s="185" t="str">
        <f t="shared" si="15"/>
        <v/>
      </c>
    </row>
    <row r="46" spans="1:40">
      <c r="A46" s="179" t="s">
        <v>94</v>
      </c>
      <c r="B46" s="180">
        <v>2055</v>
      </c>
      <c r="C46" s="180">
        <v>41</v>
      </c>
      <c r="D46" s="185">
        <f>IFERROR(INDEX(DataKs2Main!$G:$G,MATCH($A46,DataKs2Main!$D:$D,0)),"")</f>
        <v>136</v>
      </c>
      <c r="E46" s="183">
        <v>95.5</v>
      </c>
      <c r="F46" s="183">
        <v>86.6</v>
      </c>
      <c r="G46" s="184">
        <v>86.4</v>
      </c>
      <c r="H46" s="184">
        <v>89.3</v>
      </c>
      <c r="I46" s="184">
        <f>IFERROR(ROUND(INDEX(DataKs2Main!$Z:$Z,MATCH($A46,DataKs2Main!$D:$D,0)),1),"")</f>
        <v>93.4</v>
      </c>
      <c r="J46" s="184">
        <f t="shared" si="0"/>
        <v>4.1000000000000085</v>
      </c>
      <c r="K46" s="184">
        <f t="shared" si="1"/>
        <v>7</v>
      </c>
      <c r="L46" s="184">
        <f t="shared" si="2"/>
        <v>-2.0999999999999943</v>
      </c>
      <c r="M46" s="185">
        <f t="shared" si="3"/>
        <v>3</v>
      </c>
      <c r="N46" s="182">
        <v>70</v>
      </c>
      <c r="O46" s="183">
        <v>60.4</v>
      </c>
      <c r="P46" s="184">
        <v>62.1</v>
      </c>
      <c r="Q46" s="184">
        <v>62.9</v>
      </c>
      <c r="R46" s="184">
        <f>IFERROR(ROUND(INDEX(DataKs2Main!$AA:$AA,MATCH($A46,DataKs2Main!$D:$D,0)),1),"")</f>
        <v>69.099999999999994</v>
      </c>
      <c r="S46" s="184">
        <f t="shared" si="4"/>
        <v>6.1999999999999957</v>
      </c>
      <c r="T46" s="184">
        <f t="shared" si="5"/>
        <v>6.9999999999999929</v>
      </c>
      <c r="U46" s="184">
        <f t="shared" si="6"/>
        <v>-0.90000000000000568</v>
      </c>
      <c r="V46" s="185">
        <f t="shared" si="7"/>
        <v>2</v>
      </c>
      <c r="W46" s="182">
        <v>112.4</v>
      </c>
      <c r="X46" s="183">
        <v>110.8</v>
      </c>
      <c r="Y46" s="184">
        <v>109.8</v>
      </c>
      <c r="Z46" s="184">
        <v>110.5</v>
      </c>
      <c r="AA46" s="184">
        <f>IFERROR(ROUND(INDEX(DataKs2Main!$X:$X,MATCH($A46,DataKs2Main!$D:$D,0)),1),"")</f>
        <v>112.9</v>
      </c>
      <c r="AB46" s="184">
        <f t="shared" si="8"/>
        <v>2.4000000000000057</v>
      </c>
      <c r="AC46" s="184">
        <f t="shared" si="9"/>
        <v>3.1000000000000085</v>
      </c>
      <c r="AD46" s="184">
        <f t="shared" si="10"/>
        <v>0.5</v>
      </c>
      <c r="AE46" s="185">
        <f t="shared" si="11"/>
        <v>1</v>
      </c>
      <c r="AF46" s="182"/>
      <c r="AG46" s="183"/>
      <c r="AH46" s="26"/>
      <c r="AI46" s="26"/>
      <c r="AJ46" s="26"/>
      <c r="AK46" s="184" t="str">
        <f t="shared" si="12"/>
        <v/>
      </c>
      <c r="AL46" s="184" t="str">
        <f t="shared" si="13"/>
        <v/>
      </c>
      <c r="AM46" s="184" t="str">
        <f t="shared" si="14"/>
        <v/>
      </c>
      <c r="AN46" s="185" t="str">
        <f t="shared" si="15"/>
        <v/>
      </c>
    </row>
    <row r="47" spans="1:40">
      <c r="A47" s="179" t="s">
        <v>76</v>
      </c>
      <c r="B47" s="180">
        <v>2063</v>
      </c>
      <c r="C47" s="180">
        <v>42</v>
      </c>
      <c r="D47" s="185">
        <f>IFERROR(INDEX(DataKs2Main!$G:$G,MATCH($A47,DataKs2Main!$D:$D,0)),"")</f>
        <v>142</v>
      </c>
      <c r="E47" s="183">
        <v>74.5</v>
      </c>
      <c r="F47" s="183">
        <v>70.900000000000006</v>
      </c>
      <c r="G47" s="184">
        <v>74.099999999999994</v>
      </c>
      <c r="H47" s="184">
        <v>75.2</v>
      </c>
      <c r="I47" s="184">
        <f>IFERROR(ROUND(INDEX(DataKs2Main!$Z:$Z,MATCH($A47,DataKs2Main!$D:$D,0)),1),"")</f>
        <v>66.2</v>
      </c>
      <c r="J47" s="184">
        <f t="shared" si="0"/>
        <v>-9</v>
      </c>
      <c r="K47" s="184">
        <f t="shared" si="1"/>
        <v>-7.8999999999999915</v>
      </c>
      <c r="L47" s="184">
        <f t="shared" si="2"/>
        <v>-8.2999999999999972</v>
      </c>
      <c r="M47" s="185">
        <f t="shared" si="3"/>
        <v>39</v>
      </c>
      <c r="N47" s="182">
        <v>29.7</v>
      </c>
      <c r="O47" s="183">
        <v>29.1</v>
      </c>
      <c r="P47" s="184">
        <v>30.8</v>
      </c>
      <c r="Q47" s="184">
        <v>41.8</v>
      </c>
      <c r="R47" s="184">
        <f>IFERROR(ROUND(INDEX(DataKs2Main!$AA:$AA,MATCH($A47,DataKs2Main!$D:$D,0)),1),"")</f>
        <v>25.4</v>
      </c>
      <c r="S47" s="184">
        <f t="shared" si="4"/>
        <v>-16.399999999999999</v>
      </c>
      <c r="T47" s="184">
        <f t="shared" si="5"/>
        <v>-5.4000000000000021</v>
      </c>
      <c r="U47" s="184">
        <f t="shared" si="6"/>
        <v>-4.3000000000000007</v>
      </c>
      <c r="V47" s="185">
        <f t="shared" si="7"/>
        <v>36</v>
      </c>
      <c r="W47" s="182">
        <v>105.2</v>
      </c>
      <c r="X47" s="183">
        <v>104.3</v>
      </c>
      <c r="Y47" s="184">
        <v>104.5</v>
      </c>
      <c r="Z47" s="184">
        <v>105.6</v>
      </c>
      <c r="AA47" s="184">
        <f>IFERROR(ROUND(INDEX(DataKs2Main!$X:$X,MATCH($A47,DataKs2Main!$D:$D,0)),1),"")</f>
        <v>103.1</v>
      </c>
      <c r="AB47" s="184">
        <f t="shared" si="8"/>
        <v>-2.5</v>
      </c>
      <c r="AC47" s="184">
        <f t="shared" si="9"/>
        <v>-1.4000000000000057</v>
      </c>
      <c r="AD47" s="184">
        <f t="shared" si="10"/>
        <v>-2.1000000000000085</v>
      </c>
      <c r="AE47" s="185">
        <f t="shared" si="11"/>
        <v>40</v>
      </c>
      <c r="AF47" s="182"/>
      <c r="AG47" s="183"/>
      <c r="AH47" s="26"/>
      <c r="AI47" s="26"/>
      <c r="AJ47" s="26"/>
      <c r="AK47" s="184" t="str">
        <f t="shared" si="12"/>
        <v/>
      </c>
      <c r="AL47" s="184" t="str">
        <f t="shared" si="13"/>
        <v/>
      </c>
      <c r="AM47" s="184" t="str">
        <f t="shared" si="14"/>
        <v/>
      </c>
      <c r="AN47" s="185" t="str">
        <f t="shared" si="15"/>
        <v/>
      </c>
    </row>
    <row r="48" spans="1:40">
      <c r="A48" s="179" t="s">
        <v>95</v>
      </c>
      <c r="B48" s="180">
        <v>3301</v>
      </c>
      <c r="C48" s="180">
        <v>43</v>
      </c>
      <c r="D48" s="185">
        <f>IFERROR(INDEX(DataKs2Main!$G:$G,MATCH($A48,DataKs2Main!$D:$D,0)),"")</f>
        <v>84</v>
      </c>
      <c r="E48" s="183">
        <v>87.1</v>
      </c>
      <c r="F48" s="183">
        <v>76.5</v>
      </c>
      <c r="G48" s="184">
        <v>68.8</v>
      </c>
      <c r="H48" s="184">
        <v>75</v>
      </c>
      <c r="I48" s="184">
        <f>IFERROR(ROUND(INDEX(DataKs2Main!$Z:$Z,MATCH($A48,DataKs2Main!$D:$D,0)),1),"")</f>
        <v>69</v>
      </c>
      <c r="J48" s="184">
        <f t="shared" si="0"/>
        <v>-6</v>
      </c>
      <c r="K48" s="184">
        <f t="shared" si="1"/>
        <v>0.20000000000000284</v>
      </c>
      <c r="L48" s="184">
        <f t="shared" si="2"/>
        <v>-18.099999999999994</v>
      </c>
      <c r="M48" s="185">
        <f t="shared" si="3"/>
        <v>34</v>
      </c>
      <c r="N48" s="182">
        <v>48.2</v>
      </c>
      <c r="O48" s="183">
        <v>28.2</v>
      </c>
      <c r="P48" s="184">
        <v>33.799999999999997</v>
      </c>
      <c r="Q48" s="184">
        <v>34.1</v>
      </c>
      <c r="R48" s="184">
        <f>IFERROR(ROUND(INDEX(DataKs2Main!$AA:$AA,MATCH($A48,DataKs2Main!$D:$D,0)),1),"")</f>
        <v>22.6</v>
      </c>
      <c r="S48" s="184">
        <f t="shared" si="4"/>
        <v>-11.5</v>
      </c>
      <c r="T48" s="184">
        <f t="shared" si="5"/>
        <v>-11.199999999999996</v>
      </c>
      <c r="U48" s="184">
        <f t="shared" si="6"/>
        <v>-25.6</v>
      </c>
      <c r="V48" s="185">
        <f t="shared" si="7"/>
        <v>39</v>
      </c>
      <c r="W48" s="182">
        <v>108.1</v>
      </c>
      <c r="X48" s="183">
        <v>105</v>
      </c>
      <c r="Y48" s="184">
        <v>104.1</v>
      </c>
      <c r="Z48" s="184">
        <v>105.5</v>
      </c>
      <c r="AA48" s="184">
        <f>IFERROR(ROUND(INDEX(DataKs2Main!$X:$X,MATCH($A48,DataKs2Main!$D:$D,0)),1),"")</f>
        <v>104.2</v>
      </c>
      <c r="AB48" s="184">
        <f t="shared" si="8"/>
        <v>-1.2999999999999972</v>
      </c>
      <c r="AC48" s="184">
        <f t="shared" si="9"/>
        <v>0.10000000000000853</v>
      </c>
      <c r="AD48" s="184">
        <f t="shared" si="10"/>
        <v>-3.8999999999999915</v>
      </c>
      <c r="AE48" s="185">
        <f t="shared" si="11"/>
        <v>35</v>
      </c>
      <c r="AF48" s="182"/>
      <c r="AG48" s="183"/>
      <c r="AH48" s="26"/>
      <c r="AI48" s="26"/>
      <c r="AJ48" s="26"/>
      <c r="AK48" s="184" t="str">
        <f t="shared" si="12"/>
        <v/>
      </c>
      <c r="AL48" s="184" t="str">
        <f t="shared" si="13"/>
        <v/>
      </c>
      <c r="AM48" s="184" t="str">
        <f t="shared" si="14"/>
        <v/>
      </c>
      <c r="AN48" s="185" t="str">
        <f t="shared" si="15"/>
        <v/>
      </c>
    </row>
    <row r="49" spans="1:40">
      <c r="A49" s="179" t="s">
        <v>96</v>
      </c>
      <c r="B49" s="180">
        <v>7008</v>
      </c>
      <c r="C49" s="180">
        <v>44</v>
      </c>
      <c r="D49" s="185">
        <f>IFERROR(INDEX(DataKs2Main!$G:$G,MATCH($A49,DataKs2Main!$D:$D,0)),"")</f>
        <v>8</v>
      </c>
      <c r="E49" s="183"/>
      <c r="F49" s="183">
        <v>33.299999999999997</v>
      </c>
      <c r="G49" s="184">
        <v>0</v>
      </c>
      <c r="H49" s="184">
        <v>0</v>
      </c>
      <c r="I49" s="184">
        <f>IFERROR(ROUND(INDEX(DataKs2Main!$Z:$Z,MATCH($A49,DataKs2Main!$D:$D,0)),1),"")</f>
        <v>12.5</v>
      </c>
      <c r="J49" s="184">
        <f t="shared" si="0"/>
        <v>12.5</v>
      </c>
      <c r="K49" s="184">
        <f t="shared" si="1"/>
        <v>12.5</v>
      </c>
      <c r="L49" s="184" t="str">
        <f t="shared" si="2"/>
        <v/>
      </c>
      <c r="M49" s="185"/>
      <c r="N49" s="182"/>
      <c r="O49" s="183">
        <v>0</v>
      </c>
      <c r="P49" s="184">
        <v>0</v>
      </c>
      <c r="Q49" s="184">
        <v>0</v>
      </c>
      <c r="R49" s="184">
        <f>IFERROR(ROUND(INDEX(DataKs2Main!$AA:$AA,MATCH($A49,DataKs2Main!$D:$D,0)),1),"")</f>
        <v>0</v>
      </c>
      <c r="S49" s="184">
        <f t="shared" si="4"/>
        <v>0</v>
      </c>
      <c r="T49" s="184">
        <f t="shared" si="5"/>
        <v>0</v>
      </c>
      <c r="U49" s="184" t="str">
        <f t="shared" si="6"/>
        <v/>
      </c>
      <c r="V49" s="185"/>
      <c r="W49" s="182"/>
      <c r="X49" s="183">
        <v>94.7</v>
      </c>
      <c r="Y49" s="184">
        <v>86.4</v>
      </c>
      <c r="Z49" s="184">
        <v>90</v>
      </c>
      <c r="AA49" s="184">
        <f>IFERROR(ROUND(INDEX(DataKs2Main!$X:$X,MATCH($A49,DataKs2Main!$D:$D,0)),1),"")</f>
        <v>93</v>
      </c>
      <c r="AB49" s="184">
        <f t="shared" si="8"/>
        <v>3</v>
      </c>
      <c r="AC49" s="184">
        <f t="shared" si="9"/>
        <v>6.5999999999999943</v>
      </c>
      <c r="AD49" s="184" t="str">
        <f t="shared" si="10"/>
        <v/>
      </c>
      <c r="AE49" s="185"/>
      <c r="AF49" s="182"/>
      <c r="AG49" s="183"/>
      <c r="AH49" s="26"/>
      <c r="AI49" s="26"/>
      <c r="AJ49" s="26"/>
      <c r="AK49" s="184" t="str">
        <f t="shared" si="12"/>
        <v/>
      </c>
      <c r="AL49" s="184" t="str">
        <f t="shared" si="13"/>
        <v/>
      </c>
      <c r="AM49" s="184" t="str">
        <f t="shared" si="14"/>
        <v/>
      </c>
      <c r="AN49" s="185"/>
    </row>
    <row r="50" spans="1:40">
      <c r="A50" s="179" t="s">
        <v>77</v>
      </c>
      <c r="B50" s="180">
        <v>7001</v>
      </c>
      <c r="C50" s="180">
        <v>45</v>
      </c>
      <c r="D50" s="185">
        <f>IFERROR(INDEX(DataKs2Main!$G:$G,MATCH($A50,DataKs2Main!$D:$D,0)),"")</f>
        <v>15</v>
      </c>
      <c r="E50" s="183">
        <v>0</v>
      </c>
      <c r="F50" s="183">
        <v>0</v>
      </c>
      <c r="G50" s="184">
        <v>0</v>
      </c>
      <c r="H50" s="184">
        <v>0</v>
      </c>
      <c r="I50" s="184">
        <f>IFERROR(ROUND(INDEX(DataKs2Main!$Z:$Z,MATCH($A50,DataKs2Main!$D:$D,0)),1),"")</f>
        <v>0</v>
      </c>
      <c r="J50" s="184">
        <f t="shared" si="0"/>
        <v>0</v>
      </c>
      <c r="K50" s="184">
        <f t="shared" si="1"/>
        <v>0</v>
      </c>
      <c r="L50" s="184">
        <f t="shared" si="2"/>
        <v>0</v>
      </c>
      <c r="M50" s="185"/>
      <c r="N50" s="182">
        <v>0</v>
      </c>
      <c r="O50" s="183">
        <v>0</v>
      </c>
      <c r="P50" s="184">
        <v>0</v>
      </c>
      <c r="Q50" s="184">
        <v>0</v>
      </c>
      <c r="R50" s="184">
        <f>IFERROR(ROUND(INDEX(DataKs2Main!$AA:$AA,MATCH($A50,DataKs2Main!$D:$D,0)),1),"")</f>
        <v>0</v>
      </c>
      <c r="S50" s="184">
        <f t="shared" si="4"/>
        <v>0</v>
      </c>
      <c r="T50" s="184">
        <f t="shared" si="5"/>
        <v>0</v>
      </c>
      <c r="U50" s="184">
        <f t="shared" si="6"/>
        <v>0</v>
      </c>
      <c r="V50" s="185"/>
      <c r="W50" s="182"/>
      <c r="X50" s="183"/>
      <c r="Y50" s="184">
        <v>0</v>
      </c>
      <c r="Z50" s="184"/>
      <c r="AA50" s="184" t="str">
        <f>IFERROR(ROUND(INDEX(DataKs2Main!$X:$X,MATCH($A50,DataKs2Main!$D:$D,0)),1),"")</f>
        <v/>
      </c>
      <c r="AB50" s="184" t="str">
        <f t="shared" si="8"/>
        <v/>
      </c>
      <c r="AC50" s="184" t="str">
        <f t="shared" si="9"/>
        <v/>
      </c>
      <c r="AD50" s="184" t="str">
        <f t="shared" si="10"/>
        <v/>
      </c>
      <c r="AE50" s="185"/>
      <c r="AF50" s="182"/>
      <c r="AG50" s="183"/>
      <c r="AH50" s="26"/>
      <c r="AI50" s="26"/>
      <c r="AJ50" s="26"/>
      <c r="AK50" s="184" t="str">
        <f t="shared" si="12"/>
        <v/>
      </c>
      <c r="AL50" s="184" t="str">
        <f t="shared" si="13"/>
        <v/>
      </c>
      <c r="AM50" s="184" t="str">
        <f t="shared" si="14"/>
        <v/>
      </c>
      <c r="AN50" s="185"/>
    </row>
    <row r="51" spans="1:40" ht="13" thickBot="1">
      <c r="A51" s="192" t="s">
        <v>78</v>
      </c>
      <c r="B51" s="193">
        <v>7005</v>
      </c>
      <c r="C51" s="193">
        <v>46</v>
      </c>
      <c r="D51" s="224">
        <f>IFERROR(INDEX(DataKs2Main!$G:$G,MATCH($A51,DataKs2Main!$D:$D,0)),"")</f>
        <v>13</v>
      </c>
      <c r="E51" s="196">
        <v>0</v>
      </c>
      <c r="F51" s="196">
        <v>0</v>
      </c>
      <c r="G51" s="197">
        <v>0</v>
      </c>
      <c r="H51" s="197">
        <v>0</v>
      </c>
      <c r="I51" s="197">
        <f>IFERROR(ROUND(INDEX(DataKs2Main!$Z:$Z,MATCH($A51,DataKs2Main!$D:$D,0)),1),"")</f>
        <v>0</v>
      </c>
      <c r="J51" s="197">
        <f t="shared" si="0"/>
        <v>0</v>
      </c>
      <c r="K51" s="197">
        <f t="shared" si="1"/>
        <v>0</v>
      </c>
      <c r="L51" s="197">
        <f t="shared" si="2"/>
        <v>0</v>
      </c>
      <c r="M51" s="198"/>
      <c r="N51" s="195">
        <v>0</v>
      </c>
      <c r="O51" s="196">
        <v>0</v>
      </c>
      <c r="P51" s="197">
        <v>0</v>
      </c>
      <c r="Q51" s="197">
        <v>0</v>
      </c>
      <c r="R51" s="197">
        <f>IFERROR(ROUND(INDEX(DataKs2Main!$AA:$AA,MATCH($A51,DataKs2Main!$D:$D,0)),1),"")</f>
        <v>0</v>
      </c>
      <c r="S51" s="197">
        <f t="shared" si="4"/>
        <v>0</v>
      </c>
      <c r="T51" s="197">
        <f t="shared" si="5"/>
        <v>0</v>
      </c>
      <c r="U51" s="197">
        <f t="shared" si="6"/>
        <v>0</v>
      </c>
      <c r="V51" s="198"/>
      <c r="W51" s="195">
        <v>93</v>
      </c>
      <c r="X51" s="196"/>
      <c r="Y51" s="197">
        <v>0</v>
      </c>
      <c r="Z51" s="197"/>
      <c r="AA51" s="197" t="str">
        <f>IFERROR(ROUND(INDEX(DataKs2Main!$X:$X,MATCH($A51,DataKs2Main!$D:$D,0)),1),"")</f>
        <v/>
      </c>
      <c r="AB51" s="197" t="str">
        <f t="shared" si="8"/>
        <v/>
      </c>
      <c r="AC51" s="197" t="str">
        <f t="shared" si="9"/>
        <v/>
      </c>
      <c r="AD51" s="197" t="str">
        <f t="shared" si="10"/>
        <v/>
      </c>
      <c r="AE51" s="40"/>
      <c r="AF51" s="34"/>
      <c r="AG51" s="225"/>
      <c r="AH51" s="35"/>
      <c r="AI51" s="35"/>
      <c r="AJ51" s="35"/>
      <c r="AK51" s="197" t="str">
        <f t="shared" si="12"/>
        <v/>
      </c>
      <c r="AL51" s="197" t="str">
        <f t="shared" si="13"/>
        <v/>
      </c>
      <c r="AM51" s="197" t="str">
        <f t="shared" si="14"/>
        <v/>
      </c>
      <c r="AN51" s="224"/>
    </row>
    <row r="52" spans="1:40" ht="5.15" customHeight="1" thickBot="1"/>
    <row r="53" spans="1:40">
      <c r="A53" s="205" t="str">
        <f>IF('KS2 (Sch RWM)'!$A53="","",'KS2 (Sch RWM)'!$A53)</f>
        <v>Barking &amp; Dagenham</v>
      </c>
      <c r="B53" s="206" t="str">
        <f>IF('KS2 (Sch RWM)'!$B53="","",'KS2 (Sch RWM)'!$B53)</f>
        <v/>
      </c>
      <c r="C53" s="207"/>
      <c r="D53" s="207">
        <f>IFERROR(INDEX(DataKs2Main!$G:$G,MATCH("LA",DataKs2Main!$D:$D,0)),"")</f>
        <v>3342</v>
      </c>
      <c r="E53" s="168">
        <v>82.8</v>
      </c>
      <c r="F53" s="169">
        <v>76.2</v>
      </c>
      <c r="G53" s="170">
        <v>75.400000000000006</v>
      </c>
      <c r="H53" s="170">
        <v>76.400000000000006</v>
      </c>
      <c r="I53" s="170">
        <f>IFERROR(ROUND(INDEX(DataKs2Main!$Z:$Z,MATCH("LA",DataKs2Main!$D:$D,0)),1),"")</f>
        <v>77.2</v>
      </c>
      <c r="J53" s="170">
        <f t="shared" ref="J53:J55" si="16">IF(OR($H53="",$I53=""),"",$I53-$H53)</f>
        <v>0.79999999999999716</v>
      </c>
      <c r="K53" s="170">
        <f t="shared" ref="K53:K55" si="17">IF(OR($G53="",$I53=""),"",$I53-$G53)</f>
        <v>1.7999999999999972</v>
      </c>
      <c r="L53" s="170">
        <f t="shared" ref="L53:L55" si="18">IF(OR($E53="",$I53=""),"",$I53-$E53)</f>
        <v>-5.5999999999999943</v>
      </c>
      <c r="M53" s="208"/>
      <c r="N53" s="168">
        <v>45.6</v>
      </c>
      <c r="O53" s="169">
        <v>35.200000000000003</v>
      </c>
      <c r="P53" s="170">
        <v>36.299999999999997</v>
      </c>
      <c r="Q53" s="170">
        <v>39.1</v>
      </c>
      <c r="R53" s="170">
        <f>IFERROR(ROUND(INDEX(DataKs2Main!$AA:$AA,MATCH("LA",DataKs2Main!$D:$D,0)),1),"")</f>
        <v>39.9</v>
      </c>
      <c r="S53" s="170">
        <f t="shared" ref="S53:S55" si="19">IF(OR($Q53="",$R53=""),"",$R53-$Q53)</f>
        <v>0.79999999999999716</v>
      </c>
      <c r="T53" s="170">
        <f t="shared" ref="T53:T55" si="20">IF(OR($P53="",$R53=""),"",$R53-$P53)</f>
        <v>3.6000000000000014</v>
      </c>
      <c r="U53" s="170">
        <f t="shared" ref="U53:U55" si="21">IF(OR($N53="",$R53=""),"",$R53-$N53)</f>
        <v>-5.7000000000000028</v>
      </c>
      <c r="V53" s="208"/>
      <c r="W53" s="168">
        <v>108.1</v>
      </c>
      <c r="X53" s="169">
        <v>106.3</v>
      </c>
      <c r="Y53" s="170">
        <v>106.2</v>
      </c>
      <c r="Z53" s="170">
        <v>106.8</v>
      </c>
      <c r="AA53" s="170">
        <f>IFERROR(ROUND(INDEX(DataKs2Main!$X:$X,MATCH("LA",DataKs2Main!$D:$D,0)),1),"")</f>
        <v>107.3</v>
      </c>
      <c r="AB53" s="170">
        <f t="shared" ref="AB53:AB55" si="22">IF(OR($Z53="",$AA53=""),"",$AA53-$Z53)</f>
        <v>0.5</v>
      </c>
      <c r="AC53" s="170">
        <f t="shared" ref="AC53:AC55" si="23">IF(OR($Y53="",$AA53=""),"",$AA53-$Y53)</f>
        <v>1.0999999999999943</v>
      </c>
      <c r="AD53" s="170">
        <f t="shared" ref="AD53:AD55" si="24">IF(OR($W53="",$AA53=""),"",$AA53-$W53)</f>
        <v>-0.79999999999999716</v>
      </c>
      <c r="AE53" s="22"/>
      <c r="AF53" s="16"/>
      <c r="AG53" s="226"/>
      <c r="AH53" s="17"/>
      <c r="AI53" s="17"/>
      <c r="AJ53" s="17"/>
      <c r="AK53" s="170" t="str">
        <f t="shared" ref="AK53:AK55" si="25">IF(OR($AI53="",$AJ53=""),"",$AJ53-$AI53)</f>
        <v/>
      </c>
      <c r="AL53" s="170" t="str">
        <f t="shared" ref="AL53:AL55" si="26">IF(OR($AH53="",$AJ53=""),"",$AJ53-$AH53)</f>
        <v/>
      </c>
      <c r="AM53" s="170" t="str">
        <f t="shared" ref="AM53:AM55" si="27">IF(OR($AF53="",$AJ53=""),"",$AJ53-$AF53)</f>
        <v/>
      </c>
      <c r="AN53" s="22"/>
    </row>
    <row r="54" spans="1:40">
      <c r="A54" s="179" t="str">
        <f>IF('KS2 (Sch RWM)'!$A54="","",'KS2 (Sch RWM)'!$A54)</f>
        <v>London</v>
      </c>
      <c r="B54" s="180" t="str">
        <f>IF('KS2 (Sch RWM)'!$B54="","",'KS2 (Sch RWM)'!$B54)</f>
        <v/>
      </c>
      <c r="C54" s="181"/>
      <c r="D54" s="181" t="str">
        <f>IF('KS2 (Sch RWM)'!$D54="","",'KS2 (Sch RWM)'!$D54)</f>
        <v/>
      </c>
      <c r="E54" s="182">
        <v>83.6</v>
      </c>
      <c r="F54" s="183">
        <v>78.900000000000006</v>
      </c>
      <c r="G54" s="184">
        <v>78.900000000000006</v>
      </c>
      <c r="H54" s="184">
        <v>79.5</v>
      </c>
      <c r="I54" s="184">
        <f>IFERROR(ROUND(INDEX(DataKs2Main!$Z:$Z,MATCH("DfE Region - London",DataKs2Main!$D:$D,0)),1),"")</f>
        <v>78.400000000000006</v>
      </c>
      <c r="J54" s="184">
        <f t="shared" si="16"/>
        <v>-1.0999999999999943</v>
      </c>
      <c r="K54" s="184">
        <f t="shared" si="17"/>
        <v>-0.5</v>
      </c>
      <c r="L54" s="184">
        <f t="shared" si="18"/>
        <v>-5.1999999999999886</v>
      </c>
      <c r="M54" s="212"/>
      <c r="N54" s="182">
        <v>45.4</v>
      </c>
      <c r="O54" s="183">
        <v>37.799999999999997</v>
      </c>
      <c r="P54" s="184">
        <v>39.4</v>
      </c>
      <c r="Q54" s="184">
        <v>42.8</v>
      </c>
      <c r="R54" s="184">
        <f>IFERROR(ROUND(INDEX(DataKs2Main!$AA:$AA,MATCH("DfE Region - London",DataKs2Main!$D:$D,0)),1),"")</f>
        <v>39.4</v>
      </c>
      <c r="S54" s="184">
        <f t="shared" si="19"/>
        <v>-3.3999999999999986</v>
      </c>
      <c r="T54" s="184">
        <f t="shared" si="20"/>
        <v>0</v>
      </c>
      <c r="U54" s="184">
        <f t="shared" si="21"/>
        <v>-6</v>
      </c>
      <c r="V54" s="212"/>
      <c r="W54" s="182">
        <v>108.2</v>
      </c>
      <c r="X54" s="183">
        <v>107</v>
      </c>
      <c r="Y54" s="184">
        <v>106.8</v>
      </c>
      <c r="Z54" s="184">
        <v>107.5</v>
      </c>
      <c r="AA54" s="184">
        <f>IFERROR(ROUND(INDEX(DataKs2Main!$X:$X,MATCH("DfE Region - London",DataKs2Main!$D:$D,0)),1),"")</f>
        <v>107.4</v>
      </c>
      <c r="AB54" s="184">
        <f t="shared" si="22"/>
        <v>-9.9999999999994316E-2</v>
      </c>
      <c r="AC54" s="184">
        <f t="shared" si="23"/>
        <v>0.60000000000000853</v>
      </c>
      <c r="AD54" s="184">
        <f t="shared" si="24"/>
        <v>-0.79999999999999716</v>
      </c>
      <c r="AE54" s="31"/>
      <c r="AF54" s="25"/>
      <c r="AG54" s="227"/>
      <c r="AH54" s="26"/>
      <c r="AI54" s="26"/>
      <c r="AJ54" s="26"/>
      <c r="AK54" s="184" t="str">
        <f t="shared" si="25"/>
        <v/>
      </c>
      <c r="AL54" s="184" t="str">
        <f t="shared" si="26"/>
        <v/>
      </c>
      <c r="AM54" s="184" t="str">
        <f t="shared" si="27"/>
        <v/>
      </c>
      <c r="AN54" s="31"/>
    </row>
    <row r="55" spans="1:40" ht="13" thickBot="1">
      <c r="A55" s="192" t="str">
        <f>IF('KS2 (Sch RWM)'!$A55="","",'KS2 (Sch RWM)'!$A55)</f>
        <v>England (State Funded) / Emerging</v>
      </c>
      <c r="B55" s="193" t="str">
        <f>IF('KS2 (Sch RWM)'!$B55="","",'KS2 (Sch RWM)'!$B55)</f>
        <v/>
      </c>
      <c r="C55" s="194"/>
      <c r="D55" s="194" t="str">
        <f>IF('KS2 (Sch RWM)'!$D55="","",'KS2 (Sch RWM)'!$D55)</f>
        <v/>
      </c>
      <c r="E55" s="195">
        <v>78.5</v>
      </c>
      <c r="F55" s="196">
        <v>72.8</v>
      </c>
      <c r="G55" s="197">
        <v>72.8</v>
      </c>
      <c r="H55" s="197">
        <v>72.8</v>
      </c>
      <c r="I55" s="197">
        <f>IFERROR(ROUND(INDEX(DataKs2Main!$Z:$Z,MATCH("NCER National",DataKs2Main!$D:$D,0)),1),"")</f>
        <v>72.599999999999994</v>
      </c>
      <c r="J55" s="197">
        <f t="shared" si="16"/>
        <v>-0.20000000000000284</v>
      </c>
      <c r="K55" s="197">
        <f t="shared" si="17"/>
        <v>-0.20000000000000284</v>
      </c>
      <c r="L55" s="197">
        <f t="shared" si="18"/>
        <v>-5.9000000000000057</v>
      </c>
      <c r="M55" s="198"/>
      <c r="N55" s="195">
        <v>35.9</v>
      </c>
      <c r="O55" s="196">
        <v>28.4</v>
      </c>
      <c r="P55" s="197">
        <v>30.3</v>
      </c>
      <c r="Q55" s="197">
        <v>32.200000000000003</v>
      </c>
      <c r="R55" s="197">
        <f>IFERROR(ROUND(INDEX(DataKs2Main!$AA:$AA,MATCH("NCER National",DataKs2Main!$D:$D,0)),1),"")</f>
        <v>29.6</v>
      </c>
      <c r="S55" s="197">
        <f t="shared" si="19"/>
        <v>-2.6000000000000014</v>
      </c>
      <c r="T55" s="197">
        <f t="shared" si="20"/>
        <v>-0.69999999999999929</v>
      </c>
      <c r="U55" s="197">
        <f t="shared" si="21"/>
        <v>-6.2999999999999972</v>
      </c>
      <c r="V55" s="198"/>
      <c r="W55" s="195">
        <v>106.4</v>
      </c>
      <c r="X55" s="196">
        <v>105.1</v>
      </c>
      <c r="Y55" s="197">
        <v>105</v>
      </c>
      <c r="Z55" s="197">
        <v>105.4</v>
      </c>
      <c r="AA55" s="197">
        <f>IFERROR(ROUND(INDEX(DataKs2Main!$X:$X,MATCH("NCER National",DataKs2Main!$D:$D,0)),1),"")</f>
        <v>105.4</v>
      </c>
      <c r="AB55" s="197">
        <f t="shared" si="22"/>
        <v>0</v>
      </c>
      <c r="AC55" s="197">
        <f t="shared" si="23"/>
        <v>0.40000000000000568</v>
      </c>
      <c r="AD55" s="197">
        <f t="shared" si="24"/>
        <v>-1</v>
      </c>
      <c r="AE55" s="40"/>
      <c r="AF55" s="34"/>
      <c r="AG55" s="225"/>
      <c r="AH55" s="35"/>
      <c r="AI55" s="35"/>
      <c r="AJ55" s="35"/>
      <c r="AK55" s="197" t="str">
        <f t="shared" si="25"/>
        <v/>
      </c>
      <c r="AL55" s="197" t="str">
        <f t="shared" si="26"/>
        <v/>
      </c>
      <c r="AM55" s="197" t="str">
        <f t="shared" si="27"/>
        <v/>
      </c>
      <c r="AN55" s="40"/>
    </row>
    <row r="56" spans="1:40" ht="13" thickBot="1"/>
    <row r="57" spans="1:40" ht="13">
      <c r="A57" s="216" t="s">
        <v>81</v>
      </c>
      <c r="B57" s="217"/>
      <c r="C57" s="217"/>
      <c r="D57" s="217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8"/>
    </row>
    <row r="58" spans="1:40">
      <c r="A58" s="219"/>
      <c r="AN58" s="220"/>
    </row>
    <row r="59" spans="1:40">
      <c r="A59" s="219" t="s">
        <v>99</v>
      </c>
      <c r="AN59" s="220"/>
    </row>
    <row r="60" spans="1:40">
      <c r="A60" s="219" t="s">
        <v>100</v>
      </c>
      <c r="AN60" s="220"/>
    </row>
    <row r="61" spans="1:40">
      <c r="A61" s="96"/>
      <c r="B61" s="60" t="s">
        <v>82</v>
      </c>
      <c r="C61" s="60"/>
      <c r="AN61" s="220"/>
    </row>
    <row r="62" spans="1:40">
      <c r="A62" s="97"/>
      <c r="B62" s="60" t="s">
        <v>83</v>
      </c>
      <c r="C62" s="60"/>
      <c r="AN62" s="220"/>
    </row>
    <row r="63" spans="1:40" ht="13" thickBot="1">
      <c r="A63" s="221"/>
      <c r="B63" s="222"/>
      <c r="C63" s="222"/>
      <c r="D63" s="222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3"/>
    </row>
    <row r="64" spans="1:40">
      <c r="A64" s="219"/>
    </row>
  </sheetData>
  <mergeCells count="4">
    <mergeCell ref="E3:M3"/>
    <mergeCell ref="N3:V3"/>
    <mergeCell ref="W3:AE3"/>
    <mergeCell ref="AF3:AN3"/>
  </mergeCells>
  <conditionalFormatting sqref="A6:AN51 A53:AN55">
    <cfRule type="cellIs" dxfId="20" priority="1" stopIfTrue="1" operator="equal">
      <formula>""</formula>
    </cfRule>
  </conditionalFormatting>
  <conditionalFormatting sqref="J6:L48 S6:U48 AB6:AD48 AK6:AM48 J53:L55 S53:U55 AB53:AD55 AK53:AM55">
    <cfRule type="cellIs" dxfId="19" priority="2" stopIfTrue="1" operator="lessThan">
      <formula>0</formula>
    </cfRule>
    <cfRule type="cellIs" dxfId="18" priority="3" stopIfTrue="1" operator="greater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3" orientation="landscape" r:id="rId1"/>
  <headerFooter>
    <oddFooter>&amp;L&amp;F&amp;C&amp;P of &amp;N&amp;R&amp;D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26A4D-FA67-4441-AF12-BE360741528D}">
  <sheetPr codeName="Sheet9">
    <tabColor theme="3" tint="0.59999389629810485"/>
    <pageSetUpPr fitToPage="1"/>
  </sheetPr>
  <dimension ref="A1:AN64"/>
  <sheetViews>
    <sheetView view="pageBreakPreview" zoomScale="70" zoomScaleNormal="90" zoomScaleSheetLayoutView="70" workbookViewId="0">
      <pane ySplit="5" topLeftCell="A6" activePane="bottomLeft" state="frozen"/>
      <selection pane="bottomLeft"/>
    </sheetView>
  </sheetViews>
  <sheetFormatPr defaultColWidth="9.1796875" defaultRowHeight="12.5"/>
  <cols>
    <col min="1" max="1" width="30.453125" style="2" customWidth="1"/>
    <col min="2" max="2" width="7.26953125" style="2" customWidth="1"/>
    <col min="3" max="3" width="7.453125" style="2" hidden="1" customWidth="1"/>
    <col min="4" max="40" width="7.26953125" style="2" customWidth="1"/>
    <col min="41" max="16384" width="9.1796875" style="2"/>
  </cols>
  <sheetData>
    <row r="1" spans="1:40" ht="15.5">
      <c r="A1" s="423" t="str">
        <f>_xlfn.CONCAT("KS2 Results Summary 2025: Science (",Lookups!$B$4," - ",Lookups!$C$4,")")</f>
        <v>KS2 Results Summary 2025: Science (Provisional - 11/07/2025)</v>
      </c>
    </row>
    <row r="2" spans="1:40" ht="13" thickBot="1"/>
    <row r="3" spans="1:40" ht="66" customHeight="1" thickBot="1">
      <c r="A3" s="155" t="s">
        <v>27</v>
      </c>
      <c r="B3" s="156" t="s">
        <v>28</v>
      </c>
      <c r="C3" s="346" t="s">
        <v>744</v>
      </c>
      <c r="D3" s="157" t="s">
        <v>29</v>
      </c>
      <c r="E3" s="484" t="s">
        <v>101</v>
      </c>
      <c r="F3" s="485"/>
      <c r="G3" s="485"/>
      <c r="H3" s="485"/>
      <c r="I3" s="485"/>
      <c r="J3" s="485"/>
      <c r="K3" s="485"/>
      <c r="L3" s="485"/>
      <c r="M3" s="486"/>
      <c r="N3" s="484" t="s">
        <v>102</v>
      </c>
      <c r="O3" s="485"/>
      <c r="P3" s="485"/>
      <c r="Q3" s="485"/>
      <c r="R3" s="485"/>
      <c r="S3" s="485"/>
      <c r="T3" s="485"/>
      <c r="U3" s="485"/>
      <c r="V3" s="486"/>
      <c r="W3" s="484" t="s">
        <v>103</v>
      </c>
      <c r="X3" s="485"/>
      <c r="Y3" s="485"/>
      <c r="Z3" s="485"/>
      <c r="AA3" s="485"/>
      <c r="AB3" s="485"/>
      <c r="AC3" s="485"/>
      <c r="AD3" s="485"/>
      <c r="AE3" s="486"/>
      <c r="AF3" s="484" t="s">
        <v>104</v>
      </c>
      <c r="AG3" s="485"/>
      <c r="AH3" s="485"/>
      <c r="AI3" s="485"/>
      <c r="AJ3" s="485"/>
      <c r="AK3" s="485"/>
      <c r="AL3" s="485"/>
      <c r="AM3" s="485"/>
      <c r="AN3" s="486"/>
    </row>
    <row r="4" spans="1:40" ht="5.15" customHeight="1" thickBot="1"/>
    <row r="5" spans="1:40" ht="27" customHeight="1" thickBot="1">
      <c r="A5" s="155" t="s">
        <v>27</v>
      </c>
      <c r="B5" s="156" t="s">
        <v>28</v>
      </c>
      <c r="C5" s="156" t="s">
        <v>744</v>
      </c>
      <c r="D5" s="157" t="s">
        <v>29</v>
      </c>
      <c r="E5" s="159">
        <v>2019</v>
      </c>
      <c r="F5" s="159">
        <v>2022</v>
      </c>
      <c r="G5" s="160">
        <v>2023</v>
      </c>
      <c r="H5" s="160">
        <v>2024</v>
      </c>
      <c r="I5" s="160">
        <v>2025</v>
      </c>
      <c r="J5" s="161" t="str">
        <f>RIGHT($H$5,2) &amp; "-" &amp; RIGHT($I$5,2)</f>
        <v>24-25</v>
      </c>
      <c r="K5" s="161" t="str">
        <f>RIGHT($G$5,2) &amp; "-" &amp; RIGHT($I$5,2)</f>
        <v>23-25</v>
      </c>
      <c r="L5" s="161" t="str">
        <f>RIGHT($E$5,2) &amp; "-" &amp; RIGHT($I$5,2)</f>
        <v>19-25</v>
      </c>
      <c r="M5" s="166" t="str">
        <f>"Rnk " &amp; RIGHT($I$5,2)</f>
        <v>Rnk 25</v>
      </c>
      <c r="N5" s="158">
        <v>2019</v>
      </c>
      <c r="O5" s="159">
        <v>2022</v>
      </c>
      <c r="P5" s="160">
        <v>2023</v>
      </c>
      <c r="Q5" s="160">
        <v>2024</v>
      </c>
      <c r="R5" s="160">
        <v>2025</v>
      </c>
      <c r="S5" s="161" t="str">
        <f>RIGHT($Q$5,2) &amp; "-" &amp; RIGHT($R$5,2)</f>
        <v>24-25</v>
      </c>
      <c r="T5" s="161" t="str">
        <f>RIGHT($P$5,2) &amp; "-" &amp; RIGHT($R$5,2)</f>
        <v>23-25</v>
      </c>
      <c r="U5" s="161" t="str">
        <f>RIGHT($N$5,2) &amp; "-" &amp; RIGHT($R$5,2)</f>
        <v>19-25</v>
      </c>
      <c r="V5" s="166" t="str">
        <f>"Rnk " &amp; RIGHT($R$5,2)</f>
        <v>Rnk 25</v>
      </c>
      <c r="W5" s="158">
        <v>2019</v>
      </c>
      <c r="X5" s="159">
        <v>2022</v>
      </c>
      <c r="Y5" s="160">
        <v>2023</v>
      </c>
      <c r="Z5" s="160">
        <v>2024</v>
      </c>
      <c r="AA5" s="160">
        <v>2025</v>
      </c>
      <c r="AB5" s="161" t="str">
        <f>RIGHT($Z$5,2) &amp; "-" &amp; RIGHT($AA$5,2)</f>
        <v>24-25</v>
      </c>
      <c r="AC5" s="161" t="str">
        <f>RIGHT($Y$5,2) &amp; "-" &amp; RIGHT($AA$5,2)</f>
        <v>23-25</v>
      </c>
      <c r="AD5" s="161" t="str">
        <f>RIGHT($W$5,2) &amp; "-" &amp; RIGHT($AA$5,2)</f>
        <v>19-25</v>
      </c>
      <c r="AE5" s="166" t="str">
        <f>"Rnk " &amp; RIGHT($AA$5,2)</f>
        <v>Rnk 25</v>
      </c>
      <c r="AF5" s="158">
        <v>2019</v>
      </c>
      <c r="AG5" s="159">
        <v>2022</v>
      </c>
      <c r="AH5" s="160">
        <v>2023</v>
      </c>
      <c r="AI5" s="160">
        <v>2024</v>
      </c>
      <c r="AJ5" s="160">
        <v>2025</v>
      </c>
      <c r="AK5" s="161" t="str">
        <f>RIGHT($AI$5,2) &amp; "-" &amp; RIGHT($AJ$5,2)</f>
        <v>24-25</v>
      </c>
      <c r="AL5" s="161" t="str">
        <f>RIGHT($AH$5,2) &amp; "-" &amp; RIGHT($AJ$5,2)</f>
        <v>23-25</v>
      </c>
      <c r="AM5" s="161" t="str">
        <f>RIGHT($AF$5,2) &amp; "-" &amp; RIGHT($AJ$5,2)</f>
        <v>19-25</v>
      </c>
      <c r="AN5" s="166" t="str">
        <f>"Rnk " &amp; RIGHT($AJ$5,2)</f>
        <v>Rnk 25</v>
      </c>
    </row>
    <row r="6" spans="1:40">
      <c r="A6" s="205" t="s">
        <v>34</v>
      </c>
      <c r="B6" s="206">
        <v>2024</v>
      </c>
      <c r="C6" s="206">
        <v>1</v>
      </c>
      <c r="D6" s="171">
        <f>IFERROR(INDEX(DataKs2Main!$G:$G,MATCH($A6,DataKs2Main!$D:$D,0)),"")</f>
        <v>79</v>
      </c>
      <c r="E6" s="169">
        <v>89.2</v>
      </c>
      <c r="F6" s="169">
        <f>IFERROR(ROUND(INDEX(DataKs2Science!$L:$L,MATCH($A6,DataKs2Science!$C:$C,0))*100,1),"")</f>
        <v>76.8</v>
      </c>
      <c r="G6" s="170">
        <f>IFERROR(ROUND(INDEX(DataKs2Science!$O:$O,MATCH($A6,DataKs2Science!$C:$C,0))*100,1),"")</f>
        <v>74.7</v>
      </c>
      <c r="H6" s="170">
        <f>IFERROR(ROUND(INDEX(DataKs2Science!$R:$R,MATCH($A6,DataKs2Science!$C:$C,0))*100,1),"")</f>
        <v>80.7</v>
      </c>
      <c r="I6" s="170">
        <f>IFERROR(ROUND(INDEX(DataKs2Science!$U:$U,MATCH($A6,DataKs2Science!$C:$C,0))*100,1),"")</f>
        <v>82.3</v>
      </c>
      <c r="J6" s="170">
        <f>IF(OR($H6="",$I6=""),"",$I6-$H6)</f>
        <v>1.5999999999999943</v>
      </c>
      <c r="K6" s="170">
        <f>IF(OR($G6="",$I6=""),"",$I6-$G6)</f>
        <v>7.5999999999999943</v>
      </c>
      <c r="L6" s="170">
        <f>IF(OR($E6="",$I6=""),"",$I6-$E6)</f>
        <v>-6.9000000000000057</v>
      </c>
      <c r="M6" s="171">
        <f>IF($I6="","",RANK($I6,$I$6:$I$48))</f>
        <v>28</v>
      </c>
      <c r="N6" s="168"/>
      <c r="O6" s="169"/>
      <c r="P6" s="170"/>
      <c r="Q6" s="170"/>
      <c r="R6" s="170"/>
      <c r="S6" s="170" t="str">
        <f>IF(OR($Q6="",$R6=""),"",$R6-$Q6)</f>
        <v/>
      </c>
      <c r="T6" s="170" t="str">
        <f>IF(OR($P6="",$R6=""),"",$R6-$P6)</f>
        <v/>
      </c>
      <c r="U6" s="170" t="str">
        <f>IF(OR($N6="",$R6=""),"",$R6-$N6)</f>
        <v/>
      </c>
      <c r="V6" s="171" t="str">
        <f>IF($R6="","",RANK($R6,$R$6:$R$48))</f>
        <v/>
      </c>
      <c r="W6" s="168"/>
      <c r="X6" s="169"/>
      <c r="Y6" s="170"/>
      <c r="Z6" s="170"/>
      <c r="AA6" s="170"/>
      <c r="AB6" s="170" t="str">
        <f>IF(OR($Z6="",$AA6=""),"",$AA6-$Z6)</f>
        <v/>
      </c>
      <c r="AC6" s="170" t="str">
        <f>IF(OR($Y6="",$AA6=""),"",$AA6-$Y6)</f>
        <v/>
      </c>
      <c r="AD6" s="170" t="str">
        <f>IF(OR($W6="",$AA6=""),"",$AA6-$W6)</f>
        <v/>
      </c>
      <c r="AE6" s="171" t="str">
        <f>IF($AA6="","",RANK($AA6,$AA$6:$AA$48))</f>
        <v/>
      </c>
      <c r="AF6" s="168"/>
      <c r="AG6" s="169"/>
      <c r="AH6" s="17"/>
      <c r="AI6" s="17"/>
      <c r="AJ6" s="17"/>
      <c r="AK6" s="170" t="str">
        <f>IF(OR($AI6="",$AJ6=""),"",$AJ6-$AI6)</f>
        <v/>
      </c>
      <c r="AL6" s="170" t="str">
        <f>IF(OR($AH6="",$AJ6=""),"",$AJ6-$AH6)</f>
        <v/>
      </c>
      <c r="AM6" s="170" t="str">
        <f>IF(OR($AF6="",$AJ6=""),"",$AJ6-$AF6)</f>
        <v/>
      </c>
      <c r="AN6" s="171" t="str">
        <f>IF($AJ6="","",RANK($AJ6,$AJ$6:$AJ$48))</f>
        <v/>
      </c>
    </row>
    <row r="7" spans="1:40">
      <c r="A7" s="179" t="s">
        <v>35</v>
      </c>
      <c r="B7" s="180">
        <v>2068</v>
      </c>
      <c r="C7" s="180">
        <v>2</v>
      </c>
      <c r="D7" s="185">
        <f>IFERROR(INDEX(DataKs2Main!$G:$G,MATCH($A7,DataKs2Main!$D:$D,0)),"")</f>
        <v>62</v>
      </c>
      <c r="E7" s="183">
        <v>79.3</v>
      </c>
      <c r="F7" s="183">
        <f>IFERROR(ROUND(INDEX(DataKs2Science!$L:$L,MATCH($A7,DataKs2Science!$C:$C,0))*100,1),"")</f>
        <v>69.5</v>
      </c>
      <c r="G7" s="184">
        <f>IFERROR(ROUND(INDEX(DataKs2Science!$O:$O,MATCH($A7,DataKs2Science!$C:$C,0))*100,1),"")</f>
        <v>63.3</v>
      </c>
      <c r="H7" s="184">
        <f>IFERROR(ROUND(INDEX(DataKs2Science!$R:$R,MATCH($A7,DataKs2Science!$C:$C,0))*100,1),"")</f>
        <v>75</v>
      </c>
      <c r="I7" s="184">
        <f>IFERROR(ROUND(INDEX(DataKs2Science!$U:$U,MATCH($A7,DataKs2Science!$C:$C,0))*100,1),"")</f>
        <v>67.7</v>
      </c>
      <c r="J7" s="184">
        <f t="shared" ref="J7:J51" si="0">IF(OR($H7="",$I7=""),"",$I7-$H7)</f>
        <v>-7.2999999999999972</v>
      </c>
      <c r="K7" s="184">
        <f t="shared" ref="K7:K51" si="1">IF(OR($G7="",$I7=""),"",$I7-$G7)</f>
        <v>4.4000000000000057</v>
      </c>
      <c r="L7" s="184">
        <f t="shared" ref="L7:L51" si="2">IF(OR($E7="",$I7=""),"",$I7-$E7)</f>
        <v>-11.599999999999994</v>
      </c>
      <c r="M7" s="185">
        <f t="shared" ref="M7:M48" si="3">IF($I7="","",RANK($I7,$I$6:$I$48))</f>
        <v>43</v>
      </c>
      <c r="N7" s="182"/>
      <c r="O7" s="183"/>
      <c r="P7" s="184"/>
      <c r="Q7" s="184"/>
      <c r="R7" s="184"/>
      <c r="S7" s="184" t="str">
        <f t="shared" ref="S7:S51" si="4">IF(OR($Q7="",$R7=""),"",$R7-$Q7)</f>
        <v/>
      </c>
      <c r="T7" s="184" t="str">
        <f t="shared" ref="T7:T51" si="5">IF(OR($P7="",$R7=""),"",$R7-$P7)</f>
        <v/>
      </c>
      <c r="U7" s="184" t="str">
        <f t="shared" ref="U7:U51" si="6">IF(OR($N7="",$R7=""),"",$R7-$N7)</f>
        <v/>
      </c>
      <c r="V7" s="185" t="str">
        <f t="shared" ref="V7:V48" si="7">IF($R7="","",RANK($R7,$R$6:$R$48))</f>
        <v/>
      </c>
      <c r="W7" s="182"/>
      <c r="X7" s="183"/>
      <c r="Y7" s="184"/>
      <c r="Z7" s="184"/>
      <c r="AA7" s="184"/>
      <c r="AB7" s="184" t="str">
        <f t="shared" ref="AB7:AB51" si="8">IF(OR($Z7="",$AA7=""),"",$AA7-$Z7)</f>
        <v/>
      </c>
      <c r="AC7" s="184" t="str">
        <f t="shared" ref="AC7:AC51" si="9">IF(OR($Y7="",$AA7=""),"",$AA7-$Y7)</f>
        <v/>
      </c>
      <c r="AD7" s="184" t="str">
        <f t="shared" ref="AD7:AD51" si="10">IF(OR($W7="",$AA7=""),"",$AA7-$W7)</f>
        <v/>
      </c>
      <c r="AE7" s="185" t="str">
        <f t="shared" ref="AE7:AE48" si="11">IF($AA7="","",RANK($AA7,$AA$6:$AA$48))</f>
        <v/>
      </c>
      <c r="AF7" s="182"/>
      <c r="AG7" s="183"/>
      <c r="AH7" s="26"/>
      <c r="AI7" s="26"/>
      <c r="AJ7" s="26"/>
      <c r="AK7" s="184" t="str">
        <f t="shared" ref="AK7:AK51" si="12">IF(OR($AI7="",$AJ7=""),"",$AJ7-$AI7)</f>
        <v/>
      </c>
      <c r="AL7" s="184" t="str">
        <f t="shared" ref="AL7:AL51" si="13">IF(OR($AH7="",$AJ7=""),"",$AJ7-$AH7)</f>
        <v/>
      </c>
      <c r="AM7" s="184" t="str">
        <f t="shared" ref="AM7:AM51" si="14">IF(OR($AF7="",$AJ7=""),"",$AJ7-$AF7)</f>
        <v/>
      </c>
      <c r="AN7" s="185" t="str">
        <f t="shared" ref="AN7:AN48" si="15">IF($AJ7="","",RANK($AJ7,$AJ$6:$AJ$48))</f>
        <v/>
      </c>
    </row>
    <row r="8" spans="1:40">
      <c r="A8" s="179" t="s">
        <v>91</v>
      </c>
      <c r="B8" s="180">
        <v>2002</v>
      </c>
      <c r="C8" s="180">
        <v>3</v>
      </c>
      <c r="D8" s="185">
        <f>IFERROR(INDEX(DataKs2Main!$G:$G,MATCH($A8,DataKs2Main!$D:$D,0)),"")</f>
        <v>70</v>
      </c>
      <c r="E8" s="183">
        <v>78.900000000000006</v>
      </c>
      <c r="F8" s="183">
        <f>IFERROR(ROUND(INDEX(DataKs2Science!$L:$L,MATCH($A8,DataKs2Science!$C:$C,0))*100,1),"")</f>
        <v>67.5</v>
      </c>
      <c r="G8" s="184">
        <f>IFERROR(ROUND(INDEX(DataKs2Science!$O:$O,MATCH($A8,DataKs2Science!$C:$C,0))*100,1),"")</f>
        <v>70.900000000000006</v>
      </c>
      <c r="H8" s="184">
        <f>IFERROR(ROUND(INDEX(DataKs2Science!$R:$R,MATCH($A8,DataKs2Science!$C:$C,0))*100,1),"")</f>
        <v>72.400000000000006</v>
      </c>
      <c r="I8" s="184">
        <f>IFERROR(ROUND(INDEX(DataKs2Science!$U:$U,MATCH($A8,DataKs2Science!$C:$C,0))*100,1),"")</f>
        <v>74.3</v>
      </c>
      <c r="J8" s="184">
        <f t="shared" si="0"/>
        <v>1.8999999999999915</v>
      </c>
      <c r="K8" s="184">
        <f t="shared" si="1"/>
        <v>3.3999999999999915</v>
      </c>
      <c r="L8" s="184">
        <f t="shared" si="2"/>
        <v>-4.6000000000000085</v>
      </c>
      <c r="M8" s="185">
        <f t="shared" si="3"/>
        <v>39</v>
      </c>
      <c r="N8" s="182"/>
      <c r="O8" s="183"/>
      <c r="P8" s="184"/>
      <c r="Q8" s="184"/>
      <c r="R8" s="184"/>
      <c r="S8" s="184" t="str">
        <f t="shared" si="4"/>
        <v/>
      </c>
      <c r="T8" s="184" t="str">
        <f t="shared" si="5"/>
        <v/>
      </c>
      <c r="U8" s="184" t="str">
        <f t="shared" si="6"/>
        <v/>
      </c>
      <c r="V8" s="185" t="str">
        <f t="shared" si="7"/>
        <v/>
      </c>
      <c r="W8" s="182"/>
      <c r="X8" s="183"/>
      <c r="Y8" s="184"/>
      <c r="Z8" s="184"/>
      <c r="AA8" s="184"/>
      <c r="AB8" s="184" t="str">
        <f t="shared" si="8"/>
        <v/>
      </c>
      <c r="AC8" s="184" t="str">
        <f t="shared" si="9"/>
        <v/>
      </c>
      <c r="AD8" s="184" t="str">
        <f t="shared" si="10"/>
        <v/>
      </c>
      <c r="AE8" s="185" t="str">
        <f t="shared" si="11"/>
        <v/>
      </c>
      <c r="AF8" s="182"/>
      <c r="AG8" s="183"/>
      <c r="AH8" s="26"/>
      <c r="AI8" s="26"/>
      <c r="AJ8" s="26"/>
      <c r="AK8" s="184" t="str">
        <f t="shared" si="12"/>
        <v/>
      </c>
      <c r="AL8" s="184" t="str">
        <f t="shared" si="13"/>
        <v/>
      </c>
      <c r="AM8" s="184" t="str">
        <f t="shared" si="14"/>
        <v/>
      </c>
      <c r="AN8" s="185" t="str">
        <f t="shared" si="15"/>
        <v/>
      </c>
    </row>
    <row r="9" spans="1:40">
      <c r="A9" s="179" t="s">
        <v>37</v>
      </c>
      <c r="B9" s="180">
        <v>4023</v>
      </c>
      <c r="C9" s="180">
        <v>4</v>
      </c>
      <c r="D9" s="185">
        <f>IFERROR(INDEX(DataKs2Main!$G:$G,MATCH($A9,DataKs2Main!$D:$D,0)),"")</f>
        <v>31</v>
      </c>
      <c r="E9" s="183"/>
      <c r="F9" s="183">
        <f>IFERROR(ROUND(INDEX(DataKs2Science!$L:$L,MATCH($A9,DataKs2Science!$C:$C,0))*100,1),"")</f>
        <v>68.400000000000006</v>
      </c>
      <c r="G9" s="184">
        <f>IFERROR(ROUND(INDEX(DataKs2Science!$O:$O,MATCH($A9,DataKs2Science!$C:$C,0))*100,1),"")</f>
        <v>79.3</v>
      </c>
      <c r="H9" s="184">
        <f>IFERROR(ROUND(INDEX(DataKs2Science!$R:$R,MATCH($A9,DataKs2Science!$C:$C,0))*100,1),"")</f>
        <v>73.3</v>
      </c>
      <c r="I9" s="184">
        <f>IFERROR(ROUND(INDEX(DataKs2Science!$U:$U,MATCH($A9,DataKs2Science!$C:$C,0))*100,1),"")</f>
        <v>77.400000000000006</v>
      </c>
      <c r="J9" s="184">
        <f t="shared" si="0"/>
        <v>4.1000000000000085</v>
      </c>
      <c r="K9" s="184">
        <f t="shared" si="1"/>
        <v>-1.8999999999999915</v>
      </c>
      <c r="L9" s="184" t="str">
        <f t="shared" si="2"/>
        <v/>
      </c>
      <c r="M9" s="185">
        <f t="shared" si="3"/>
        <v>35</v>
      </c>
      <c r="N9" s="182"/>
      <c r="O9" s="183"/>
      <c r="P9" s="184"/>
      <c r="Q9" s="184"/>
      <c r="R9" s="184"/>
      <c r="S9" s="184" t="str">
        <f t="shared" si="4"/>
        <v/>
      </c>
      <c r="T9" s="184" t="str">
        <f t="shared" si="5"/>
        <v/>
      </c>
      <c r="U9" s="184" t="str">
        <f t="shared" si="6"/>
        <v/>
      </c>
      <c r="V9" s="185" t="str">
        <f t="shared" si="7"/>
        <v/>
      </c>
      <c r="W9" s="182"/>
      <c r="X9" s="183"/>
      <c r="Y9" s="184"/>
      <c r="Z9" s="184"/>
      <c r="AA9" s="184"/>
      <c r="AB9" s="184" t="str">
        <f t="shared" si="8"/>
        <v/>
      </c>
      <c r="AC9" s="184" t="str">
        <f t="shared" si="9"/>
        <v/>
      </c>
      <c r="AD9" s="184" t="str">
        <f t="shared" si="10"/>
        <v/>
      </c>
      <c r="AE9" s="185" t="str">
        <f t="shared" si="11"/>
        <v/>
      </c>
      <c r="AF9" s="182"/>
      <c r="AG9" s="183"/>
      <c r="AH9" s="26"/>
      <c r="AI9" s="26"/>
      <c r="AJ9" s="26"/>
      <c r="AK9" s="184" t="str">
        <f t="shared" si="12"/>
        <v/>
      </c>
      <c r="AL9" s="184" t="str">
        <f t="shared" si="13"/>
        <v/>
      </c>
      <c r="AM9" s="184" t="str">
        <f t="shared" si="14"/>
        <v/>
      </c>
      <c r="AN9" s="185" t="str">
        <f t="shared" si="15"/>
        <v/>
      </c>
    </row>
    <row r="10" spans="1:40">
      <c r="A10" s="179" t="s">
        <v>38</v>
      </c>
      <c r="B10" s="180">
        <v>4024</v>
      </c>
      <c r="C10" s="180">
        <v>5</v>
      </c>
      <c r="D10" s="185">
        <f>IFERROR(INDEX(DataKs2Main!$G:$G,MATCH($A10,DataKs2Main!$D:$D,0)),"")</f>
        <v>60</v>
      </c>
      <c r="E10" s="183"/>
      <c r="F10" s="183">
        <f>IFERROR(ROUND(INDEX(DataKs2Science!$L:$L,MATCH($A10,DataKs2Science!$C:$C,0))*100,1),"")</f>
        <v>84.7</v>
      </c>
      <c r="G10" s="184">
        <f>IFERROR(ROUND(INDEX(DataKs2Science!$O:$O,MATCH($A10,DataKs2Science!$C:$C,0))*100,1),"")</f>
        <v>83.3</v>
      </c>
      <c r="H10" s="184">
        <f>IFERROR(ROUND(INDEX(DataKs2Science!$R:$R,MATCH($A10,DataKs2Science!$C:$C,0))*100,1),"")</f>
        <v>84.7</v>
      </c>
      <c r="I10" s="184">
        <f>IFERROR(ROUND(INDEX(DataKs2Science!$U:$U,MATCH($A10,DataKs2Science!$C:$C,0))*100,1),"")</f>
        <v>88.3</v>
      </c>
      <c r="J10" s="184">
        <f t="shared" si="0"/>
        <v>3.5999999999999943</v>
      </c>
      <c r="K10" s="184">
        <f t="shared" si="1"/>
        <v>5</v>
      </c>
      <c r="L10" s="184" t="str">
        <f t="shared" si="2"/>
        <v/>
      </c>
      <c r="M10" s="185">
        <f t="shared" si="3"/>
        <v>12</v>
      </c>
      <c r="N10" s="182"/>
      <c r="O10" s="183"/>
      <c r="P10" s="184"/>
      <c r="Q10" s="184"/>
      <c r="R10" s="184"/>
      <c r="S10" s="184" t="str">
        <f t="shared" si="4"/>
        <v/>
      </c>
      <c r="T10" s="184" t="str">
        <f t="shared" si="5"/>
        <v/>
      </c>
      <c r="U10" s="184" t="str">
        <f t="shared" si="6"/>
        <v/>
      </c>
      <c r="V10" s="185" t="str">
        <f t="shared" si="7"/>
        <v/>
      </c>
      <c r="W10" s="182"/>
      <c r="X10" s="183"/>
      <c r="Y10" s="184"/>
      <c r="Z10" s="184"/>
      <c r="AA10" s="184"/>
      <c r="AB10" s="184" t="str">
        <f t="shared" si="8"/>
        <v/>
      </c>
      <c r="AC10" s="184" t="str">
        <f t="shared" si="9"/>
        <v/>
      </c>
      <c r="AD10" s="184" t="str">
        <f t="shared" si="10"/>
        <v/>
      </c>
      <c r="AE10" s="185" t="str">
        <f t="shared" si="11"/>
        <v/>
      </c>
      <c r="AF10" s="182"/>
      <c r="AG10" s="183"/>
      <c r="AH10" s="26"/>
      <c r="AI10" s="26"/>
      <c r="AJ10" s="26"/>
      <c r="AK10" s="184" t="str">
        <f t="shared" si="12"/>
        <v/>
      </c>
      <c r="AL10" s="184" t="str">
        <f t="shared" si="13"/>
        <v/>
      </c>
      <c r="AM10" s="184" t="str">
        <f t="shared" si="14"/>
        <v/>
      </c>
      <c r="AN10" s="185" t="str">
        <f t="shared" si="15"/>
        <v/>
      </c>
    </row>
    <row r="11" spans="1:40">
      <c r="A11" s="179" t="s">
        <v>39</v>
      </c>
      <c r="B11" s="180">
        <v>2006</v>
      </c>
      <c r="C11" s="180">
        <v>6</v>
      </c>
      <c r="D11" s="185">
        <f>IFERROR(INDEX(DataKs2Main!$G:$G,MATCH($A11,DataKs2Main!$D:$D,0)),"")</f>
        <v>106</v>
      </c>
      <c r="E11" s="183">
        <v>86.1</v>
      </c>
      <c r="F11" s="183">
        <f>IFERROR(ROUND(INDEX(DataKs2Science!$L:$L,MATCH($A11,DataKs2Science!$C:$C,0))*100,1),"")</f>
        <v>74.3</v>
      </c>
      <c r="G11" s="184">
        <f>IFERROR(ROUND(INDEX(DataKs2Science!$O:$O,MATCH($A11,DataKs2Science!$C:$C,0))*100,1),"")</f>
        <v>80</v>
      </c>
      <c r="H11" s="184">
        <f>IFERROR(ROUND(INDEX(DataKs2Science!$R:$R,MATCH($A11,DataKs2Science!$C:$C,0))*100,1),"")</f>
        <v>81.2</v>
      </c>
      <c r="I11" s="184">
        <f>IFERROR(ROUND(INDEX(DataKs2Science!$U:$U,MATCH($A11,DataKs2Science!$C:$C,0))*100,1),"")</f>
        <v>73.599999999999994</v>
      </c>
      <c r="J11" s="184">
        <f t="shared" si="0"/>
        <v>-7.6000000000000085</v>
      </c>
      <c r="K11" s="184">
        <f t="shared" si="1"/>
        <v>-6.4000000000000057</v>
      </c>
      <c r="L11" s="184">
        <f t="shared" si="2"/>
        <v>-12.5</v>
      </c>
      <c r="M11" s="185">
        <f t="shared" si="3"/>
        <v>41</v>
      </c>
      <c r="N11" s="182"/>
      <c r="O11" s="183"/>
      <c r="P11" s="184"/>
      <c r="Q11" s="184"/>
      <c r="R11" s="184"/>
      <c r="S11" s="184" t="str">
        <f t="shared" si="4"/>
        <v/>
      </c>
      <c r="T11" s="184" t="str">
        <f t="shared" si="5"/>
        <v/>
      </c>
      <c r="U11" s="184" t="str">
        <f t="shared" si="6"/>
        <v/>
      </c>
      <c r="V11" s="185" t="str">
        <f t="shared" si="7"/>
        <v/>
      </c>
      <c r="W11" s="182"/>
      <c r="X11" s="183"/>
      <c r="Y11" s="184"/>
      <c r="Z11" s="184"/>
      <c r="AA11" s="184"/>
      <c r="AB11" s="184" t="str">
        <f t="shared" si="8"/>
        <v/>
      </c>
      <c r="AC11" s="184" t="str">
        <f t="shared" si="9"/>
        <v/>
      </c>
      <c r="AD11" s="184" t="str">
        <f t="shared" si="10"/>
        <v/>
      </c>
      <c r="AE11" s="185" t="str">
        <f t="shared" si="11"/>
        <v/>
      </c>
      <c r="AF11" s="182"/>
      <c r="AG11" s="183"/>
      <c r="AH11" s="26"/>
      <c r="AI11" s="26"/>
      <c r="AJ11" s="26"/>
      <c r="AK11" s="184" t="str">
        <f t="shared" si="12"/>
        <v/>
      </c>
      <c r="AL11" s="184" t="str">
        <f t="shared" si="13"/>
        <v/>
      </c>
      <c r="AM11" s="184" t="str">
        <f t="shared" si="14"/>
        <v/>
      </c>
      <c r="AN11" s="185" t="str">
        <f t="shared" si="15"/>
        <v/>
      </c>
    </row>
    <row r="12" spans="1:40">
      <c r="A12" s="179" t="s">
        <v>40</v>
      </c>
      <c r="B12" s="180">
        <v>2065</v>
      </c>
      <c r="C12" s="180">
        <v>7</v>
      </c>
      <c r="D12" s="185">
        <f>IFERROR(INDEX(DataKs2Main!$G:$G,MATCH($A12,DataKs2Main!$D:$D,0)),"")</f>
        <v>53</v>
      </c>
      <c r="E12" s="183">
        <v>79.8</v>
      </c>
      <c r="F12" s="183">
        <f>IFERROR(ROUND(INDEX(DataKs2Science!$L:$L,MATCH($A12,DataKs2Science!$C:$C,0))*100,1),"")</f>
        <v>67.7</v>
      </c>
      <c r="G12" s="184">
        <f>IFERROR(ROUND(INDEX(DataKs2Science!$O:$O,MATCH($A12,DataKs2Science!$C:$C,0))*100,1),"")</f>
        <v>76.3</v>
      </c>
      <c r="H12" s="184">
        <f>IFERROR(ROUND(INDEX(DataKs2Science!$R:$R,MATCH($A12,DataKs2Science!$C:$C,0))*100,1),"")</f>
        <v>79.400000000000006</v>
      </c>
      <c r="I12" s="184">
        <f>IFERROR(ROUND(INDEX(DataKs2Science!$U:$U,MATCH($A12,DataKs2Science!$C:$C,0))*100,1),"")</f>
        <v>71.400000000000006</v>
      </c>
      <c r="J12" s="184">
        <f t="shared" si="0"/>
        <v>-8</v>
      </c>
      <c r="K12" s="184">
        <f t="shared" si="1"/>
        <v>-4.8999999999999915</v>
      </c>
      <c r="L12" s="184">
        <f t="shared" si="2"/>
        <v>-8.3999999999999915</v>
      </c>
      <c r="M12" s="185">
        <f t="shared" si="3"/>
        <v>42</v>
      </c>
      <c r="N12" s="182"/>
      <c r="O12" s="183"/>
      <c r="P12" s="184"/>
      <c r="Q12" s="184"/>
      <c r="R12" s="184"/>
      <c r="S12" s="184" t="str">
        <f t="shared" si="4"/>
        <v/>
      </c>
      <c r="T12" s="184" t="str">
        <f t="shared" si="5"/>
        <v/>
      </c>
      <c r="U12" s="184" t="str">
        <f t="shared" si="6"/>
        <v/>
      </c>
      <c r="V12" s="185" t="str">
        <f t="shared" si="7"/>
        <v/>
      </c>
      <c r="W12" s="182"/>
      <c r="X12" s="183"/>
      <c r="Y12" s="184"/>
      <c r="Z12" s="184"/>
      <c r="AA12" s="184"/>
      <c r="AB12" s="184" t="str">
        <f t="shared" si="8"/>
        <v/>
      </c>
      <c r="AC12" s="184" t="str">
        <f t="shared" si="9"/>
        <v/>
      </c>
      <c r="AD12" s="184" t="str">
        <f t="shared" si="10"/>
        <v/>
      </c>
      <c r="AE12" s="185" t="str">
        <f t="shared" si="11"/>
        <v/>
      </c>
      <c r="AF12" s="182"/>
      <c r="AG12" s="183"/>
      <c r="AH12" s="26"/>
      <c r="AI12" s="26"/>
      <c r="AJ12" s="26"/>
      <c r="AK12" s="184" t="str">
        <f t="shared" si="12"/>
        <v/>
      </c>
      <c r="AL12" s="184" t="str">
        <f t="shared" si="13"/>
        <v/>
      </c>
      <c r="AM12" s="184" t="str">
        <f t="shared" si="14"/>
        <v/>
      </c>
      <c r="AN12" s="185" t="str">
        <f t="shared" si="15"/>
        <v/>
      </c>
    </row>
    <row r="13" spans="1:40">
      <c r="A13" s="179" t="s">
        <v>42</v>
      </c>
      <c r="B13" s="180">
        <v>2075</v>
      </c>
      <c r="C13" s="180">
        <v>8</v>
      </c>
      <c r="D13" s="185">
        <f>IFERROR(INDEX(DataKs2Main!$G:$G,MATCH($A13,DataKs2Main!$D:$D,0)),"")</f>
        <v>126</v>
      </c>
      <c r="E13" s="183">
        <v>82.8</v>
      </c>
      <c r="F13" s="183">
        <f>IFERROR(ROUND(INDEX(DataKs2Science!$L:$L,MATCH($A13,DataKs2Science!$C:$C,0))*100,1),"")</f>
        <v>72.599999999999994</v>
      </c>
      <c r="G13" s="184">
        <f>IFERROR(ROUND(INDEX(DataKs2Science!$O:$O,MATCH($A13,DataKs2Science!$C:$C,0))*100,1),"")</f>
        <v>78</v>
      </c>
      <c r="H13" s="184">
        <f>IFERROR(ROUND(INDEX(DataKs2Science!$R:$R,MATCH($A13,DataKs2Science!$C:$C,0))*100,1),"")</f>
        <v>84.6</v>
      </c>
      <c r="I13" s="184">
        <f>IFERROR(ROUND(INDEX(DataKs2Science!$U:$U,MATCH($A13,DataKs2Science!$C:$C,0))*100,1),"")</f>
        <v>77</v>
      </c>
      <c r="J13" s="184">
        <f t="shared" si="0"/>
        <v>-7.5999999999999943</v>
      </c>
      <c r="K13" s="184">
        <f t="shared" si="1"/>
        <v>-1</v>
      </c>
      <c r="L13" s="184">
        <f t="shared" si="2"/>
        <v>-5.7999999999999972</v>
      </c>
      <c r="M13" s="185">
        <f t="shared" si="3"/>
        <v>36</v>
      </c>
      <c r="N13" s="182"/>
      <c r="O13" s="183"/>
      <c r="P13" s="184"/>
      <c r="Q13" s="184"/>
      <c r="R13" s="184"/>
      <c r="S13" s="184" t="str">
        <f t="shared" si="4"/>
        <v/>
      </c>
      <c r="T13" s="184" t="str">
        <f t="shared" si="5"/>
        <v/>
      </c>
      <c r="U13" s="184" t="str">
        <f t="shared" si="6"/>
        <v/>
      </c>
      <c r="V13" s="185" t="str">
        <f t="shared" si="7"/>
        <v/>
      </c>
      <c r="W13" s="182"/>
      <c r="X13" s="183"/>
      <c r="Y13" s="184"/>
      <c r="Z13" s="184"/>
      <c r="AA13" s="184"/>
      <c r="AB13" s="184" t="str">
        <f t="shared" si="8"/>
        <v/>
      </c>
      <c r="AC13" s="184" t="str">
        <f t="shared" si="9"/>
        <v/>
      </c>
      <c r="AD13" s="184" t="str">
        <f t="shared" si="10"/>
        <v/>
      </c>
      <c r="AE13" s="185" t="str">
        <f t="shared" si="11"/>
        <v/>
      </c>
      <c r="AF13" s="182"/>
      <c r="AG13" s="183"/>
      <c r="AH13" s="26"/>
      <c r="AI13" s="26"/>
      <c r="AJ13" s="26"/>
      <c r="AK13" s="184" t="str">
        <f t="shared" si="12"/>
        <v/>
      </c>
      <c r="AL13" s="184" t="str">
        <f t="shared" si="13"/>
        <v/>
      </c>
      <c r="AM13" s="184" t="str">
        <f t="shared" si="14"/>
        <v/>
      </c>
      <c r="AN13" s="185" t="str">
        <f t="shared" si="15"/>
        <v/>
      </c>
    </row>
    <row r="14" spans="1:40">
      <c r="A14" s="179" t="s">
        <v>43</v>
      </c>
      <c r="B14" s="180">
        <v>3507</v>
      </c>
      <c r="C14" s="180">
        <v>9</v>
      </c>
      <c r="D14" s="185">
        <f>IFERROR(INDEX(DataKs2Main!$G:$G,MATCH($A14,DataKs2Main!$D:$D,0)),"")</f>
        <v>86</v>
      </c>
      <c r="E14" s="183">
        <v>89.1</v>
      </c>
      <c r="F14" s="183">
        <f>IFERROR(ROUND(INDEX(DataKs2Science!$L:$L,MATCH($A14,DataKs2Science!$C:$C,0))*100,1),"")</f>
        <v>75.3</v>
      </c>
      <c r="G14" s="184">
        <f>IFERROR(ROUND(INDEX(DataKs2Science!$O:$O,MATCH($A14,DataKs2Science!$C:$C,0))*100,1),"")</f>
        <v>79.099999999999994</v>
      </c>
      <c r="H14" s="184">
        <f>IFERROR(ROUND(INDEX(DataKs2Science!$R:$R,MATCH($A14,DataKs2Science!$C:$C,0))*100,1),"")</f>
        <v>74.400000000000006</v>
      </c>
      <c r="I14" s="184">
        <f>IFERROR(ROUND(INDEX(DataKs2Science!$U:$U,MATCH($A14,DataKs2Science!$C:$C,0))*100,1),"")</f>
        <v>84.9</v>
      </c>
      <c r="J14" s="184">
        <f t="shared" si="0"/>
        <v>10.5</v>
      </c>
      <c r="K14" s="184">
        <f t="shared" si="1"/>
        <v>5.8000000000000114</v>
      </c>
      <c r="L14" s="184">
        <f t="shared" si="2"/>
        <v>-4.1999999999999886</v>
      </c>
      <c r="M14" s="185">
        <f t="shared" si="3"/>
        <v>19</v>
      </c>
      <c r="N14" s="182"/>
      <c r="O14" s="183"/>
      <c r="P14" s="184"/>
      <c r="Q14" s="184"/>
      <c r="R14" s="184"/>
      <c r="S14" s="184" t="str">
        <f t="shared" si="4"/>
        <v/>
      </c>
      <c r="T14" s="184" t="str">
        <f t="shared" si="5"/>
        <v/>
      </c>
      <c r="U14" s="184" t="str">
        <f t="shared" si="6"/>
        <v/>
      </c>
      <c r="V14" s="185" t="str">
        <f t="shared" si="7"/>
        <v/>
      </c>
      <c r="W14" s="182"/>
      <c r="X14" s="183"/>
      <c r="Y14" s="184"/>
      <c r="Z14" s="184"/>
      <c r="AA14" s="184"/>
      <c r="AB14" s="184" t="str">
        <f t="shared" si="8"/>
        <v/>
      </c>
      <c r="AC14" s="184" t="str">
        <f t="shared" si="9"/>
        <v/>
      </c>
      <c r="AD14" s="184" t="str">
        <f t="shared" si="10"/>
        <v/>
      </c>
      <c r="AE14" s="185" t="str">
        <f t="shared" si="11"/>
        <v/>
      </c>
      <c r="AF14" s="182"/>
      <c r="AG14" s="183"/>
      <c r="AH14" s="26"/>
      <c r="AI14" s="26"/>
      <c r="AJ14" s="26"/>
      <c r="AK14" s="184" t="str">
        <f t="shared" si="12"/>
        <v/>
      </c>
      <c r="AL14" s="184" t="str">
        <f t="shared" si="13"/>
        <v/>
      </c>
      <c r="AM14" s="184" t="str">
        <f t="shared" si="14"/>
        <v/>
      </c>
      <c r="AN14" s="185" t="str">
        <f t="shared" si="15"/>
        <v/>
      </c>
    </row>
    <row r="15" spans="1:40">
      <c r="A15" s="179" t="s">
        <v>44</v>
      </c>
      <c r="B15" s="180">
        <v>2072</v>
      </c>
      <c r="C15" s="180">
        <v>10</v>
      </c>
      <c r="D15" s="185">
        <f>IFERROR(INDEX(DataKs2Main!$G:$G,MATCH($A15,DataKs2Main!$D:$D,0)),"")</f>
        <v>54</v>
      </c>
      <c r="E15" s="183">
        <v>84.3</v>
      </c>
      <c r="F15" s="183">
        <f>IFERROR(ROUND(INDEX(DataKs2Science!$L:$L,MATCH($A15,DataKs2Science!$C:$C,0))*100,1),"")</f>
        <v>79.099999999999994</v>
      </c>
      <c r="G15" s="184">
        <f>IFERROR(ROUND(INDEX(DataKs2Science!$O:$O,MATCH($A15,DataKs2Science!$C:$C,0))*100,1),"")</f>
        <v>84.4</v>
      </c>
      <c r="H15" s="184">
        <f>IFERROR(ROUND(INDEX(DataKs2Science!$R:$R,MATCH($A15,DataKs2Science!$C:$C,0))*100,1),"")</f>
        <v>83.9</v>
      </c>
      <c r="I15" s="184">
        <f>IFERROR(ROUND(INDEX(DataKs2Science!$U:$U,MATCH($A15,DataKs2Science!$C:$C,0))*100,1),"")</f>
        <v>90.7</v>
      </c>
      <c r="J15" s="184">
        <f t="shared" si="0"/>
        <v>6.7999999999999972</v>
      </c>
      <c r="K15" s="184">
        <f t="shared" si="1"/>
        <v>6.2999999999999972</v>
      </c>
      <c r="L15" s="184">
        <f t="shared" si="2"/>
        <v>6.4000000000000057</v>
      </c>
      <c r="M15" s="185">
        <f t="shared" si="3"/>
        <v>9</v>
      </c>
      <c r="N15" s="182"/>
      <c r="O15" s="183"/>
      <c r="P15" s="184"/>
      <c r="Q15" s="184"/>
      <c r="R15" s="184"/>
      <c r="S15" s="184" t="str">
        <f t="shared" si="4"/>
        <v/>
      </c>
      <c r="T15" s="184" t="str">
        <f t="shared" si="5"/>
        <v/>
      </c>
      <c r="U15" s="184" t="str">
        <f t="shared" si="6"/>
        <v/>
      </c>
      <c r="V15" s="185" t="str">
        <f t="shared" si="7"/>
        <v/>
      </c>
      <c r="W15" s="182"/>
      <c r="X15" s="183"/>
      <c r="Y15" s="184"/>
      <c r="Z15" s="184"/>
      <c r="AA15" s="184"/>
      <c r="AB15" s="184" t="str">
        <f t="shared" si="8"/>
        <v/>
      </c>
      <c r="AC15" s="184" t="str">
        <f t="shared" si="9"/>
        <v/>
      </c>
      <c r="AD15" s="184" t="str">
        <f t="shared" si="10"/>
        <v/>
      </c>
      <c r="AE15" s="185" t="str">
        <f t="shared" si="11"/>
        <v/>
      </c>
      <c r="AF15" s="182"/>
      <c r="AG15" s="183"/>
      <c r="AH15" s="26"/>
      <c r="AI15" s="26"/>
      <c r="AJ15" s="26"/>
      <c r="AK15" s="184" t="str">
        <f t="shared" si="12"/>
        <v/>
      </c>
      <c r="AL15" s="184" t="str">
        <f t="shared" si="13"/>
        <v/>
      </c>
      <c r="AM15" s="184" t="str">
        <f t="shared" si="14"/>
        <v/>
      </c>
      <c r="AN15" s="185" t="str">
        <f t="shared" si="15"/>
        <v/>
      </c>
    </row>
    <row r="16" spans="1:40">
      <c r="A16" s="179" t="s">
        <v>45</v>
      </c>
      <c r="B16" s="180">
        <v>4003</v>
      </c>
      <c r="C16" s="180">
        <v>11</v>
      </c>
      <c r="D16" s="185">
        <f>IFERROR(INDEX(DataKs2Main!$G:$G,MATCH($A16,DataKs2Main!$D:$D,0)),"")</f>
        <v>58</v>
      </c>
      <c r="E16" s="183"/>
      <c r="F16" s="183">
        <f>IFERROR(ROUND(INDEX(DataKs2Science!$L:$L,MATCH($A16,DataKs2Science!$C:$C,0))*100,1),"")</f>
        <v>64.400000000000006</v>
      </c>
      <c r="G16" s="184">
        <f>IFERROR(ROUND(INDEX(DataKs2Science!$O:$O,MATCH($A16,DataKs2Science!$C:$C,0))*100,1),"")</f>
        <v>62.2</v>
      </c>
      <c r="H16" s="184">
        <f>IFERROR(ROUND(INDEX(DataKs2Science!$R:$R,MATCH($A16,DataKs2Science!$C:$C,0))*100,1),"")</f>
        <v>66.7</v>
      </c>
      <c r="I16" s="184">
        <f>IFERROR(ROUND(INDEX(DataKs2Science!$U:$U,MATCH($A16,DataKs2Science!$C:$C,0))*100,1),"")</f>
        <v>81</v>
      </c>
      <c r="J16" s="184">
        <f t="shared" si="0"/>
        <v>14.299999999999997</v>
      </c>
      <c r="K16" s="184">
        <f t="shared" si="1"/>
        <v>18.799999999999997</v>
      </c>
      <c r="L16" s="184" t="str">
        <f t="shared" si="2"/>
        <v/>
      </c>
      <c r="M16" s="185">
        <f t="shared" si="3"/>
        <v>31</v>
      </c>
      <c r="N16" s="182"/>
      <c r="O16" s="183"/>
      <c r="P16" s="184"/>
      <c r="Q16" s="184"/>
      <c r="R16" s="184"/>
      <c r="S16" s="184" t="str">
        <f t="shared" si="4"/>
        <v/>
      </c>
      <c r="T16" s="184" t="str">
        <f t="shared" si="5"/>
        <v/>
      </c>
      <c r="U16" s="184" t="str">
        <f t="shared" si="6"/>
        <v/>
      </c>
      <c r="V16" s="185" t="str">
        <f t="shared" si="7"/>
        <v/>
      </c>
      <c r="W16" s="182"/>
      <c r="X16" s="183"/>
      <c r="Y16" s="184"/>
      <c r="Z16" s="184"/>
      <c r="AA16" s="184"/>
      <c r="AB16" s="184" t="str">
        <f t="shared" si="8"/>
        <v/>
      </c>
      <c r="AC16" s="184" t="str">
        <f t="shared" si="9"/>
        <v/>
      </c>
      <c r="AD16" s="184" t="str">
        <f t="shared" si="10"/>
        <v/>
      </c>
      <c r="AE16" s="185" t="str">
        <f t="shared" si="11"/>
        <v/>
      </c>
      <c r="AF16" s="182"/>
      <c r="AG16" s="183"/>
      <c r="AH16" s="26"/>
      <c r="AI16" s="26"/>
      <c r="AJ16" s="26"/>
      <c r="AK16" s="184" t="str">
        <f t="shared" si="12"/>
        <v/>
      </c>
      <c r="AL16" s="184" t="str">
        <f t="shared" si="13"/>
        <v/>
      </c>
      <c r="AM16" s="184" t="str">
        <f t="shared" si="14"/>
        <v/>
      </c>
      <c r="AN16" s="185" t="str">
        <f t="shared" si="15"/>
        <v/>
      </c>
    </row>
    <row r="17" spans="1:40">
      <c r="A17" s="179" t="s">
        <v>46</v>
      </c>
      <c r="B17" s="180">
        <v>2033</v>
      </c>
      <c r="C17" s="180">
        <v>12</v>
      </c>
      <c r="D17" s="185">
        <f>IFERROR(INDEX(DataKs2Main!$G:$G,MATCH($A17,DataKs2Main!$D:$D,0)),"")</f>
        <v>118</v>
      </c>
      <c r="E17" s="183">
        <v>84.3</v>
      </c>
      <c r="F17" s="183">
        <f>IFERROR(ROUND(INDEX(DataKs2Science!$L:$L,MATCH($A17,DataKs2Science!$C:$C,0))*100,1),"")</f>
        <v>83.8</v>
      </c>
      <c r="G17" s="184">
        <f>IFERROR(ROUND(INDEX(DataKs2Science!$O:$O,MATCH($A17,DataKs2Science!$C:$C,0))*100,1),"")</f>
        <v>88.3</v>
      </c>
      <c r="H17" s="184">
        <f>IFERROR(ROUND(INDEX(DataKs2Science!$R:$R,MATCH($A17,DataKs2Science!$C:$C,0))*100,1),"")</f>
        <v>71.900000000000006</v>
      </c>
      <c r="I17" s="184">
        <f>IFERROR(ROUND(INDEX(DataKs2Science!$U:$U,MATCH($A17,DataKs2Science!$C:$C,0))*100,1),"")</f>
        <v>81.400000000000006</v>
      </c>
      <c r="J17" s="184">
        <f t="shared" si="0"/>
        <v>9.5</v>
      </c>
      <c r="K17" s="184">
        <f t="shared" si="1"/>
        <v>-6.8999999999999915</v>
      </c>
      <c r="L17" s="184">
        <f t="shared" si="2"/>
        <v>-2.8999999999999915</v>
      </c>
      <c r="M17" s="185">
        <f t="shared" si="3"/>
        <v>29</v>
      </c>
      <c r="N17" s="182"/>
      <c r="O17" s="183"/>
      <c r="P17" s="184"/>
      <c r="Q17" s="184"/>
      <c r="R17" s="184"/>
      <c r="S17" s="184" t="str">
        <f t="shared" si="4"/>
        <v/>
      </c>
      <c r="T17" s="184" t="str">
        <f t="shared" si="5"/>
        <v/>
      </c>
      <c r="U17" s="184" t="str">
        <f t="shared" si="6"/>
        <v/>
      </c>
      <c r="V17" s="185" t="str">
        <f t="shared" si="7"/>
        <v/>
      </c>
      <c r="W17" s="182"/>
      <c r="X17" s="183"/>
      <c r="Y17" s="184"/>
      <c r="Z17" s="184"/>
      <c r="AA17" s="184"/>
      <c r="AB17" s="184" t="str">
        <f t="shared" si="8"/>
        <v/>
      </c>
      <c r="AC17" s="184" t="str">
        <f t="shared" si="9"/>
        <v/>
      </c>
      <c r="AD17" s="184" t="str">
        <f t="shared" si="10"/>
        <v/>
      </c>
      <c r="AE17" s="185" t="str">
        <f t="shared" si="11"/>
        <v/>
      </c>
      <c r="AF17" s="182"/>
      <c r="AG17" s="183"/>
      <c r="AH17" s="26"/>
      <c r="AI17" s="26"/>
      <c r="AJ17" s="26"/>
      <c r="AK17" s="184" t="str">
        <f t="shared" si="12"/>
        <v/>
      </c>
      <c r="AL17" s="184" t="str">
        <f t="shared" si="13"/>
        <v/>
      </c>
      <c r="AM17" s="184" t="str">
        <f t="shared" si="14"/>
        <v/>
      </c>
      <c r="AN17" s="185" t="str">
        <f t="shared" si="15"/>
        <v/>
      </c>
    </row>
    <row r="18" spans="1:40">
      <c r="A18" s="179" t="s">
        <v>47</v>
      </c>
      <c r="B18" s="180">
        <v>2066</v>
      </c>
      <c r="C18" s="180">
        <v>13</v>
      </c>
      <c r="D18" s="185">
        <f>IFERROR(INDEX(DataKs2Main!$G:$G,MATCH($A18,DataKs2Main!$D:$D,0)),"")</f>
        <v>60</v>
      </c>
      <c r="E18" s="183">
        <v>81.7</v>
      </c>
      <c r="F18" s="183">
        <f>IFERROR(ROUND(INDEX(DataKs2Science!$L:$L,MATCH($A18,DataKs2Science!$C:$C,0))*100,1),"")</f>
        <v>84.7</v>
      </c>
      <c r="G18" s="184">
        <f>IFERROR(ROUND(INDEX(DataKs2Science!$O:$O,MATCH($A18,DataKs2Science!$C:$C,0))*100,1),"")</f>
        <v>86.7</v>
      </c>
      <c r="H18" s="184">
        <f>IFERROR(ROUND(INDEX(DataKs2Science!$R:$R,MATCH($A18,DataKs2Science!$C:$C,0))*100,1),"")</f>
        <v>86.4</v>
      </c>
      <c r="I18" s="184">
        <f>IFERROR(ROUND(INDEX(DataKs2Science!$U:$U,MATCH($A18,DataKs2Science!$C:$C,0))*100,1),"")</f>
        <v>86.7</v>
      </c>
      <c r="J18" s="184">
        <f t="shared" si="0"/>
        <v>0.29999999999999716</v>
      </c>
      <c r="K18" s="184">
        <f t="shared" si="1"/>
        <v>0</v>
      </c>
      <c r="L18" s="184">
        <f t="shared" si="2"/>
        <v>5</v>
      </c>
      <c r="M18" s="185">
        <f t="shared" si="3"/>
        <v>15</v>
      </c>
      <c r="N18" s="182"/>
      <c r="O18" s="183"/>
      <c r="P18" s="184"/>
      <c r="Q18" s="184"/>
      <c r="R18" s="184"/>
      <c r="S18" s="184" t="str">
        <f t="shared" si="4"/>
        <v/>
      </c>
      <c r="T18" s="184" t="str">
        <f t="shared" si="5"/>
        <v/>
      </c>
      <c r="U18" s="184" t="str">
        <f t="shared" si="6"/>
        <v/>
      </c>
      <c r="V18" s="185" t="str">
        <f t="shared" si="7"/>
        <v/>
      </c>
      <c r="W18" s="182"/>
      <c r="X18" s="183"/>
      <c r="Y18" s="184"/>
      <c r="Z18" s="184"/>
      <c r="AA18" s="184"/>
      <c r="AB18" s="184" t="str">
        <f t="shared" si="8"/>
        <v/>
      </c>
      <c r="AC18" s="184" t="str">
        <f t="shared" si="9"/>
        <v/>
      </c>
      <c r="AD18" s="184" t="str">
        <f t="shared" si="10"/>
        <v/>
      </c>
      <c r="AE18" s="185" t="str">
        <f t="shared" si="11"/>
        <v/>
      </c>
      <c r="AF18" s="182"/>
      <c r="AG18" s="183"/>
      <c r="AH18" s="26"/>
      <c r="AI18" s="26"/>
      <c r="AJ18" s="26"/>
      <c r="AK18" s="184" t="str">
        <f t="shared" si="12"/>
        <v/>
      </c>
      <c r="AL18" s="184" t="str">
        <f t="shared" si="13"/>
        <v/>
      </c>
      <c r="AM18" s="184" t="str">
        <f t="shared" si="14"/>
        <v/>
      </c>
      <c r="AN18" s="185" t="str">
        <f t="shared" si="15"/>
        <v/>
      </c>
    </row>
    <row r="19" spans="1:40">
      <c r="A19" s="179" t="s">
        <v>48</v>
      </c>
      <c r="B19" s="180">
        <v>2073</v>
      </c>
      <c r="C19" s="180">
        <v>14</v>
      </c>
      <c r="D19" s="185">
        <f>IFERROR(INDEX(DataKs2Main!$G:$G,MATCH($A19,DataKs2Main!$D:$D,0)),"")</f>
        <v>74</v>
      </c>
      <c r="E19" s="183">
        <v>89.8</v>
      </c>
      <c r="F19" s="183">
        <f>IFERROR(ROUND(INDEX(DataKs2Science!$L:$L,MATCH($A19,DataKs2Science!$C:$C,0))*100,1),"")</f>
        <v>70.400000000000006</v>
      </c>
      <c r="G19" s="184">
        <f>IFERROR(ROUND(INDEX(DataKs2Science!$O:$O,MATCH($A19,DataKs2Science!$C:$C,0))*100,1),"")</f>
        <v>83.5</v>
      </c>
      <c r="H19" s="184">
        <f>IFERROR(ROUND(INDEX(DataKs2Science!$R:$R,MATCH($A19,DataKs2Science!$C:$C,0))*100,1),"")</f>
        <v>84.3</v>
      </c>
      <c r="I19" s="184">
        <f>IFERROR(ROUND(INDEX(DataKs2Science!$U:$U,MATCH($A19,DataKs2Science!$C:$C,0))*100,1),"")</f>
        <v>87.8</v>
      </c>
      <c r="J19" s="184">
        <f t="shared" si="0"/>
        <v>3.5</v>
      </c>
      <c r="K19" s="184">
        <f t="shared" si="1"/>
        <v>4.2999999999999972</v>
      </c>
      <c r="L19" s="184">
        <f t="shared" si="2"/>
        <v>-2</v>
      </c>
      <c r="M19" s="185">
        <f t="shared" si="3"/>
        <v>14</v>
      </c>
      <c r="N19" s="182"/>
      <c r="O19" s="183"/>
      <c r="P19" s="184"/>
      <c r="Q19" s="184"/>
      <c r="R19" s="184"/>
      <c r="S19" s="184" t="str">
        <f t="shared" si="4"/>
        <v/>
      </c>
      <c r="T19" s="184" t="str">
        <f t="shared" si="5"/>
        <v/>
      </c>
      <c r="U19" s="184" t="str">
        <f t="shared" si="6"/>
        <v/>
      </c>
      <c r="V19" s="185" t="str">
        <f t="shared" si="7"/>
        <v/>
      </c>
      <c r="W19" s="182"/>
      <c r="X19" s="183"/>
      <c r="Y19" s="184"/>
      <c r="Z19" s="184"/>
      <c r="AA19" s="184"/>
      <c r="AB19" s="184" t="str">
        <f t="shared" si="8"/>
        <v/>
      </c>
      <c r="AC19" s="184" t="str">
        <f t="shared" si="9"/>
        <v/>
      </c>
      <c r="AD19" s="184" t="str">
        <f t="shared" si="10"/>
        <v/>
      </c>
      <c r="AE19" s="185" t="str">
        <f t="shared" si="11"/>
        <v/>
      </c>
      <c r="AF19" s="182"/>
      <c r="AG19" s="183"/>
      <c r="AH19" s="26"/>
      <c r="AI19" s="26"/>
      <c r="AJ19" s="26"/>
      <c r="AK19" s="184" t="str">
        <f t="shared" si="12"/>
        <v/>
      </c>
      <c r="AL19" s="184" t="str">
        <f t="shared" si="13"/>
        <v/>
      </c>
      <c r="AM19" s="184" t="str">
        <f t="shared" si="14"/>
        <v/>
      </c>
      <c r="AN19" s="185" t="str">
        <f t="shared" si="15"/>
        <v/>
      </c>
    </row>
    <row r="20" spans="1:40">
      <c r="A20" s="179" t="s">
        <v>49</v>
      </c>
      <c r="B20" s="180">
        <v>2026</v>
      </c>
      <c r="C20" s="180">
        <v>15</v>
      </c>
      <c r="D20" s="185">
        <f>IFERROR(INDEX(DataKs2Main!$G:$G,MATCH($A20,DataKs2Main!$D:$D,0)),"")</f>
        <v>91</v>
      </c>
      <c r="E20" s="183">
        <v>74.3</v>
      </c>
      <c r="F20" s="183">
        <f>IFERROR(ROUND(INDEX(DataKs2Science!$L:$L,MATCH($A20,DataKs2Science!$C:$C,0))*100,1),"")</f>
        <v>72.400000000000006</v>
      </c>
      <c r="G20" s="184">
        <f>IFERROR(ROUND(INDEX(DataKs2Science!$O:$O,MATCH($A20,DataKs2Science!$C:$C,0))*100,1),"")</f>
        <v>75</v>
      </c>
      <c r="H20" s="184">
        <f>IFERROR(ROUND(INDEX(DataKs2Science!$R:$R,MATCH($A20,DataKs2Science!$C:$C,0))*100,1),"")</f>
        <v>85.6</v>
      </c>
      <c r="I20" s="184">
        <f>IFERROR(ROUND(INDEX(DataKs2Science!$U:$U,MATCH($A20,DataKs2Science!$C:$C,0))*100,1),"")</f>
        <v>85.7</v>
      </c>
      <c r="J20" s="184">
        <f t="shared" si="0"/>
        <v>0.10000000000000853</v>
      </c>
      <c r="K20" s="184">
        <f t="shared" si="1"/>
        <v>10.700000000000003</v>
      </c>
      <c r="L20" s="184">
        <f t="shared" si="2"/>
        <v>11.400000000000006</v>
      </c>
      <c r="M20" s="185">
        <f t="shared" si="3"/>
        <v>16</v>
      </c>
      <c r="N20" s="182"/>
      <c r="O20" s="183"/>
      <c r="P20" s="184"/>
      <c r="Q20" s="184"/>
      <c r="R20" s="184"/>
      <c r="S20" s="184" t="str">
        <f t="shared" si="4"/>
        <v/>
      </c>
      <c r="T20" s="184" t="str">
        <f t="shared" si="5"/>
        <v/>
      </c>
      <c r="U20" s="184" t="str">
        <f t="shared" si="6"/>
        <v/>
      </c>
      <c r="V20" s="185" t="str">
        <f t="shared" si="7"/>
        <v/>
      </c>
      <c r="W20" s="182"/>
      <c r="X20" s="183"/>
      <c r="Y20" s="184"/>
      <c r="Z20" s="184"/>
      <c r="AA20" s="184"/>
      <c r="AB20" s="184" t="str">
        <f t="shared" si="8"/>
        <v/>
      </c>
      <c r="AC20" s="184" t="str">
        <f t="shared" si="9"/>
        <v/>
      </c>
      <c r="AD20" s="184" t="str">
        <f t="shared" si="10"/>
        <v/>
      </c>
      <c r="AE20" s="185" t="str">
        <f t="shared" si="11"/>
        <v/>
      </c>
      <c r="AF20" s="182"/>
      <c r="AG20" s="183"/>
      <c r="AH20" s="26"/>
      <c r="AI20" s="26"/>
      <c r="AJ20" s="26"/>
      <c r="AK20" s="184" t="str">
        <f t="shared" si="12"/>
        <v/>
      </c>
      <c r="AL20" s="184" t="str">
        <f t="shared" si="13"/>
        <v/>
      </c>
      <c r="AM20" s="184" t="str">
        <f t="shared" si="14"/>
        <v/>
      </c>
      <c r="AN20" s="185" t="str">
        <f t="shared" si="15"/>
        <v/>
      </c>
    </row>
    <row r="21" spans="1:40">
      <c r="A21" s="179" t="s">
        <v>50</v>
      </c>
      <c r="B21" s="180">
        <v>2069</v>
      </c>
      <c r="C21" s="180">
        <v>16</v>
      </c>
      <c r="D21" s="185">
        <f>IFERROR(INDEX(DataKs2Main!$G:$G,MATCH($A21,DataKs2Main!$D:$D,0)),"")</f>
        <v>66</v>
      </c>
      <c r="E21" s="183">
        <v>86.6</v>
      </c>
      <c r="F21" s="183">
        <f>IFERROR(ROUND(INDEX(DataKs2Science!$L:$L,MATCH($A21,DataKs2Science!$C:$C,0))*100,1),"")</f>
        <v>79.2</v>
      </c>
      <c r="G21" s="184">
        <f>IFERROR(ROUND(INDEX(DataKs2Science!$O:$O,MATCH($A21,DataKs2Science!$C:$C,0))*100,1),"")</f>
        <v>82.8</v>
      </c>
      <c r="H21" s="184">
        <f>IFERROR(ROUND(INDEX(DataKs2Science!$R:$R,MATCH($A21,DataKs2Science!$C:$C,0))*100,1),"")</f>
        <v>78.400000000000006</v>
      </c>
      <c r="I21" s="184">
        <f>IFERROR(ROUND(INDEX(DataKs2Science!$U:$U,MATCH($A21,DataKs2Science!$C:$C,0))*100,1),"")</f>
        <v>75.8</v>
      </c>
      <c r="J21" s="184">
        <f t="shared" si="0"/>
        <v>-2.6000000000000085</v>
      </c>
      <c r="K21" s="184">
        <f t="shared" si="1"/>
        <v>-7</v>
      </c>
      <c r="L21" s="184">
        <f t="shared" si="2"/>
        <v>-10.799999999999997</v>
      </c>
      <c r="M21" s="185">
        <f t="shared" si="3"/>
        <v>37</v>
      </c>
      <c r="N21" s="182"/>
      <c r="O21" s="183"/>
      <c r="P21" s="184"/>
      <c r="Q21" s="184"/>
      <c r="R21" s="184"/>
      <c r="S21" s="184" t="str">
        <f t="shared" si="4"/>
        <v/>
      </c>
      <c r="T21" s="184" t="str">
        <f t="shared" si="5"/>
        <v/>
      </c>
      <c r="U21" s="184" t="str">
        <f t="shared" si="6"/>
        <v/>
      </c>
      <c r="V21" s="185" t="str">
        <f t="shared" si="7"/>
        <v/>
      </c>
      <c r="W21" s="182"/>
      <c r="X21" s="183"/>
      <c r="Y21" s="184"/>
      <c r="Z21" s="184"/>
      <c r="AA21" s="184"/>
      <c r="AB21" s="184" t="str">
        <f t="shared" si="8"/>
        <v/>
      </c>
      <c r="AC21" s="184" t="str">
        <f t="shared" si="9"/>
        <v/>
      </c>
      <c r="AD21" s="184" t="str">
        <f t="shared" si="10"/>
        <v/>
      </c>
      <c r="AE21" s="185" t="str">
        <f t="shared" si="11"/>
        <v/>
      </c>
      <c r="AF21" s="182"/>
      <c r="AG21" s="183"/>
      <c r="AH21" s="26"/>
      <c r="AI21" s="26"/>
      <c r="AJ21" s="26"/>
      <c r="AK21" s="184" t="str">
        <f t="shared" si="12"/>
        <v/>
      </c>
      <c r="AL21" s="184" t="str">
        <f t="shared" si="13"/>
        <v/>
      </c>
      <c r="AM21" s="184" t="str">
        <f t="shared" si="14"/>
        <v/>
      </c>
      <c r="AN21" s="185" t="str">
        <f t="shared" si="15"/>
        <v/>
      </c>
    </row>
    <row r="22" spans="1:40">
      <c r="A22" s="179" t="s">
        <v>51</v>
      </c>
      <c r="B22" s="180">
        <v>2052</v>
      </c>
      <c r="C22" s="180">
        <v>17</v>
      </c>
      <c r="D22" s="185">
        <f>IFERROR(INDEX(DataKs2Main!$G:$G,MATCH($A22,DataKs2Main!$D:$D,0)),"")</f>
        <v>48</v>
      </c>
      <c r="E22" s="183">
        <v>93</v>
      </c>
      <c r="F22" s="183">
        <f>IFERROR(ROUND(INDEX(DataKs2Science!$L:$L,MATCH($A22,DataKs2Science!$C:$C,0))*100,1),"")</f>
        <v>80.400000000000006</v>
      </c>
      <c r="G22" s="184">
        <f>IFERROR(ROUND(INDEX(DataKs2Science!$O:$O,MATCH($A22,DataKs2Science!$C:$C,0))*100,1),"")</f>
        <v>80.400000000000006</v>
      </c>
      <c r="H22" s="184">
        <f>IFERROR(ROUND(INDEX(DataKs2Science!$R:$R,MATCH($A22,DataKs2Science!$C:$C,0))*100,1),"")</f>
        <v>81.5</v>
      </c>
      <c r="I22" s="184">
        <f>IFERROR(ROUND(INDEX(DataKs2Science!$U:$U,MATCH($A22,DataKs2Science!$C:$C,0))*100,1),"")</f>
        <v>75</v>
      </c>
      <c r="J22" s="184">
        <f t="shared" si="0"/>
        <v>-6.5</v>
      </c>
      <c r="K22" s="184">
        <f t="shared" si="1"/>
        <v>-5.4000000000000057</v>
      </c>
      <c r="L22" s="184">
        <f t="shared" si="2"/>
        <v>-18</v>
      </c>
      <c r="M22" s="185">
        <f t="shared" si="3"/>
        <v>38</v>
      </c>
      <c r="N22" s="182"/>
      <c r="O22" s="183"/>
      <c r="P22" s="184"/>
      <c r="Q22" s="184"/>
      <c r="R22" s="184"/>
      <c r="S22" s="184" t="str">
        <f t="shared" si="4"/>
        <v/>
      </c>
      <c r="T22" s="184" t="str">
        <f t="shared" si="5"/>
        <v/>
      </c>
      <c r="U22" s="184" t="str">
        <f t="shared" si="6"/>
        <v/>
      </c>
      <c r="V22" s="185" t="str">
        <f t="shared" si="7"/>
        <v/>
      </c>
      <c r="W22" s="182"/>
      <c r="X22" s="183"/>
      <c r="Y22" s="184"/>
      <c r="Z22" s="184"/>
      <c r="AA22" s="184"/>
      <c r="AB22" s="184" t="str">
        <f t="shared" si="8"/>
        <v/>
      </c>
      <c r="AC22" s="184" t="str">
        <f t="shared" si="9"/>
        <v/>
      </c>
      <c r="AD22" s="184" t="str">
        <f t="shared" si="10"/>
        <v/>
      </c>
      <c r="AE22" s="185" t="str">
        <f t="shared" si="11"/>
        <v/>
      </c>
      <c r="AF22" s="182"/>
      <c r="AG22" s="183"/>
      <c r="AH22" s="26"/>
      <c r="AI22" s="26"/>
      <c r="AJ22" s="26"/>
      <c r="AK22" s="184" t="str">
        <f t="shared" si="12"/>
        <v/>
      </c>
      <c r="AL22" s="184" t="str">
        <f t="shared" si="13"/>
        <v/>
      </c>
      <c r="AM22" s="184" t="str">
        <f t="shared" si="14"/>
        <v/>
      </c>
      <c r="AN22" s="185" t="str">
        <f t="shared" si="15"/>
        <v/>
      </c>
    </row>
    <row r="23" spans="1:40">
      <c r="A23" s="179" t="s">
        <v>92</v>
      </c>
      <c r="B23" s="180">
        <v>2009</v>
      </c>
      <c r="C23" s="180">
        <v>18</v>
      </c>
      <c r="D23" s="185">
        <f>IFERROR(INDEX(DataKs2Main!$G:$G,MATCH($A23,DataKs2Main!$D:$D,0)),"")</f>
        <v>149</v>
      </c>
      <c r="E23" s="183">
        <v>92.4</v>
      </c>
      <c r="F23" s="183">
        <f>IFERROR(ROUND(INDEX(DataKs2Science!$L:$L,MATCH($A23,DataKs2Science!$C:$C,0))*100,1),"")</f>
        <v>92.5</v>
      </c>
      <c r="G23" s="184">
        <f>IFERROR(ROUND(INDEX(DataKs2Science!$O:$O,MATCH($A23,DataKs2Science!$C:$C,0))*100,1),"")</f>
        <v>90.5</v>
      </c>
      <c r="H23" s="184">
        <f>IFERROR(ROUND(INDEX(DataKs2Science!$R:$R,MATCH($A23,DataKs2Science!$C:$C,0))*100,1),"")</f>
        <v>94.7</v>
      </c>
      <c r="I23" s="184">
        <f>IFERROR(ROUND(INDEX(DataKs2Science!$U:$U,MATCH($A23,DataKs2Science!$C:$C,0))*100,1),"")</f>
        <v>89.9</v>
      </c>
      <c r="J23" s="184">
        <f t="shared" si="0"/>
        <v>-4.7999999999999972</v>
      </c>
      <c r="K23" s="184">
        <f t="shared" si="1"/>
        <v>-0.59999999999999432</v>
      </c>
      <c r="L23" s="184">
        <f t="shared" si="2"/>
        <v>-2.5</v>
      </c>
      <c r="M23" s="185">
        <f t="shared" si="3"/>
        <v>10</v>
      </c>
      <c r="N23" s="182"/>
      <c r="O23" s="183"/>
      <c r="P23" s="184"/>
      <c r="Q23" s="184"/>
      <c r="R23" s="184"/>
      <c r="S23" s="184" t="str">
        <f t="shared" si="4"/>
        <v/>
      </c>
      <c r="T23" s="184" t="str">
        <f t="shared" si="5"/>
        <v/>
      </c>
      <c r="U23" s="184" t="str">
        <f t="shared" si="6"/>
        <v/>
      </c>
      <c r="V23" s="185" t="str">
        <f t="shared" si="7"/>
        <v/>
      </c>
      <c r="W23" s="182"/>
      <c r="X23" s="183"/>
      <c r="Y23" s="184"/>
      <c r="Z23" s="184"/>
      <c r="AA23" s="184"/>
      <c r="AB23" s="184" t="str">
        <f t="shared" si="8"/>
        <v/>
      </c>
      <c r="AC23" s="184" t="str">
        <f t="shared" si="9"/>
        <v/>
      </c>
      <c r="AD23" s="184" t="str">
        <f t="shared" si="10"/>
        <v/>
      </c>
      <c r="AE23" s="185" t="str">
        <f t="shared" si="11"/>
        <v/>
      </c>
      <c r="AF23" s="182"/>
      <c r="AG23" s="183"/>
      <c r="AH23" s="26"/>
      <c r="AI23" s="26"/>
      <c r="AJ23" s="26"/>
      <c r="AK23" s="184" t="str">
        <f t="shared" si="12"/>
        <v/>
      </c>
      <c r="AL23" s="184" t="str">
        <f t="shared" si="13"/>
        <v/>
      </c>
      <c r="AM23" s="184" t="str">
        <f t="shared" si="14"/>
        <v/>
      </c>
      <c r="AN23" s="185" t="str">
        <f t="shared" si="15"/>
        <v/>
      </c>
    </row>
    <row r="24" spans="1:40">
      <c r="A24" s="179" t="s">
        <v>52</v>
      </c>
      <c r="B24" s="180">
        <v>2010</v>
      </c>
      <c r="C24" s="180">
        <v>19</v>
      </c>
      <c r="D24" s="185">
        <f>IFERROR(INDEX(DataKs2Main!$G:$G,MATCH($A24,DataKs2Main!$D:$D,0)),"")</f>
        <v>92</v>
      </c>
      <c r="E24" s="183">
        <v>88.9</v>
      </c>
      <c r="F24" s="183">
        <f>IFERROR(ROUND(INDEX(DataKs2Science!$L:$L,MATCH($A24,DataKs2Science!$C:$C,0))*100,1),"")</f>
        <v>81.2</v>
      </c>
      <c r="G24" s="184">
        <f>IFERROR(ROUND(INDEX(DataKs2Science!$O:$O,MATCH($A24,DataKs2Science!$C:$C,0))*100,1),"")</f>
        <v>79.8</v>
      </c>
      <c r="H24" s="184">
        <f>IFERROR(ROUND(INDEX(DataKs2Science!$R:$R,MATCH($A24,DataKs2Science!$C:$C,0))*100,1),"")</f>
        <v>68.099999999999994</v>
      </c>
      <c r="I24" s="184">
        <f>IFERROR(ROUND(INDEX(DataKs2Science!$U:$U,MATCH($A24,DataKs2Science!$C:$C,0))*100,1),"")</f>
        <v>80.400000000000006</v>
      </c>
      <c r="J24" s="184">
        <f t="shared" si="0"/>
        <v>12.300000000000011</v>
      </c>
      <c r="K24" s="184">
        <f t="shared" si="1"/>
        <v>0.60000000000000853</v>
      </c>
      <c r="L24" s="184">
        <f t="shared" si="2"/>
        <v>-8.5</v>
      </c>
      <c r="M24" s="185">
        <f t="shared" si="3"/>
        <v>32</v>
      </c>
      <c r="N24" s="182"/>
      <c r="O24" s="183"/>
      <c r="P24" s="184"/>
      <c r="Q24" s="184"/>
      <c r="R24" s="184"/>
      <c r="S24" s="184" t="str">
        <f t="shared" si="4"/>
        <v/>
      </c>
      <c r="T24" s="184" t="str">
        <f t="shared" si="5"/>
        <v/>
      </c>
      <c r="U24" s="184" t="str">
        <f t="shared" si="6"/>
        <v/>
      </c>
      <c r="V24" s="185" t="str">
        <f t="shared" si="7"/>
        <v/>
      </c>
      <c r="W24" s="182"/>
      <c r="X24" s="183"/>
      <c r="Y24" s="184"/>
      <c r="Z24" s="184"/>
      <c r="AA24" s="184"/>
      <c r="AB24" s="184" t="str">
        <f t="shared" si="8"/>
        <v/>
      </c>
      <c r="AC24" s="184" t="str">
        <f t="shared" si="9"/>
        <v/>
      </c>
      <c r="AD24" s="184" t="str">
        <f t="shared" si="10"/>
        <v/>
      </c>
      <c r="AE24" s="185" t="str">
        <f t="shared" si="11"/>
        <v/>
      </c>
      <c r="AF24" s="182"/>
      <c r="AG24" s="183"/>
      <c r="AH24" s="26"/>
      <c r="AI24" s="26"/>
      <c r="AJ24" s="26"/>
      <c r="AK24" s="184" t="str">
        <f t="shared" si="12"/>
        <v/>
      </c>
      <c r="AL24" s="184" t="str">
        <f t="shared" si="13"/>
        <v/>
      </c>
      <c r="AM24" s="184" t="str">
        <f t="shared" si="14"/>
        <v/>
      </c>
      <c r="AN24" s="185" t="str">
        <f t="shared" si="15"/>
        <v/>
      </c>
    </row>
    <row r="25" spans="1:40">
      <c r="A25" s="179" t="s">
        <v>53</v>
      </c>
      <c r="B25" s="180">
        <v>2043</v>
      </c>
      <c r="C25" s="180">
        <v>20</v>
      </c>
      <c r="D25" s="185">
        <f>IFERROR(INDEX(DataKs2Main!$G:$G,MATCH($A25,DataKs2Main!$D:$D,0)),"")</f>
        <v>53</v>
      </c>
      <c r="E25" s="183">
        <v>93.1</v>
      </c>
      <c r="F25" s="183">
        <f>IFERROR(ROUND(INDEX(DataKs2Science!$L:$L,MATCH($A25,DataKs2Science!$C:$C,0))*100,1),"")</f>
        <v>81.5</v>
      </c>
      <c r="G25" s="184">
        <f>IFERROR(ROUND(INDEX(DataKs2Science!$O:$O,MATCH($A25,DataKs2Science!$C:$C,0))*100,1),"")</f>
        <v>79.2</v>
      </c>
      <c r="H25" s="184">
        <f>IFERROR(ROUND(INDEX(DataKs2Science!$R:$R,MATCH($A25,DataKs2Science!$C:$C,0))*100,1),"")</f>
        <v>88.5</v>
      </c>
      <c r="I25" s="184">
        <f>IFERROR(ROUND(INDEX(DataKs2Science!$U:$U,MATCH($A25,DataKs2Science!$C:$C,0))*100,1),"")</f>
        <v>84.9</v>
      </c>
      <c r="J25" s="184">
        <f t="shared" si="0"/>
        <v>-3.5999999999999943</v>
      </c>
      <c r="K25" s="184">
        <f t="shared" si="1"/>
        <v>5.7000000000000028</v>
      </c>
      <c r="L25" s="184">
        <f t="shared" si="2"/>
        <v>-8.1999999999999886</v>
      </c>
      <c r="M25" s="185">
        <f t="shared" si="3"/>
        <v>19</v>
      </c>
      <c r="N25" s="182"/>
      <c r="O25" s="183"/>
      <c r="P25" s="184"/>
      <c r="Q25" s="184"/>
      <c r="R25" s="184"/>
      <c r="S25" s="184" t="str">
        <f t="shared" si="4"/>
        <v/>
      </c>
      <c r="T25" s="184" t="str">
        <f t="shared" si="5"/>
        <v/>
      </c>
      <c r="U25" s="184" t="str">
        <f t="shared" si="6"/>
        <v/>
      </c>
      <c r="V25" s="185" t="str">
        <f t="shared" si="7"/>
        <v/>
      </c>
      <c r="W25" s="182"/>
      <c r="X25" s="183"/>
      <c r="Y25" s="184"/>
      <c r="Z25" s="184"/>
      <c r="AA25" s="184"/>
      <c r="AB25" s="184" t="str">
        <f t="shared" si="8"/>
        <v/>
      </c>
      <c r="AC25" s="184" t="str">
        <f t="shared" si="9"/>
        <v/>
      </c>
      <c r="AD25" s="184" t="str">
        <f t="shared" si="10"/>
        <v/>
      </c>
      <c r="AE25" s="185" t="str">
        <f t="shared" si="11"/>
        <v/>
      </c>
      <c r="AF25" s="182"/>
      <c r="AG25" s="183"/>
      <c r="AH25" s="26"/>
      <c r="AI25" s="26"/>
      <c r="AJ25" s="26"/>
      <c r="AK25" s="184" t="str">
        <f t="shared" si="12"/>
        <v/>
      </c>
      <c r="AL25" s="184" t="str">
        <f t="shared" si="13"/>
        <v/>
      </c>
      <c r="AM25" s="184" t="str">
        <f t="shared" si="14"/>
        <v/>
      </c>
      <c r="AN25" s="185" t="str">
        <f t="shared" si="15"/>
        <v/>
      </c>
    </row>
    <row r="26" spans="1:40">
      <c r="A26" s="179" t="s">
        <v>54</v>
      </c>
      <c r="B26" s="180">
        <v>2071</v>
      </c>
      <c r="C26" s="180">
        <v>21</v>
      </c>
      <c r="D26" s="185">
        <f>IFERROR(INDEX(DataKs2Main!$G:$G,MATCH($A26,DataKs2Main!$D:$D,0)),"")</f>
        <v>91</v>
      </c>
      <c r="E26" s="183">
        <v>86.2</v>
      </c>
      <c r="F26" s="183">
        <f>IFERROR(ROUND(INDEX(DataKs2Science!$L:$L,MATCH($A26,DataKs2Science!$C:$C,0))*100,1),"")</f>
        <v>76.900000000000006</v>
      </c>
      <c r="G26" s="184">
        <f>IFERROR(ROUND(INDEX(DataKs2Science!$O:$O,MATCH($A26,DataKs2Science!$C:$C,0))*100,1),"")</f>
        <v>86.7</v>
      </c>
      <c r="H26" s="184">
        <f>IFERROR(ROUND(INDEX(DataKs2Science!$R:$R,MATCH($A26,DataKs2Science!$C:$C,0))*100,1),"")</f>
        <v>84</v>
      </c>
      <c r="I26" s="184">
        <f>IFERROR(ROUND(INDEX(DataKs2Science!$U:$U,MATCH($A26,DataKs2Science!$C:$C,0))*100,1),"")</f>
        <v>82.4</v>
      </c>
      <c r="J26" s="184">
        <f t="shared" si="0"/>
        <v>-1.5999999999999943</v>
      </c>
      <c r="K26" s="184">
        <f t="shared" si="1"/>
        <v>-4.2999999999999972</v>
      </c>
      <c r="L26" s="184">
        <f t="shared" si="2"/>
        <v>-3.7999999999999972</v>
      </c>
      <c r="M26" s="185">
        <f t="shared" si="3"/>
        <v>26</v>
      </c>
      <c r="N26" s="182"/>
      <c r="O26" s="183"/>
      <c r="P26" s="184"/>
      <c r="Q26" s="184"/>
      <c r="R26" s="184"/>
      <c r="S26" s="184" t="str">
        <f t="shared" si="4"/>
        <v/>
      </c>
      <c r="T26" s="184" t="str">
        <f t="shared" si="5"/>
        <v/>
      </c>
      <c r="U26" s="184" t="str">
        <f t="shared" si="6"/>
        <v/>
      </c>
      <c r="V26" s="185" t="str">
        <f t="shared" si="7"/>
        <v/>
      </c>
      <c r="W26" s="182"/>
      <c r="X26" s="183"/>
      <c r="Y26" s="184"/>
      <c r="Z26" s="184"/>
      <c r="AA26" s="184"/>
      <c r="AB26" s="184" t="str">
        <f t="shared" si="8"/>
        <v/>
      </c>
      <c r="AC26" s="184" t="str">
        <f t="shared" si="9"/>
        <v/>
      </c>
      <c r="AD26" s="184" t="str">
        <f t="shared" si="10"/>
        <v/>
      </c>
      <c r="AE26" s="185" t="str">
        <f t="shared" si="11"/>
        <v/>
      </c>
      <c r="AF26" s="182"/>
      <c r="AG26" s="183"/>
      <c r="AH26" s="26"/>
      <c r="AI26" s="26"/>
      <c r="AJ26" s="26"/>
      <c r="AK26" s="184" t="str">
        <f t="shared" si="12"/>
        <v/>
      </c>
      <c r="AL26" s="184" t="str">
        <f t="shared" si="13"/>
        <v/>
      </c>
      <c r="AM26" s="184" t="str">
        <f t="shared" si="14"/>
        <v/>
      </c>
      <c r="AN26" s="185" t="str">
        <f t="shared" si="15"/>
        <v/>
      </c>
    </row>
    <row r="27" spans="1:40">
      <c r="A27" s="179" t="s">
        <v>55</v>
      </c>
      <c r="B27" s="180">
        <v>2013</v>
      </c>
      <c r="C27" s="180">
        <v>22</v>
      </c>
      <c r="D27" s="185">
        <f>IFERROR(INDEX(DataKs2Main!$G:$G,MATCH($A27,DataKs2Main!$D:$D,0)),"")</f>
        <v>108</v>
      </c>
      <c r="E27" s="183">
        <v>81.5</v>
      </c>
      <c r="F27" s="183">
        <f>IFERROR(ROUND(INDEX(DataKs2Science!$L:$L,MATCH($A27,DataKs2Science!$C:$C,0))*100,1),"")</f>
        <v>79.599999999999994</v>
      </c>
      <c r="G27" s="184">
        <f>IFERROR(ROUND(INDEX(DataKs2Science!$O:$O,MATCH($A27,DataKs2Science!$C:$C,0))*100,1),"")</f>
        <v>81.8</v>
      </c>
      <c r="H27" s="184">
        <f>IFERROR(ROUND(INDEX(DataKs2Science!$R:$R,MATCH($A27,DataKs2Science!$C:$C,0))*100,1),"")</f>
        <v>79</v>
      </c>
      <c r="I27" s="184">
        <f>IFERROR(ROUND(INDEX(DataKs2Science!$U:$U,MATCH($A27,DataKs2Science!$C:$C,0))*100,1),"")</f>
        <v>83.3</v>
      </c>
      <c r="J27" s="184">
        <f t="shared" si="0"/>
        <v>4.2999999999999972</v>
      </c>
      <c r="K27" s="184">
        <f t="shared" si="1"/>
        <v>1.5</v>
      </c>
      <c r="L27" s="184">
        <f t="shared" si="2"/>
        <v>1.7999999999999972</v>
      </c>
      <c r="M27" s="185">
        <f t="shared" si="3"/>
        <v>23</v>
      </c>
      <c r="N27" s="182"/>
      <c r="O27" s="183"/>
      <c r="P27" s="184"/>
      <c r="Q27" s="184"/>
      <c r="R27" s="184"/>
      <c r="S27" s="184" t="str">
        <f t="shared" si="4"/>
        <v/>
      </c>
      <c r="T27" s="184" t="str">
        <f t="shared" si="5"/>
        <v/>
      </c>
      <c r="U27" s="184" t="str">
        <f t="shared" si="6"/>
        <v/>
      </c>
      <c r="V27" s="185" t="str">
        <f t="shared" si="7"/>
        <v/>
      </c>
      <c r="W27" s="182"/>
      <c r="X27" s="183"/>
      <c r="Y27" s="184"/>
      <c r="Z27" s="184"/>
      <c r="AA27" s="184"/>
      <c r="AB27" s="184" t="str">
        <f t="shared" si="8"/>
        <v/>
      </c>
      <c r="AC27" s="184" t="str">
        <f t="shared" si="9"/>
        <v/>
      </c>
      <c r="AD27" s="184" t="str">
        <f t="shared" si="10"/>
        <v/>
      </c>
      <c r="AE27" s="185" t="str">
        <f t="shared" si="11"/>
        <v/>
      </c>
      <c r="AF27" s="182"/>
      <c r="AG27" s="183"/>
      <c r="AH27" s="26"/>
      <c r="AI27" s="26"/>
      <c r="AJ27" s="26"/>
      <c r="AK27" s="184" t="str">
        <f t="shared" si="12"/>
        <v/>
      </c>
      <c r="AL27" s="184" t="str">
        <f t="shared" si="13"/>
        <v/>
      </c>
      <c r="AM27" s="184" t="str">
        <f t="shared" si="14"/>
        <v/>
      </c>
      <c r="AN27" s="185" t="str">
        <f t="shared" si="15"/>
        <v/>
      </c>
    </row>
    <row r="28" spans="1:40">
      <c r="A28" s="179" t="s">
        <v>56</v>
      </c>
      <c r="B28" s="180">
        <v>2064</v>
      </c>
      <c r="C28" s="180">
        <v>23</v>
      </c>
      <c r="D28" s="185">
        <f>IFERROR(INDEX(DataKs2Main!$G:$G,MATCH($A28,DataKs2Main!$D:$D,0)),"")</f>
        <v>40</v>
      </c>
      <c r="E28" s="183">
        <v>82.7</v>
      </c>
      <c r="F28" s="183">
        <f>IFERROR(ROUND(INDEX(DataKs2Science!$L:$L,MATCH($A28,DataKs2Science!$C:$C,0))*100,1),"")</f>
        <v>83.3</v>
      </c>
      <c r="G28" s="184">
        <f>IFERROR(ROUND(INDEX(DataKs2Science!$O:$O,MATCH($A28,DataKs2Science!$C:$C,0))*100,1),"")</f>
        <v>81.400000000000006</v>
      </c>
      <c r="H28" s="184">
        <f>IFERROR(ROUND(INDEX(DataKs2Science!$R:$R,MATCH($A28,DataKs2Science!$C:$C,0))*100,1),"")</f>
        <v>83</v>
      </c>
      <c r="I28" s="184">
        <f>IFERROR(ROUND(INDEX(DataKs2Science!$U:$U,MATCH($A28,DataKs2Science!$C:$C,0))*100,1),"")</f>
        <v>92.5</v>
      </c>
      <c r="J28" s="184">
        <f t="shared" si="0"/>
        <v>9.5</v>
      </c>
      <c r="K28" s="184">
        <f t="shared" si="1"/>
        <v>11.099999999999994</v>
      </c>
      <c r="L28" s="184">
        <f t="shared" si="2"/>
        <v>9.7999999999999972</v>
      </c>
      <c r="M28" s="185">
        <f t="shared" si="3"/>
        <v>7</v>
      </c>
      <c r="N28" s="182"/>
      <c r="O28" s="183"/>
      <c r="P28" s="184"/>
      <c r="Q28" s="184"/>
      <c r="R28" s="184"/>
      <c r="S28" s="184" t="str">
        <f t="shared" si="4"/>
        <v/>
      </c>
      <c r="T28" s="184" t="str">
        <f t="shared" si="5"/>
        <v/>
      </c>
      <c r="U28" s="184" t="str">
        <f t="shared" si="6"/>
        <v/>
      </c>
      <c r="V28" s="185" t="str">
        <f t="shared" si="7"/>
        <v/>
      </c>
      <c r="W28" s="182"/>
      <c r="X28" s="183"/>
      <c r="Y28" s="184"/>
      <c r="Z28" s="184"/>
      <c r="AA28" s="184"/>
      <c r="AB28" s="184" t="str">
        <f t="shared" si="8"/>
        <v/>
      </c>
      <c r="AC28" s="184" t="str">
        <f t="shared" si="9"/>
        <v/>
      </c>
      <c r="AD28" s="184" t="str">
        <f t="shared" si="10"/>
        <v/>
      </c>
      <c r="AE28" s="185" t="str">
        <f t="shared" si="11"/>
        <v/>
      </c>
      <c r="AF28" s="182"/>
      <c r="AG28" s="183"/>
      <c r="AH28" s="26"/>
      <c r="AI28" s="26"/>
      <c r="AJ28" s="26"/>
      <c r="AK28" s="184" t="str">
        <f t="shared" si="12"/>
        <v/>
      </c>
      <c r="AL28" s="184" t="str">
        <f t="shared" si="13"/>
        <v/>
      </c>
      <c r="AM28" s="184" t="str">
        <f t="shared" si="14"/>
        <v/>
      </c>
      <c r="AN28" s="185" t="str">
        <f t="shared" si="15"/>
        <v/>
      </c>
    </row>
    <row r="29" spans="1:40">
      <c r="A29" s="179" t="s">
        <v>57</v>
      </c>
      <c r="B29" s="180">
        <v>2070</v>
      </c>
      <c r="C29" s="180">
        <v>24</v>
      </c>
      <c r="D29" s="185">
        <f>IFERROR(INDEX(DataKs2Main!$G:$G,MATCH($A29,DataKs2Main!$D:$D,0)),"")</f>
        <v>57</v>
      </c>
      <c r="E29" s="183">
        <v>86.7</v>
      </c>
      <c r="F29" s="183">
        <f>IFERROR(ROUND(INDEX(DataKs2Science!$L:$L,MATCH($A29,DataKs2Science!$C:$C,0))*100,1),"")</f>
        <v>89</v>
      </c>
      <c r="G29" s="184">
        <f>IFERROR(ROUND(INDEX(DataKs2Science!$O:$O,MATCH($A29,DataKs2Science!$C:$C,0))*100,1),"")</f>
        <v>83.1</v>
      </c>
      <c r="H29" s="184">
        <f>IFERROR(ROUND(INDEX(DataKs2Science!$R:$R,MATCH($A29,DataKs2Science!$C:$C,0))*100,1),"")</f>
        <v>85.9</v>
      </c>
      <c r="I29" s="184">
        <f>IFERROR(ROUND(INDEX(DataKs2Science!$U:$U,MATCH($A29,DataKs2Science!$C:$C,0))*100,1),"")</f>
        <v>88.5</v>
      </c>
      <c r="J29" s="184">
        <f t="shared" si="0"/>
        <v>2.5999999999999943</v>
      </c>
      <c r="K29" s="184">
        <f t="shared" si="1"/>
        <v>5.4000000000000057</v>
      </c>
      <c r="L29" s="184">
        <f t="shared" si="2"/>
        <v>1.7999999999999972</v>
      </c>
      <c r="M29" s="185">
        <f t="shared" si="3"/>
        <v>11</v>
      </c>
      <c r="N29" s="182"/>
      <c r="O29" s="183"/>
      <c r="P29" s="184"/>
      <c r="Q29" s="184"/>
      <c r="R29" s="184"/>
      <c r="S29" s="184" t="str">
        <f t="shared" si="4"/>
        <v/>
      </c>
      <c r="T29" s="184" t="str">
        <f t="shared" si="5"/>
        <v/>
      </c>
      <c r="U29" s="184" t="str">
        <f t="shared" si="6"/>
        <v/>
      </c>
      <c r="V29" s="185" t="str">
        <f t="shared" si="7"/>
        <v/>
      </c>
      <c r="W29" s="182"/>
      <c r="X29" s="183"/>
      <c r="Y29" s="184"/>
      <c r="Z29" s="184"/>
      <c r="AA29" s="184"/>
      <c r="AB29" s="184" t="str">
        <f t="shared" si="8"/>
        <v/>
      </c>
      <c r="AC29" s="184" t="str">
        <f t="shared" si="9"/>
        <v/>
      </c>
      <c r="AD29" s="184" t="str">
        <f t="shared" si="10"/>
        <v/>
      </c>
      <c r="AE29" s="185" t="str">
        <f t="shared" si="11"/>
        <v/>
      </c>
      <c r="AF29" s="182"/>
      <c r="AG29" s="183"/>
      <c r="AH29" s="26"/>
      <c r="AI29" s="26"/>
      <c r="AJ29" s="26"/>
      <c r="AK29" s="184" t="str">
        <f t="shared" si="12"/>
        <v/>
      </c>
      <c r="AL29" s="184" t="str">
        <f t="shared" si="13"/>
        <v/>
      </c>
      <c r="AM29" s="184" t="str">
        <f t="shared" si="14"/>
        <v/>
      </c>
      <c r="AN29" s="185" t="str">
        <f t="shared" si="15"/>
        <v/>
      </c>
    </row>
    <row r="30" spans="1:40">
      <c r="A30" s="179" t="s">
        <v>58</v>
      </c>
      <c r="B30" s="180">
        <v>2015</v>
      </c>
      <c r="C30" s="180">
        <v>25</v>
      </c>
      <c r="D30" s="185">
        <f>IFERROR(INDEX(DataKs2Main!$G:$G,MATCH($A30,DataKs2Main!$D:$D,0)),"")</f>
        <v>115</v>
      </c>
      <c r="E30" s="183">
        <v>71.400000000000006</v>
      </c>
      <c r="F30" s="183">
        <f>IFERROR(ROUND(INDEX(DataKs2Science!$L:$L,MATCH($A30,DataKs2Science!$C:$C,0))*100,1),"")</f>
        <v>72</v>
      </c>
      <c r="G30" s="184">
        <f>IFERROR(ROUND(INDEX(DataKs2Science!$O:$O,MATCH($A30,DataKs2Science!$C:$C,0))*100,1),"")</f>
        <v>70.2</v>
      </c>
      <c r="H30" s="184">
        <f>IFERROR(ROUND(INDEX(DataKs2Science!$R:$R,MATCH($A30,DataKs2Science!$C:$C,0))*100,1),"")</f>
        <v>65.099999999999994</v>
      </c>
      <c r="I30" s="184">
        <f>IFERROR(ROUND(INDEX(DataKs2Science!$U:$U,MATCH($A30,DataKs2Science!$C:$C,0))*100,1),"")</f>
        <v>78.3</v>
      </c>
      <c r="J30" s="184">
        <f t="shared" si="0"/>
        <v>13.200000000000003</v>
      </c>
      <c r="K30" s="184">
        <f t="shared" si="1"/>
        <v>8.0999999999999943</v>
      </c>
      <c r="L30" s="184">
        <f t="shared" si="2"/>
        <v>6.8999999999999915</v>
      </c>
      <c r="M30" s="185">
        <f t="shared" si="3"/>
        <v>34</v>
      </c>
      <c r="N30" s="182"/>
      <c r="O30" s="183"/>
      <c r="P30" s="184"/>
      <c r="Q30" s="184"/>
      <c r="R30" s="184"/>
      <c r="S30" s="184" t="str">
        <f t="shared" si="4"/>
        <v/>
      </c>
      <c r="T30" s="184" t="str">
        <f t="shared" si="5"/>
        <v/>
      </c>
      <c r="U30" s="184" t="str">
        <f t="shared" si="6"/>
        <v/>
      </c>
      <c r="V30" s="185" t="str">
        <f t="shared" si="7"/>
        <v/>
      </c>
      <c r="W30" s="182"/>
      <c r="X30" s="183"/>
      <c r="Y30" s="184"/>
      <c r="Z30" s="184"/>
      <c r="AA30" s="184"/>
      <c r="AB30" s="184" t="str">
        <f t="shared" si="8"/>
        <v/>
      </c>
      <c r="AC30" s="184" t="str">
        <f t="shared" si="9"/>
        <v/>
      </c>
      <c r="AD30" s="184" t="str">
        <f t="shared" si="10"/>
        <v/>
      </c>
      <c r="AE30" s="185" t="str">
        <f t="shared" si="11"/>
        <v/>
      </c>
      <c r="AF30" s="182"/>
      <c r="AG30" s="183"/>
      <c r="AH30" s="26"/>
      <c r="AI30" s="26"/>
      <c r="AJ30" s="26"/>
      <c r="AK30" s="184" t="str">
        <f t="shared" si="12"/>
        <v/>
      </c>
      <c r="AL30" s="184" t="str">
        <f t="shared" si="13"/>
        <v/>
      </c>
      <c r="AM30" s="184" t="str">
        <f t="shared" si="14"/>
        <v/>
      </c>
      <c r="AN30" s="185" t="str">
        <f t="shared" si="15"/>
        <v/>
      </c>
    </row>
    <row r="31" spans="1:40">
      <c r="A31" s="179" t="s">
        <v>59</v>
      </c>
      <c r="B31" s="180">
        <v>2019</v>
      </c>
      <c r="C31" s="180">
        <v>26</v>
      </c>
      <c r="D31" s="185">
        <f>IFERROR(INDEX(DataKs2Main!$G:$G,MATCH($A31,DataKs2Main!$D:$D,0)),"")</f>
        <v>30</v>
      </c>
      <c r="E31" s="183"/>
      <c r="F31" s="183">
        <f>IFERROR(ROUND(INDEX(DataKs2Science!$L:$L,MATCH($A31,DataKs2Science!$C:$C,0))*100,1),"")</f>
        <v>90</v>
      </c>
      <c r="G31" s="184">
        <f>IFERROR(ROUND(INDEX(DataKs2Science!$O:$O,MATCH($A31,DataKs2Science!$C:$C,0))*100,1),"")</f>
        <v>90</v>
      </c>
      <c r="H31" s="184">
        <f>IFERROR(ROUND(INDEX(DataKs2Science!$R:$R,MATCH($A31,DataKs2Science!$C:$C,0))*100,1),"")</f>
        <v>90</v>
      </c>
      <c r="I31" s="184">
        <f>IFERROR(ROUND(INDEX(DataKs2Science!$U:$U,MATCH($A31,DataKs2Science!$C:$C,0))*100,1),"")</f>
        <v>93.3</v>
      </c>
      <c r="J31" s="184">
        <f t="shared" si="0"/>
        <v>3.2999999999999972</v>
      </c>
      <c r="K31" s="184">
        <f t="shared" si="1"/>
        <v>3.2999999999999972</v>
      </c>
      <c r="L31" s="184" t="str">
        <f t="shared" si="2"/>
        <v/>
      </c>
      <c r="M31" s="185">
        <f t="shared" si="3"/>
        <v>4</v>
      </c>
      <c r="N31" s="182"/>
      <c r="O31" s="183"/>
      <c r="P31" s="184"/>
      <c r="Q31" s="184"/>
      <c r="R31" s="184"/>
      <c r="S31" s="184" t="str">
        <f t="shared" si="4"/>
        <v/>
      </c>
      <c r="T31" s="184" t="str">
        <f t="shared" si="5"/>
        <v/>
      </c>
      <c r="U31" s="184" t="str">
        <f t="shared" si="6"/>
        <v/>
      </c>
      <c r="V31" s="185" t="str">
        <f t="shared" si="7"/>
        <v/>
      </c>
      <c r="W31" s="182"/>
      <c r="X31" s="183"/>
      <c r="Y31" s="184"/>
      <c r="Z31" s="184"/>
      <c r="AA31" s="184"/>
      <c r="AB31" s="184" t="str">
        <f t="shared" si="8"/>
        <v/>
      </c>
      <c r="AC31" s="184" t="str">
        <f t="shared" si="9"/>
        <v/>
      </c>
      <c r="AD31" s="184" t="str">
        <f t="shared" si="10"/>
        <v/>
      </c>
      <c r="AE31" s="185" t="str">
        <f t="shared" si="11"/>
        <v/>
      </c>
      <c r="AF31" s="182"/>
      <c r="AG31" s="183"/>
      <c r="AH31" s="26"/>
      <c r="AI31" s="26"/>
      <c r="AJ31" s="26"/>
      <c r="AK31" s="184" t="str">
        <f t="shared" si="12"/>
        <v/>
      </c>
      <c r="AL31" s="184" t="str">
        <f t="shared" si="13"/>
        <v/>
      </c>
      <c r="AM31" s="184" t="str">
        <f t="shared" si="14"/>
        <v/>
      </c>
      <c r="AN31" s="185" t="str">
        <f t="shared" si="15"/>
        <v/>
      </c>
    </row>
    <row r="32" spans="1:40">
      <c r="A32" s="179" t="s">
        <v>61</v>
      </c>
      <c r="B32" s="180">
        <v>2067</v>
      </c>
      <c r="C32" s="180">
        <v>27</v>
      </c>
      <c r="D32" s="185">
        <f>IFERROR(INDEX(DataKs2Main!$G:$G,MATCH($A32,DataKs2Main!$D:$D,0)),"")</f>
        <v>139</v>
      </c>
      <c r="E32" s="183">
        <v>88</v>
      </c>
      <c r="F32" s="183">
        <f>IFERROR(ROUND(INDEX(DataKs2Science!$L:$L,MATCH($A32,DataKs2Science!$C:$C,0))*100,1),"")</f>
        <v>84.4</v>
      </c>
      <c r="G32" s="184">
        <f>IFERROR(ROUND(INDEX(DataKs2Science!$O:$O,MATCH($A32,DataKs2Science!$C:$C,0))*100,1),"")</f>
        <v>80.400000000000006</v>
      </c>
      <c r="H32" s="184">
        <f>IFERROR(ROUND(INDEX(DataKs2Science!$R:$R,MATCH($A32,DataKs2Science!$C:$C,0))*100,1),"")</f>
        <v>79.099999999999994</v>
      </c>
      <c r="I32" s="184">
        <f>IFERROR(ROUND(INDEX(DataKs2Science!$U:$U,MATCH($A32,DataKs2Science!$C:$C,0))*100,1),"")</f>
        <v>83.5</v>
      </c>
      <c r="J32" s="184">
        <f t="shared" si="0"/>
        <v>4.4000000000000057</v>
      </c>
      <c r="K32" s="184">
        <f t="shared" si="1"/>
        <v>3.0999999999999943</v>
      </c>
      <c r="L32" s="184">
        <f t="shared" si="2"/>
        <v>-4.5</v>
      </c>
      <c r="M32" s="185">
        <f t="shared" si="3"/>
        <v>22</v>
      </c>
      <c r="N32" s="182"/>
      <c r="O32" s="183"/>
      <c r="P32" s="184"/>
      <c r="Q32" s="184"/>
      <c r="R32" s="184"/>
      <c r="S32" s="184" t="str">
        <f t="shared" si="4"/>
        <v/>
      </c>
      <c r="T32" s="184" t="str">
        <f t="shared" si="5"/>
        <v/>
      </c>
      <c r="U32" s="184" t="str">
        <f t="shared" si="6"/>
        <v/>
      </c>
      <c r="V32" s="185" t="str">
        <f t="shared" si="7"/>
        <v/>
      </c>
      <c r="W32" s="182"/>
      <c r="X32" s="183"/>
      <c r="Y32" s="184"/>
      <c r="Z32" s="184"/>
      <c r="AA32" s="184"/>
      <c r="AB32" s="184" t="str">
        <f t="shared" si="8"/>
        <v/>
      </c>
      <c r="AC32" s="184" t="str">
        <f t="shared" si="9"/>
        <v/>
      </c>
      <c r="AD32" s="184" t="str">
        <f t="shared" si="10"/>
        <v/>
      </c>
      <c r="AE32" s="185" t="str">
        <f t="shared" si="11"/>
        <v/>
      </c>
      <c r="AF32" s="182"/>
      <c r="AG32" s="183"/>
      <c r="AH32" s="26"/>
      <c r="AI32" s="26"/>
      <c r="AJ32" s="26"/>
      <c r="AK32" s="184" t="str">
        <f t="shared" si="12"/>
        <v/>
      </c>
      <c r="AL32" s="184" t="str">
        <f t="shared" si="13"/>
        <v/>
      </c>
      <c r="AM32" s="184" t="str">
        <f t="shared" si="14"/>
        <v/>
      </c>
      <c r="AN32" s="185" t="str">
        <f t="shared" si="15"/>
        <v/>
      </c>
    </row>
    <row r="33" spans="1:40">
      <c r="A33" s="179" t="s">
        <v>62</v>
      </c>
      <c r="B33" s="180">
        <v>2061</v>
      </c>
      <c r="C33" s="180">
        <v>28</v>
      </c>
      <c r="D33" s="185">
        <f>IFERROR(INDEX(DataKs2Main!$G:$G,MATCH($A33,DataKs2Main!$D:$D,0)),"")</f>
        <v>87</v>
      </c>
      <c r="E33" s="183">
        <v>82.1</v>
      </c>
      <c r="F33" s="183">
        <f>IFERROR(ROUND(INDEX(DataKs2Science!$L:$L,MATCH($A33,DataKs2Science!$C:$C,0))*100,1),"")</f>
        <v>73.8</v>
      </c>
      <c r="G33" s="184">
        <f>IFERROR(ROUND(INDEX(DataKs2Science!$O:$O,MATCH($A33,DataKs2Science!$C:$C,0))*100,1),"")</f>
        <v>86.5</v>
      </c>
      <c r="H33" s="184">
        <f>IFERROR(ROUND(INDEX(DataKs2Science!$R:$R,MATCH($A33,DataKs2Science!$C:$C,0))*100,1),"")</f>
        <v>69.8</v>
      </c>
      <c r="I33" s="184">
        <f>IFERROR(ROUND(INDEX(DataKs2Science!$U:$U,MATCH($A33,DataKs2Science!$C:$C,0))*100,1),"")</f>
        <v>82.8</v>
      </c>
      <c r="J33" s="184">
        <f t="shared" si="0"/>
        <v>13</v>
      </c>
      <c r="K33" s="184">
        <f t="shared" si="1"/>
        <v>-3.7000000000000028</v>
      </c>
      <c r="L33" s="184">
        <f t="shared" si="2"/>
        <v>0.70000000000000284</v>
      </c>
      <c r="M33" s="185">
        <f t="shared" si="3"/>
        <v>25</v>
      </c>
      <c r="N33" s="182"/>
      <c r="O33" s="183"/>
      <c r="P33" s="184"/>
      <c r="Q33" s="184"/>
      <c r="R33" s="184"/>
      <c r="S33" s="184" t="str">
        <f t="shared" si="4"/>
        <v/>
      </c>
      <c r="T33" s="184" t="str">
        <f t="shared" si="5"/>
        <v/>
      </c>
      <c r="U33" s="184" t="str">
        <f t="shared" si="6"/>
        <v/>
      </c>
      <c r="V33" s="185" t="str">
        <f t="shared" si="7"/>
        <v/>
      </c>
      <c r="W33" s="182"/>
      <c r="X33" s="183"/>
      <c r="Y33" s="184"/>
      <c r="Z33" s="184"/>
      <c r="AA33" s="184"/>
      <c r="AB33" s="184" t="str">
        <f t="shared" si="8"/>
        <v/>
      </c>
      <c r="AC33" s="184" t="str">
        <f t="shared" si="9"/>
        <v/>
      </c>
      <c r="AD33" s="184" t="str">
        <f t="shared" si="10"/>
        <v/>
      </c>
      <c r="AE33" s="185" t="str">
        <f t="shared" si="11"/>
        <v/>
      </c>
      <c r="AF33" s="182"/>
      <c r="AG33" s="183"/>
      <c r="AH33" s="26"/>
      <c r="AI33" s="26"/>
      <c r="AJ33" s="26"/>
      <c r="AK33" s="184" t="str">
        <f t="shared" si="12"/>
        <v/>
      </c>
      <c r="AL33" s="184" t="str">
        <f t="shared" si="13"/>
        <v/>
      </c>
      <c r="AM33" s="184" t="str">
        <f t="shared" si="14"/>
        <v/>
      </c>
      <c r="AN33" s="185" t="str">
        <f t="shared" si="15"/>
        <v/>
      </c>
    </row>
    <row r="34" spans="1:40">
      <c r="A34" s="179" t="s">
        <v>63</v>
      </c>
      <c r="B34" s="180">
        <v>2047</v>
      </c>
      <c r="C34" s="180">
        <v>29</v>
      </c>
      <c r="D34" s="185">
        <f>IFERROR(INDEX(DataKs2Main!$G:$G,MATCH($A34,DataKs2Main!$D:$D,0)),"")</f>
        <v>108</v>
      </c>
      <c r="E34" s="183">
        <v>90.3</v>
      </c>
      <c r="F34" s="183">
        <f>IFERROR(ROUND(INDEX(DataKs2Science!$L:$L,MATCH($A34,DataKs2Science!$C:$C,0))*100,1),"")</f>
        <v>94.7</v>
      </c>
      <c r="G34" s="184">
        <f>IFERROR(ROUND(INDEX(DataKs2Science!$O:$O,MATCH($A34,DataKs2Science!$C:$C,0))*100,1),"")</f>
        <v>85</v>
      </c>
      <c r="H34" s="184">
        <f>IFERROR(ROUND(INDEX(DataKs2Science!$R:$R,MATCH($A34,DataKs2Science!$C:$C,0))*100,1),"")</f>
        <v>95.1</v>
      </c>
      <c r="I34" s="184">
        <f>IFERROR(ROUND(INDEX(DataKs2Science!$U:$U,MATCH($A34,DataKs2Science!$C:$C,0))*100,1),"")</f>
        <v>92.6</v>
      </c>
      <c r="J34" s="184">
        <f t="shared" si="0"/>
        <v>-2.5</v>
      </c>
      <c r="K34" s="184">
        <f t="shared" si="1"/>
        <v>7.5999999999999943</v>
      </c>
      <c r="L34" s="184">
        <f t="shared" si="2"/>
        <v>2.2999999999999972</v>
      </c>
      <c r="M34" s="185">
        <f t="shared" si="3"/>
        <v>6</v>
      </c>
      <c r="N34" s="182"/>
      <c r="O34" s="183"/>
      <c r="P34" s="184"/>
      <c r="Q34" s="184"/>
      <c r="R34" s="184"/>
      <c r="S34" s="184" t="str">
        <f t="shared" si="4"/>
        <v/>
      </c>
      <c r="T34" s="184" t="str">
        <f t="shared" si="5"/>
        <v/>
      </c>
      <c r="U34" s="184" t="str">
        <f t="shared" si="6"/>
        <v/>
      </c>
      <c r="V34" s="185" t="str">
        <f t="shared" si="7"/>
        <v/>
      </c>
      <c r="W34" s="182"/>
      <c r="X34" s="183"/>
      <c r="Y34" s="184"/>
      <c r="Z34" s="184"/>
      <c r="AA34" s="184"/>
      <c r="AB34" s="184" t="str">
        <f t="shared" si="8"/>
        <v/>
      </c>
      <c r="AC34" s="184" t="str">
        <f t="shared" si="9"/>
        <v/>
      </c>
      <c r="AD34" s="184" t="str">
        <f t="shared" si="10"/>
        <v/>
      </c>
      <c r="AE34" s="185" t="str">
        <f t="shared" si="11"/>
        <v/>
      </c>
      <c r="AF34" s="182"/>
      <c r="AG34" s="183"/>
      <c r="AH34" s="26"/>
      <c r="AI34" s="26"/>
      <c r="AJ34" s="26"/>
      <c r="AK34" s="184" t="str">
        <f t="shared" si="12"/>
        <v/>
      </c>
      <c r="AL34" s="184" t="str">
        <f t="shared" si="13"/>
        <v/>
      </c>
      <c r="AM34" s="184" t="str">
        <f t="shared" si="14"/>
        <v/>
      </c>
      <c r="AN34" s="185" t="str">
        <f t="shared" si="15"/>
        <v/>
      </c>
    </row>
    <row r="35" spans="1:40">
      <c r="A35" s="179" t="s">
        <v>64</v>
      </c>
      <c r="B35" s="180">
        <v>2074</v>
      </c>
      <c r="C35" s="180">
        <v>30</v>
      </c>
      <c r="D35" s="185">
        <f>IFERROR(INDEX(DataKs2Main!$G:$G,MATCH($A35,DataKs2Main!$D:$D,0)),"")</f>
        <v>59</v>
      </c>
      <c r="E35" s="183">
        <v>91.6</v>
      </c>
      <c r="F35" s="183">
        <f>IFERROR(ROUND(INDEX(DataKs2Science!$L:$L,MATCH($A35,DataKs2Science!$C:$C,0))*100,1),"")</f>
        <v>77</v>
      </c>
      <c r="G35" s="184">
        <f>IFERROR(ROUND(INDEX(DataKs2Science!$O:$O,MATCH($A35,DataKs2Science!$C:$C,0))*100,1),"")</f>
        <v>79.099999999999994</v>
      </c>
      <c r="H35" s="184">
        <f>IFERROR(ROUND(INDEX(DataKs2Science!$R:$R,MATCH($A35,DataKs2Science!$C:$C,0))*100,1),"")</f>
        <v>75.900000000000006</v>
      </c>
      <c r="I35" s="184">
        <f>IFERROR(ROUND(INDEX(DataKs2Science!$U:$U,MATCH($A35,DataKs2Science!$C:$C,0))*100,1),"")</f>
        <v>83.1</v>
      </c>
      <c r="J35" s="184">
        <f t="shared" si="0"/>
        <v>7.1999999999999886</v>
      </c>
      <c r="K35" s="184">
        <f t="shared" si="1"/>
        <v>4</v>
      </c>
      <c r="L35" s="184">
        <f t="shared" si="2"/>
        <v>-8.5</v>
      </c>
      <c r="M35" s="185">
        <f t="shared" si="3"/>
        <v>24</v>
      </c>
      <c r="N35" s="182"/>
      <c r="O35" s="183"/>
      <c r="P35" s="184"/>
      <c r="Q35" s="184"/>
      <c r="R35" s="184"/>
      <c r="S35" s="184" t="str">
        <f t="shared" si="4"/>
        <v/>
      </c>
      <c r="T35" s="184" t="str">
        <f t="shared" si="5"/>
        <v/>
      </c>
      <c r="U35" s="184" t="str">
        <f t="shared" si="6"/>
        <v/>
      </c>
      <c r="V35" s="185" t="str">
        <f t="shared" si="7"/>
        <v/>
      </c>
      <c r="W35" s="182"/>
      <c r="X35" s="183"/>
      <c r="Y35" s="184"/>
      <c r="Z35" s="184"/>
      <c r="AA35" s="184"/>
      <c r="AB35" s="184" t="str">
        <f t="shared" si="8"/>
        <v/>
      </c>
      <c r="AC35" s="184" t="str">
        <f t="shared" si="9"/>
        <v/>
      </c>
      <c r="AD35" s="184" t="str">
        <f t="shared" si="10"/>
        <v/>
      </c>
      <c r="AE35" s="185" t="str">
        <f t="shared" si="11"/>
        <v/>
      </c>
      <c r="AF35" s="182"/>
      <c r="AG35" s="183"/>
      <c r="AH35" s="26"/>
      <c r="AI35" s="26"/>
      <c r="AJ35" s="26"/>
      <c r="AK35" s="184" t="str">
        <f t="shared" si="12"/>
        <v/>
      </c>
      <c r="AL35" s="184" t="str">
        <f t="shared" si="13"/>
        <v/>
      </c>
      <c r="AM35" s="184" t="str">
        <f t="shared" si="14"/>
        <v/>
      </c>
      <c r="AN35" s="185" t="str">
        <f t="shared" si="15"/>
        <v/>
      </c>
    </row>
    <row r="36" spans="1:40">
      <c r="A36" s="179" t="s">
        <v>65</v>
      </c>
      <c r="B36" s="180">
        <v>3500</v>
      </c>
      <c r="C36" s="180">
        <v>31</v>
      </c>
      <c r="D36" s="185">
        <f>IFERROR(INDEX(DataKs2Main!$G:$G,MATCH($A36,DataKs2Main!$D:$D,0)),"")</f>
        <v>18</v>
      </c>
      <c r="E36" s="183">
        <v>80</v>
      </c>
      <c r="F36" s="183">
        <f>IFERROR(ROUND(INDEX(DataKs2Science!$L:$L,MATCH($A36,DataKs2Science!$C:$C,0))*100,1),"")</f>
        <v>77.099999999999994</v>
      </c>
      <c r="G36" s="184">
        <f>IFERROR(ROUND(INDEX(DataKs2Science!$O:$O,MATCH($A36,DataKs2Science!$C:$C,0))*100,1),"")</f>
        <v>75.599999999999994</v>
      </c>
      <c r="H36" s="184">
        <f>IFERROR(ROUND(INDEX(DataKs2Science!$R:$R,MATCH($A36,DataKs2Science!$C:$C,0))*100,1),"")</f>
        <v>92.3</v>
      </c>
      <c r="I36" s="184">
        <f>IFERROR(ROUND(INDEX(DataKs2Science!$U:$U,MATCH($A36,DataKs2Science!$C:$C,0))*100,1),"")</f>
        <v>94.4</v>
      </c>
      <c r="J36" s="184">
        <f t="shared" si="0"/>
        <v>2.1000000000000085</v>
      </c>
      <c r="K36" s="184">
        <f t="shared" si="1"/>
        <v>18.800000000000011</v>
      </c>
      <c r="L36" s="184">
        <f t="shared" si="2"/>
        <v>14.400000000000006</v>
      </c>
      <c r="M36" s="185">
        <f t="shared" si="3"/>
        <v>1</v>
      </c>
      <c r="N36" s="182"/>
      <c r="O36" s="183"/>
      <c r="P36" s="184"/>
      <c r="Q36" s="184"/>
      <c r="R36" s="184"/>
      <c r="S36" s="184" t="str">
        <f t="shared" si="4"/>
        <v/>
      </c>
      <c r="T36" s="184" t="str">
        <f t="shared" si="5"/>
        <v/>
      </c>
      <c r="U36" s="184" t="str">
        <f t="shared" si="6"/>
        <v/>
      </c>
      <c r="V36" s="185" t="str">
        <f t="shared" si="7"/>
        <v/>
      </c>
      <c r="W36" s="182"/>
      <c r="X36" s="183"/>
      <c r="Y36" s="184"/>
      <c r="Z36" s="184"/>
      <c r="AA36" s="184"/>
      <c r="AB36" s="184" t="str">
        <f t="shared" si="8"/>
        <v/>
      </c>
      <c r="AC36" s="184" t="str">
        <f t="shared" si="9"/>
        <v/>
      </c>
      <c r="AD36" s="184" t="str">
        <f t="shared" si="10"/>
        <v/>
      </c>
      <c r="AE36" s="185" t="str">
        <f t="shared" si="11"/>
        <v/>
      </c>
      <c r="AF36" s="182"/>
      <c r="AG36" s="183"/>
      <c r="AH36" s="26"/>
      <c r="AI36" s="26"/>
      <c r="AJ36" s="26"/>
      <c r="AK36" s="184" t="str">
        <f t="shared" si="12"/>
        <v/>
      </c>
      <c r="AL36" s="184" t="str">
        <f t="shared" si="13"/>
        <v/>
      </c>
      <c r="AM36" s="184" t="str">
        <f t="shared" si="14"/>
        <v/>
      </c>
      <c r="AN36" s="185" t="str">
        <f t="shared" si="15"/>
        <v/>
      </c>
    </row>
    <row r="37" spans="1:40">
      <c r="A37" s="179" t="s">
        <v>66</v>
      </c>
      <c r="B37" s="180">
        <v>3502</v>
      </c>
      <c r="C37" s="180">
        <v>32</v>
      </c>
      <c r="D37" s="185">
        <f>IFERROR(INDEX(DataKs2Main!$G:$G,MATCH($A37,DataKs2Main!$D:$D,0)),"")</f>
        <v>43</v>
      </c>
      <c r="E37" s="183">
        <v>77.400000000000006</v>
      </c>
      <c r="F37" s="183">
        <f>IFERROR(ROUND(INDEX(DataKs2Science!$L:$L,MATCH($A37,DataKs2Science!$C:$C,0))*100,1),"")</f>
        <v>69.8</v>
      </c>
      <c r="G37" s="184">
        <f>IFERROR(ROUND(INDEX(DataKs2Science!$O:$O,MATCH($A37,DataKs2Science!$C:$C,0))*100,1),"")</f>
        <v>82.4</v>
      </c>
      <c r="H37" s="184">
        <f>IFERROR(ROUND(INDEX(DataKs2Science!$R:$R,MATCH($A37,DataKs2Science!$C:$C,0))*100,1),"")</f>
        <v>88</v>
      </c>
      <c r="I37" s="184">
        <f>IFERROR(ROUND(INDEX(DataKs2Science!$U:$U,MATCH($A37,DataKs2Science!$C:$C,0))*100,1),"")</f>
        <v>83.7</v>
      </c>
      <c r="J37" s="184">
        <f t="shared" si="0"/>
        <v>-4.2999999999999972</v>
      </c>
      <c r="K37" s="184">
        <f t="shared" si="1"/>
        <v>1.2999999999999972</v>
      </c>
      <c r="L37" s="184">
        <f t="shared" si="2"/>
        <v>6.2999999999999972</v>
      </c>
      <c r="M37" s="185">
        <f t="shared" si="3"/>
        <v>21</v>
      </c>
      <c r="N37" s="182"/>
      <c r="O37" s="183"/>
      <c r="P37" s="184"/>
      <c r="Q37" s="184"/>
      <c r="R37" s="184"/>
      <c r="S37" s="184" t="str">
        <f t="shared" si="4"/>
        <v/>
      </c>
      <c r="T37" s="184" t="str">
        <f t="shared" si="5"/>
        <v/>
      </c>
      <c r="U37" s="184" t="str">
        <f t="shared" si="6"/>
        <v/>
      </c>
      <c r="V37" s="185" t="str">
        <f t="shared" si="7"/>
        <v/>
      </c>
      <c r="W37" s="182"/>
      <c r="X37" s="183"/>
      <c r="Y37" s="184"/>
      <c r="Z37" s="184"/>
      <c r="AA37" s="184"/>
      <c r="AB37" s="184" t="str">
        <f t="shared" si="8"/>
        <v/>
      </c>
      <c r="AC37" s="184" t="str">
        <f t="shared" si="9"/>
        <v/>
      </c>
      <c r="AD37" s="184" t="str">
        <f t="shared" si="10"/>
        <v/>
      </c>
      <c r="AE37" s="185" t="str">
        <f t="shared" si="11"/>
        <v/>
      </c>
      <c r="AF37" s="182"/>
      <c r="AG37" s="183"/>
      <c r="AH37" s="26"/>
      <c r="AI37" s="26"/>
      <c r="AJ37" s="26"/>
      <c r="AK37" s="184" t="str">
        <f t="shared" si="12"/>
        <v/>
      </c>
      <c r="AL37" s="184" t="str">
        <f t="shared" si="13"/>
        <v/>
      </c>
      <c r="AM37" s="184" t="str">
        <f t="shared" si="14"/>
        <v/>
      </c>
      <c r="AN37" s="185" t="str">
        <f t="shared" si="15"/>
        <v/>
      </c>
    </row>
    <row r="38" spans="1:40">
      <c r="A38" s="179" t="s">
        <v>67</v>
      </c>
      <c r="B38" s="180">
        <v>3300</v>
      </c>
      <c r="C38" s="180">
        <v>33</v>
      </c>
      <c r="D38" s="185">
        <f>IFERROR(INDEX(DataKs2Main!$G:$G,MATCH($A38,DataKs2Main!$D:$D,0)),"")</f>
        <v>49</v>
      </c>
      <c r="E38" s="183">
        <v>87.7</v>
      </c>
      <c r="F38" s="183">
        <f>IFERROR(ROUND(INDEX(DataKs2Science!$L:$L,MATCH($A38,DataKs2Science!$C:$C,0))*100,1),"")</f>
        <v>95.8</v>
      </c>
      <c r="G38" s="184">
        <f>IFERROR(ROUND(INDEX(DataKs2Science!$O:$O,MATCH($A38,DataKs2Science!$C:$C,0))*100,1),"")</f>
        <v>92.5</v>
      </c>
      <c r="H38" s="184">
        <f>IFERROR(ROUND(INDEX(DataKs2Science!$R:$R,MATCH($A38,DataKs2Science!$C:$C,0))*100,1),"")</f>
        <v>88.6</v>
      </c>
      <c r="I38" s="184">
        <f>IFERROR(ROUND(INDEX(DataKs2Science!$U:$U,MATCH($A38,DataKs2Science!$C:$C,0))*100,1),"")</f>
        <v>93.9</v>
      </c>
      <c r="J38" s="184">
        <f t="shared" si="0"/>
        <v>5.3000000000000114</v>
      </c>
      <c r="K38" s="184">
        <f t="shared" si="1"/>
        <v>1.4000000000000057</v>
      </c>
      <c r="L38" s="184">
        <f t="shared" si="2"/>
        <v>6.2000000000000028</v>
      </c>
      <c r="M38" s="185">
        <f t="shared" si="3"/>
        <v>3</v>
      </c>
      <c r="N38" s="182"/>
      <c r="O38" s="183"/>
      <c r="P38" s="184"/>
      <c r="Q38" s="184"/>
      <c r="R38" s="184"/>
      <c r="S38" s="184" t="str">
        <f t="shared" si="4"/>
        <v/>
      </c>
      <c r="T38" s="184" t="str">
        <f t="shared" si="5"/>
        <v/>
      </c>
      <c r="U38" s="184" t="str">
        <f t="shared" si="6"/>
        <v/>
      </c>
      <c r="V38" s="185" t="str">
        <f t="shared" si="7"/>
        <v/>
      </c>
      <c r="W38" s="182"/>
      <c r="X38" s="183"/>
      <c r="Y38" s="184"/>
      <c r="Z38" s="184"/>
      <c r="AA38" s="184"/>
      <c r="AB38" s="184" t="str">
        <f t="shared" si="8"/>
        <v/>
      </c>
      <c r="AC38" s="184" t="str">
        <f t="shared" si="9"/>
        <v/>
      </c>
      <c r="AD38" s="184" t="str">
        <f t="shared" si="10"/>
        <v/>
      </c>
      <c r="AE38" s="185" t="str">
        <f t="shared" si="11"/>
        <v/>
      </c>
      <c r="AF38" s="182"/>
      <c r="AG38" s="183"/>
      <c r="AH38" s="26"/>
      <c r="AI38" s="26"/>
      <c r="AJ38" s="26"/>
      <c r="AK38" s="184" t="str">
        <f t="shared" si="12"/>
        <v/>
      </c>
      <c r="AL38" s="184" t="str">
        <f t="shared" si="13"/>
        <v/>
      </c>
      <c r="AM38" s="184" t="str">
        <f t="shared" si="14"/>
        <v/>
      </c>
      <c r="AN38" s="185" t="str">
        <f t="shared" si="15"/>
        <v/>
      </c>
    </row>
    <row r="39" spans="1:40">
      <c r="A39" s="179" t="s">
        <v>68</v>
      </c>
      <c r="B39" s="180">
        <v>3503</v>
      </c>
      <c r="C39" s="180">
        <v>34</v>
      </c>
      <c r="D39" s="185">
        <f>IFERROR(INDEX(DataKs2Main!$G:$G,MATCH($A39,DataKs2Main!$D:$D,0)),"")</f>
        <v>52</v>
      </c>
      <c r="E39" s="183">
        <v>87</v>
      </c>
      <c r="F39" s="183">
        <f>IFERROR(ROUND(INDEX(DataKs2Science!$L:$L,MATCH($A39,DataKs2Science!$C:$C,0))*100,1),"")</f>
        <v>86</v>
      </c>
      <c r="G39" s="184">
        <f>IFERROR(ROUND(INDEX(DataKs2Science!$O:$O,MATCH($A39,DataKs2Science!$C:$C,0))*100,1),"")</f>
        <v>78.900000000000006</v>
      </c>
      <c r="H39" s="184">
        <f>IFERROR(ROUND(INDEX(DataKs2Science!$R:$R,MATCH($A39,DataKs2Science!$C:$C,0))*100,1),"")</f>
        <v>80.900000000000006</v>
      </c>
      <c r="I39" s="184">
        <f>IFERROR(ROUND(INDEX(DataKs2Science!$U:$U,MATCH($A39,DataKs2Science!$C:$C,0))*100,1),"")</f>
        <v>94.2</v>
      </c>
      <c r="J39" s="184">
        <f t="shared" si="0"/>
        <v>13.299999999999997</v>
      </c>
      <c r="K39" s="184">
        <f t="shared" si="1"/>
        <v>15.299999999999997</v>
      </c>
      <c r="L39" s="184">
        <f t="shared" si="2"/>
        <v>7.2000000000000028</v>
      </c>
      <c r="M39" s="185">
        <f t="shared" si="3"/>
        <v>2</v>
      </c>
      <c r="N39" s="182"/>
      <c r="O39" s="183"/>
      <c r="P39" s="184"/>
      <c r="Q39" s="184"/>
      <c r="R39" s="184"/>
      <c r="S39" s="184" t="str">
        <f t="shared" si="4"/>
        <v/>
      </c>
      <c r="T39" s="184" t="str">
        <f t="shared" si="5"/>
        <v/>
      </c>
      <c r="U39" s="184" t="str">
        <f t="shared" si="6"/>
        <v/>
      </c>
      <c r="V39" s="185" t="str">
        <f t="shared" si="7"/>
        <v/>
      </c>
      <c r="W39" s="182"/>
      <c r="X39" s="183"/>
      <c r="Y39" s="184"/>
      <c r="Z39" s="184"/>
      <c r="AA39" s="184"/>
      <c r="AB39" s="184" t="str">
        <f t="shared" si="8"/>
        <v/>
      </c>
      <c r="AC39" s="184" t="str">
        <f t="shared" si="9"/>
        <v/>
      </c>
      <c r="AD39" s="184" t="str">
        <f t="shared" si="10"/>
        <v/>
      </c>
      <c r="AE39" s="185" t="str">
        <f t="shared" si="11"/>
        <v/>
      </c>
      <c r="AF39" s="182"/>
      <c r="AG39" s="183"/>
      <c r="AH39" s="26"/>
      <c r="AI39" s="26"/>
      <c r="AJ39" s="26"/>
      <c r="AK39" s="184" t="str">
        <f t="shared" si="12"/>
        <v/>
      </c>
      <c r="AL39" s="184" t="str">
        <f t="shared" si="13"/>
        <v/>
      </c>
      <c r="AM39" s="184" t="str">
        <f t="shared" si="14"/>
        <v/>
      </c>
      <c r="AN39" s="185" t="str">
        <f t="shared" si="15"/>
        <v/>
      </c>
    </row>
    <row r="40" spans="1:40">
      <c r="A40" s="179" t="s">
        <v>69</v>
      </c>
      <c r="B40" s="180">
        <v>3505</v>
      </c>
      <c r="C40" s="180">
        <v>35</v>
      </c>
      <c r="D40" s="185">
        <f>IFERROR(INDEX(DataKs2Main!$G:$G,MATCH($A40,DataKs2Main!$D:$D,0)),"")</f>
        <v>30</v>
      </c>
      <c r="E40" s="183">
        <v>96.6</v>
      </c>
      <c r="F40" s="183">
        <f>IFERROR(ROUND(INDEX(DataKs2Science!$L:$L,MATCH($A40,DataKs2Science!$C:$C,0))*100,1),"")</f>
        <v>92</v>
      </c>
      <c r="G40" s="184">
        <f>IFERROR(ROUND(INDEX(DataKs2Science!$O:$O,MATCH($A40,DataKs2Science!$C:$C,0))*100,1),"")</f>
        <v>88</v>
      </c>
      <c r="H40" s="184">
        <f>IFERROR(ROUND(INDEX(DataKs2Science!$R:$R,MATCH($A40,DataKs2Science!$C:$C,0))*100,1),"")</f>
        <v>92</v>
      </c>
      <c r="I40" s="184">
        <f>IFERROR(ROUND(INDEX(DataKs2Science!$U:$U,MATCH($A40,DataKs2Science!$C:$C,0))*100,1),"")</f>
        <v>93.3</v>
      </c>
      <c r="J40" s="184">
        <f t="shared" si="0"/>
        <v>1.2999999999999972</v>
      </c>
      <c r="K40" s="184">
        <f t="shared" si="1"/>
        <v>5.2999999999999972</v>
      </c>
      <c r="L40" s="184">
        <f t="shared" si="2"/>
        <v>-3.2999999999999972</v>
      </c>
      <c r="M40" s="185">
        <f t="shared" si="3"/>
        <v>4</v>
      </c>
      <c r="N40" s="182"/>
      <c r="O40" s="183"/>
      <c r="P40" s="184"/>
      <c r="Q40" s="184"/>
      <c r="R40" s="184"/>
      <c r="S40" s="184" t="str">
        <f t="shared" si="4"/>
        <v/>
      </c>
      <c r="T40" s="184" t="str">
        <f t="shared" si="5"/>
        <v/>
      </c>
      <c r="U40" s="184" t="str">
        <f t="shared" si="6"/>
        <v/>
      </c>
      <c r="V40" s="185" t="str">
        <f t="shared" si="7"/>
        <v/>
      </c>
      <c r="W40" s="182"/>
      <c r="X40" s="183"/>
      <c r="Y40" s="184"/>
      <c r="Z40" s="184"/>
      <c r="AA40" s="184"/>
      <c r="AB40" s="184" t="str">
        <f t="shared" si="8"/>
        <v/>
      </c>
      <c r="AC40" s="184" t="str">
        <f t="shared" si="9"/>
        <v/>
      </c>
      <c r="AD40" s="184" t="str">
        <f t="shared" si="10"/>
        <v/>
      </c>
      <c r="AE40" s="185" t="str">
        <f t="shared" si="11"/>
        <v/>
      </c>
      <c r="AF40" s="182"/>
      <c r="AG40" s="183"/>
      <c r="AH40" s="26"/>
      <c r="AI40" s="26"/>
      <c r="AJ40" s="26"/>
      <c r="AK40" s="184" t="str">
        <f t="shared" si="12"/>
        <v/>
      </c>
      <c r="AL40" s="184" t="str">
        <f t="shared" si="13"/>
        <v/>
      </c>
      <c r="AM40" s="184" t="str">
        <f t="shared" si="14"/>
        <v/>
      </c>
      <c r="AN40" s="185" t="str">
        <f t="shared" si="15"/>
        <v/>
      </c>
    </row>
    <row r="41" spans="1:40">
      <c r="A41" s="179" t="s">
        <v>70</v>
      </c>
      <c r="B41" s="180">
        <v>3506</v>
      </c>
      <c r="C41" s="180">
        <v>36</v>
      </c>
      <c r="D41" s="185">
        <f>IFERROR(INDEX(DataKs2Main!$G:$G,MATCH($A41,DataKs2Main!$D:$D,0)),"")</f>
        <v>29</v>
      </c>
      <c r="E41" s="183">
        <v>80</v>
      </c>
      <c r="F41" s="183">
        <f>IFERROR(ROUND(INDEX(DataKs2Science!$L:$L,MATCH($A41,DataKs2Science!$C:$C,0))*100,1),"")</f>
        <v>73.3</v>
      </c>
      <c r="G41" s="184">
        <f>IFERROR(ROUND(INDEX(DataKs2Science!$O:$O,MATCH($A41,DataKs2Science!$C:$C,0))*100,1),"")</f>
        <v>79.3</v>
      </c>
      <c r="H41" s="184">
        <f>IFERROR(ROUND(INDEX(DataKs2Science!$R:$R,MATCH($A41,DataKs2Science!$C:$C,0))*100,1),"")</f>
        <v>86.7</v>
      </c>
      <c r="I41" s="184">
        <f>IFERROR(ROUND(INDEX(DataKs2Science!$U:$U,MATCH($A41,DataKs2Science!$C:$C,0))*100,1),"")</f>
        <v>79.3</v>
      </c>
      <c r="J41" s="184">
        <f t="shared" si="0"/>
        <v>-7.4000000000000057</v>
      </c>
      <c r="K41" s="184">
        <f t="shared" si="1"/>
        <v>0</v>
      </c>
      <c r="L41" s="184">
        <f t="shared" si="2"/>
        <v>-0.70000000000000284</v>
      </c>
      <c r="M41" s="185">
        <f t="shared" si="3"/>
        <v>33</v>
      </c>
      <c r="N41" s="182"/>
      <c r="O41" s="183"/>
      <c r="P41" s="184"/>
      <c r="Q41" s="184"/>
      <c r="R41" s="184"/>
      <c r="S41" s="184" t="str">
        <f t="shared" si="4"/>
        <v/>
      </c>
      <c r="T41" s="184" t="str">
        <f t="shared" si="5"/>
        <v/>
      </c>
      <c r="U41" s="184" t="str">
        <f t="shared" si="6"/>
        <v/>
      </c>
      <c r="V41" s="185" t="str">
        <f t="shared" si="7"/>
        <v/>
      </c>
      <c r="W41" s="182"/>
      <c r="X41" s="183"/>
      <c r="Y41" s="184"/>
      <c r="Z41" s="184"/>
      <c r="AA41" s="184"/>
      <c r="AB41" s="184" t="str">
        <f t="shared" si="8"/>
        <v/>
      </c>
      <c r="AC41" s="184" t="str">
        <f t="shared" si="9"/>
        <v/>
      </c>
      <c r="AD41" s="184" t="str">
        <f t="shared" si="10"/>
        <v/>
      </c>
      <c r="AE41" s="185" t="str">
        <f t="shared" si="11"/>
        <v/>
      </c>
      <c r="AF41" s="182"/>
      <c r="AG41" s="183"/>
      <c r="AH41" s="26"/>
      <c r="AI41" s="26"/>
      <c r="AJ41" s="26"/>
      <c r="AK41" s="184" t="str">
        <f t="shared" si="12"/>
        <v/>
      </c>
      <c r="AL41" s="184" t="str">
        <f t="shared" si="13"/>
        <v/>
      </c>
      <c r="AM41" s="184" t="str">
        <f t="shared" si="14"/>
        <v/>
      </c>
      <c r="AN41" s="185" t="str">
        <f t="shared" si="15"/>
        <v/>
      </c>
    </row>
    <row r="42" spans="1:40">
      <c r="A42" s="179" t="s">
        <v>71</v>
      </c>
      <c r="B42" s="180">
        <v>4028</v>
      </c>
      <c r="C42" s="180">
        <v>37</v>
      </c>
      <c r="D42" s="185">
        <f>IFERROR(INDEX(DataKs2Main!$G:$G,MATCH($A42,DataKs2Main!$D:$D,0)),"")</f>
        <v>90</v>
      </c>
      <c r="E42" s="183">
        <v>90</v>
      </c>
      <c r="F42" s="183">
        <f>IFERROR(ROUND(INDEX(DataKs2Science!$L:$L,MATCH($A42,DataKs2Science!$C:$C,0))*100,1),"")</f>
        <v>81</v>
      </c>
      <c r="G42" s="184">
        <f>IFERROR(ROUND(INDEX(DataKs2Science!$O:$O,MATCH($A42,DataKs2Science!$C:$C,0))*100,1),"")</f>
        <v>78.599999999999994</v>
      </c>
      <c r="H42" s="184">
        <f>IFERROR(ROUND(INDEX(DataKs2Science!$R:$R,MATCH($A42,DataKs2Science!$C:$C,0))*100,1),"")</f>
        <v>87.6</v>
      </c>
      <c r="I42" s="184">
        <f>IFERROR(ROUND(INDEX(DataKs2Science!$U:$U,MATCH($A42,DataKs2Science!$C:$C,0))*100,1),"")</f>
        <v>85.6</v>
      </c>
      <c r="J42" s="184">
        <f t="shared" si="0"/>
        <v>-2</v>
      </c>
      <c r="K42" s="184">
        <f t="shared" si="1"/>
        <v>7</v>
      </c>
      <c r="L42" s="184">
        <f t="shared" si="2"/>
        <v>-4.4000000000000057</v>
      </c>
      <c r="M42" s="185">
        <f t="shared" si="3"/>
        <v>17</v>
      </c>
      <c r="N42" s="182"/>
      <c r="O42" s="183"/>
      <c r="P42" s="184"/>
      <c r="Q42" s="184"/>
      <c r="R42" s="184"/>
      <c r="S42" s="184" t="str">
        <f t="shared" si="4"/>
        <v/>
      </c>
      <c r="T42" s="184" t="str">
        <f t="shared" si="5"/>
        <v/>
      </c>
      <c r="U42" s="184" t="str">
        <f t="shared" si="6"/>
        <v/>
      </c>
      <c r="V42" s="185" t="str">
        <f t="shared" si="7"/>
        <v/>
      </c>
      <c r="W42" s="182"/>
      <c r="X42" s="183"/>
      <c r="Y42" s="184"/>
      <c r="Z42" s="184"/>
      <c r="AA42" s="184"/>
      <c r="AB42" s="184" t="str">
        <f t="shared" si="8"/>
        <v/>
      </c>
      <c r="AC42" s="184" t="str">
        <f t="shared" si="9"/>
        <v/>
      </c>
      <c r="AD42" s="184" t="str">
        <f t="shared" si="10"/>
        <v/>
      </c>
      <c r="AE42" s="185" t="str">
        <f t="shared" si="11"/>
        <v/>
      </c>
      <c r="AF42" s="182"/>
      <c r="AG42" s="183"/>
      <c r="AH42" s="26"/>
      <c r="AI42" s="26"/>
      <c r="AJ42" s="26"/>
      <c r="AK42" s="184" t="str">
        <f t="shared" si="12"/>
        <v/>
      </c>
      <c r="AL42" s="184" t="str">
        <f t="shared" si="13"/>
        <v/>
      </c>
      <c r="AM42" s="184" t="str">
        <f t="shared" si="14"/>
        <v/>
      </c>
      <c r="AN42" s="185" t="str">
        <f t="shared" si="15"/>
        <v/>
      </c>
    </row>
    <row r="43" spans="1:40">
      <c r="A43" s="179" t="s">
        <v>93</v>
      </c>
      <c r="B43" s="180">
        <v>2003</v>
      </c>
      <c r="C43" s="180">
        <v>38</v>
      </c>
      <c r="D43" s="185">
        <f>IFERROR(INDEX(DataKs2Main!$G:$G,MATCH($A43,DataKs2Main!$D:$D,0)),"")</f>
        <v>83</v>
      </c>
      <c r="E43" s="183">
        <v>59.4</v>
      </c>
      <c r="F43" s="183">
        <f>IFERROR(ROUND(INDEX(DataKs2Science!$L:$L,MATCH($A43,DataKs2Science!$C:$C,0))*100,1),"")</f>
        <v>74</v>
      </c>
      <c r="G43" s="184">
        <f>IFERROR(ROUND(INDEX(DataKs2Science!$O:$O,MATCH($A43,DataKs2Science!$C:$C,0))*100,1),"")</f>
        <v>87.4</v>
      </c>
      <c r="H43" s="184">
        <f>IFERROR(ROUND(INDEX(DataKs2Science!$R:$R,MATCH($A43,DataKs2Science!$C:$C,0))*100,1),"")</f>
        <v>75</v>
      </c>
      <c r="I43" s="184">
        <f>IFERROR(ROUND(INDEX(DataKs2Science!$U:$U,MATCH($A43,DataKs2Science!$C:$C,0))*100,1),"")</f>
        <v>85.5</v>
      </c>
      <c r="J43" s="184">
        <f t="shared" si="0"/>
        <v>10.5</v>
      </c>
      <c r="K43" s="184">
        <f t="shared" si="1"/>
        <v>-1.9000000000000057</v>
      </c>
      <c r="L43" s="184">
        <f t="shared" si="2"/>
        <v>26.1</v>
      </c>
      <c r="M43" s="185">
        <f t="shared" si="3"/>
        <v>18</v>
      </c>
      <c r="N43" s="182"/>
      <c r="O43" s="183"/>
      <c r="P43" s="184"/>
      <c r="Q43" s="184"/>
      <c r="R43" s="184"/>
      <c r="S43" s="184" t="str">
        <f t="shared" si="4"/>
        <v/>
      </c>
      <c r="T43" s="184" t="str">
        <f t="shared" si="5"/>
        <v/>
      </c>
      <c r="U43" s="184" t="str">
        <f t="shared" si="6"/>
        <v/>
      </c>
      <c r="V43" s="185" t="str">
        <f t="shared" si="7"/>
        <v/>
      </c>
      <c r="W43" s="182"/>
      <c r="X43" s="183"/>
      <c r="Y43" s="184"/>
      <c r="Z43" s="184"/>
      <c r="AA43" s="184"/>
      <c r="AB43" s="184" t="str">
        <f t="shared" si="8"/>
        <v/>
      </c>
      <c r="AC43" s="184" t="str">
        <f t="shared" si="9"/>
        <v/>
      </c>
      <c r="AD43" s="184" t="str">
        <f t="shared" si="10"/>
        <v/>
      </c>
      <c r="AE43" s="185" t="str">
        <f t="shared" si="11"/>
        <v/>
      </c>
      <c r="AF43" s="182"/>
      <c r="AG43" s="183"/>
      <c r="AH43" s="26"/>
      <c r="AI43" s="26"/>
      <c r="AJ43" s="26"/>
      <c r="AK43" s="184" t="str">
        <f t="shared" si="12"/>
        <v/>
      </c>
      <c r="AL43" s="184" t="str">
        <f t="shared" si="13"/>
        <v/>
      </c>
      <c r="AM43" s="184" t="str">
        <f t="shared" si="14"/>
        <v/>
      </c>
      <c r="AN43" s="185" t="str">
        <f t="shared" si="15"/>
        <v/>
      </c>
    </row>
    <row r="44" spans="1:40">
      <c r="A44" s="179" t="s">
        <v>73</v>
      </c>
      <c r="B44" s="180">
        <v>2056</v>
      </c>
      <c r="C44" s="180">
        <v>39</v>
      </c>
      <c r="D44" s="185">
        <f>IFERROR(INDEX(DataKs2Main!$G:$G,MATCH($A44,DataKs2Main!$D:$D,0)),"")</f>
        <v>51</v>
      </c>
      <c r="E44" s="183">
        <v>91.1</v>
      </c>
      <c r="F44" s="183">
        <f>IFERROR(ROUND(INDEX(DataKs2Science!$L:$L,MATCH($A44,DataKs2Science!$C:$C,0))*100,1),"")</f>
        <v>77.3</v>
      </c>
      <c r="G44" s="184">
        <f>IFERROR(ROUND(INDEX(DataKs2Science!$O:$O,MATCH($A44,DataKs2Science!$C:$C,0))*100,1),"")</f>
        <v>93.5</v>
      </c>
      <c r="H44" s="184">
        <f>IFERROR(ROUND(INDEX(DataKs2Science!$R:$R,MATCH($A44,DataKs2Science!$C:$C,0))*100,1),"")</f>
        <v>79.7</v>
      </c>
      <c r="I44" s="184">
        <f>IFERROR(ROUND(INDEX(DataKs2Science!$U:$U,MATCH($A44,DataKs2Science!$C:$C,0))*100,1),"")</f>
        <v>82.4</v>
      </c>
      <c r="J44" s="184">
        <f t="shared" si="0"/>
        <v>2.7000000000000028</v>
      </c>
      <c r="K44" s="184">
        <f t="shared" si="1"/>
        <v>-11.099999999999994</v>
      </c>
      <c r="L44" s="184">
        <f t="shared" si="2"/>
        <v>-8.6999999999999886</v>
      </c>
      <c r="M44" s="185">
        <f t="shared" si="3"/>
        <v>26</v>
      </c>
      <c r="N44" s="182"/>
      <c r="O44" s="183"/>
      <c r="P44" s="184"/>
      <c r="Q44" s="184"/>
      <c r="R44" s="184"/>
      <c r="S44" s="184" t="str">
        <f t="shared" si="4"/>
        <v/>
      </c>
      <c r="T44" s="184" t="str">
        <f t="shared" si="5"/>
        <v/>
      </c>
      <c r="U44" s="184" t="str">
        <f t="shared" si="6"/>
        <v/>
      </c>
      <c r="V44" s="185" t="str">
        <f t="shared" si="7"/>
        <v/>
      </c>
      <c r="W44" s="182"/>
      <c r="X44" s="183"/>
      <c r="Y44" s="184"/>
      <c r="Z44" s="184"/>
      <c r="AA44" s="184"/>
      <c r="AB44" s="184" t="str">
        <f t="shared" si="8"/>
        <v/>
      </c>
      <c r="AC44" s="184" t="str">
        <f t="shared" si="9"/>
        <v/>
      </c>
      <c r="AD44" s="184" t="str">
        <f t="shared" si="10"/>
        <v/>
      </c>
      <c r="AE44" s="185" t="str">
        <f t="shared" si="11"/>
        <v/>
      </c>
      <c r="AF44" s="182"/>
      <c r="AG44" s="183"/>
      <c r="AH44" s="26"/>
      <c r="AI44" s="26"/>
      <c r="AJ44" s="26"/>
      <c r="AK44" s="184" t="str">
        <f t="shared" si="12"/>
        <v/>
      </c>
      <c r="AL44" s="184" t="str">
        <f t="shared" si="13"/>
        <v/>
      </c>
      <c r="AM44" s="184" t="str">
        <f t="shared" si="14"/>
        <v/>
      </c>
      <c r="AN44" s="185" t="str">
        <f t="shared" si="15"/>
        <v/>
      </c>
    </row>
    <row r="45" spans="1:40">
      <c r="A45" s="179" t="s">
        <v>74</v>
      </c>
      <c r="B45" s="180">
        <v>2059</v>
      </c>
      <c r="C45" s="180">
        <v>40</v>
      </c>
      <c r="D45" s="185">
        <f>IFERROR(INDEX(DataKs2Main!$G:$G,MATCH($A45,DataKs2Main!$D:$D,0)),"")</f>
        <v>129</v>
      </c>
      <c r="E45" s="183">
        <v>84.4</v>
      </c>
      <c r="F45" s="183">
        <f>IFERROR(ROUND(INDEX(DataKs2Science!$L:$L,MATCH($A45,DataKs2Science!$C:$C,0))*100,1),"")</f>
        <v>83.2</v>
      </c>
      <c r="G45" s="184">
        <f>IFERROR(ROUND(INDEX(DataKs2Science!$O:$O,MATCH($A45,DataKs2Science!$C:$C,0))*100,1),"")</f>
        <v>86.4</v>
      </c>
      <c r="H45" s="184">
        <f>IFERROR(ROUND(INDEX(DataKs2Science!$R:$R,MATCH($A45,DataKs2Science!$C:$C,0))*100,1),"")</f>
        <v>74.5</v>
      </c>
      <c r="I45" s="184">
        <f>IFERROR(ROUND(INDEX(DataKs2Science!$U:$U,MATCH($A45,DataKs2Science!$C:$C,0))*100,1),"")</f>
        <v>81.400000000000006</v>
      </c>
      <c r="J45" s="184">
        <f t="shared" si="0"/>
        <v>6.9000000000000057</v>
      </c>
      <c r="K45" s="184">
        <f t="shared" si="1"/>
        <v>-5</v>
      </c>
      <c r="L45" s="184">
        <f t="shared" si="2"/>
        <v>-3</v>
      </c>
      <c r="M45" s="185">
        <f t="shared" si="3"/>
        <v>29</v>
      </c>
      <c r="N45" s="182"/>
      <c r="O45" s="183"/>
      <c r="P45" s="184"/>
      <c r="Q45" s="184"/>
      <c r="R45" s="184"/>
      <c r="S45" s="184" t="str">
        <f t="shared" si="4"/>
        <v/>
      </c>
      <c r="T45" s="184" t="str">
        <f t="shared" si="5"/>
        <v/>
      </c>
      <c r="U45" s="184" t="str">
        <f t="shared" si="6"/>
        <v/>
      </c>
      <c r="V45" s="185" t="str">
        <f t="shared" si="7"/>
        <v/>
      </c>
      <c r="W45" s="182"/>
      <c r="X45" s="183"/>
      <c r="Y45" s="184"/>
      <c r="Z45" s="184"/>
      <c r="AA45" s="184"/>
      <c r="AB45" s="184" t="str">
        <f t="shared" si="8"/>
        <v/>
      </c>
      <c r="AC45" s="184" t="str">
        <f t="shared" si="9"/>
        <v/>
      </c>
      <c r="AD45" s="184" t="str">
        <f t="shared" si="10"/>
        <v/>
      </c>
      <c r="AE45" s="185" t="str">
        <f t="shared" si="11"/>
        <v/>
      </c>
      <c r="AF45" s="182"/>
      <c r="AG45" s="183"/>
      <c r="AH45" s="26"/>
      <c r="AI45" s="26"/>
      <c r="AJ45" s="26"/>
      <c r="AK45" s="184" t="str">
        <f t="shared" si="12"/>
        <v/>
      </c>
      <c r="AL45" s="184" t="str">
        <f t="shared" si="13"/>
        <v/>
      </c>
      <c r="AM45" s="184" t="str">
        <f t="shared" si="14"/>
        <v/>
      </c>
      <c r="AN45" s="185" t="str">
        <f t="shared" si="15"/>
        <v/>
      </c>
    </row>
    <row r="46" spans="1:40">
      <c r="A46" s="179" t="s">
        <v>94</v>
      </c>
      <c r="B46" s="180">
        <v>2055</v>
      </c>
      <c r="C46" s="180">
        <v>41</v>
      </c>
      <c r="D46" s="185">
        <f>IFERROR(INDEX(DataKs2Main!$G:$G,MATCH($A46,DataKs2Main!$D:$D,0)),"")</f>
        <v>136</v>
      </c>
      <c r="E46" s="183">
        <v>92.7</v>
      </c>
      <c r="F46" s="183">
        <f>IFERROR(ROUND(INDEX(DataKs2Science!$L:$L,MATCH($A46,DataKs2Science!$C:$C,0))*100,1),"")</f>
        <v>81.3</v>
      </c>
      <c r="G46" s="184">
        <f>IFERROR(ROUND(INDEX(DataKs2Science!$O:$O,MATCH($A46,DataKs2Science!$C:$C,0))*100,1),"")</f>
        <v>86.4</v>
      </c>
      <c r="H46" s="184">
        <f>IFERROR(ROUND(INDEX(DataKs2Science!$R:$R,MATCH($A46,DataKs2Science!$C:$C,0))*100,1),"")</f>
        <v>87.1</v>
      </c>
      <c r="I46" s="184">
        <f>IFERROR(ROUND(INDEX(DataKs2Science!$U:$U,MATCH($A46,DataKs2Science!$C:$C,0))*100,1),"")</f>
        <v>91.9</v>
      </c>
      <c r="J46" s="184">
        <f t="shared" si="0"/>
        <v>4.8000000000000114</v>
      </c>
      <c r="K46" s="184">
        <f t="shared" si="1"/>
        <v>5.5</v>
      </c>
      <c r="L46" s="184">
        <f t="shared" si="2"/>
        <v>-0.79999999999999716</v>
      </c>
      <c r="M46" s="185">
        <f t="shared" si="3"/>
        <v>8</v>
      </c>
      <c r="N46" s="182"/>
      <c r="O46" s="183"/>
      <c r="P46" s="184"/>
      <c r="Q46" s="184"/>
      <c r="R46" s="184"/>
      <c r="S46" s="184" t="str">
        <f t="shared" si="4"/>
        <v/>
      </c>
      <c r="T46" s="184" t="str">
        <f t="shared" si="5"/>
        <v/>
      </c>
      <c r="U46" s="184" t="str">
        <f t="shared" si="6"/>
        <v/>
      </c>
      <c r="V46" s="185" t="str">
        <f t="shared" si="7"/>
        <v/>
      </c>
      <c r="W46" s="182"/>
      <c r="X46" s="183"/>
      <c r="Y46" s="184"/>
      <c r="Z46" s="184"/>
      <c r="AA46" s="184"/>
      <c r="AB46" s="184" t="str">
        <f t="shared" si="8"/>
        <v/>
      </c>
      <c r="AC46" s="184" t="str">
        <f t="shared" si="9"/>
        <v/>
      </c>
      <c r="AD46" s="184" t="str">
        <f t="shared" si="10"/>
        <v/>
      </c>
      <c r="AE46" s="185" t="str">
        <f t="shared" si="11"/>
        <v/>
      </c>
      <c r="AF46" s="182"/>
      <c r="AG46" s="183"/>
      <c r="AH46" s="26"/>
      <c r="AI46" s="26"/>
      <c r="AJ46" s="26"/>
      <c r="AK46" s="184" t="str">
        <f t="shared" si="12"/>
        <v/>
      </c>
      <c r="AL46" s="184" t="str">
        <f t="shared" si="13"/>
        <v/>
      </c>
      <c r="AM46" s="184" t="str">
        <f t="shared" si="14"/>
        <v/>
      </c>
      <c r="AN46" s="185" t="str">
        <f t="shared" si="15"/>
        <v/>
      </c>
    </row>
    <row r="47" spans="1:40">
      <c r="A47" s="179" t="s">
        <v>76</v>
      </c>
      <c r="B47" s="180">
        <v>2063</v>
      </c>
      <c r="C47" s="180">
        <v>42</v>
      </c>
      <c r="D47" s="185">
        <f>IFERROR(INDEX(DataKs2Main!$G:$G,MATCH($A47,DataKs2Main!$D:$D,0)),"")</f>
        <v>142</v>
      </c>
      <c r="E47" s="183">
        <v>80.7</v>
      </c>
      <c r="F47" s="183">
        <f>IFERROR(ROUND(INDEX(DataKs2Science!$L:$L,MATCH($A47,DataKs2Science!$C:$C,0))*100,1),"")</f>
        <v>70.3</v>
      </c>
      <c r="G47" s="184">
        <f>IFERROR(ROUND(INDEX(DataKs2Science!$O:$O,MATCH($A47,DataKs2Science!$C:$C,0))*100,1),"")</f>
        <v>73.400000000000006</v>
      </c>
      <c r="H47" s="184">
        <f>IFERROR(ROUND(INDEX(DataKs2Science!$R:$R,MATCH($A47,DataKs2Science!$C:$C,0))*100,1),"")</f>
        <v>78.7</v>
      </c>
      <c r="I47" s="184">
        <f>IFERROR(ROUND(INDEX(DataKs2Science!$U:$U,MATCH($A47,DataKs2Science!$C:$C,0))*100,1),"")</f>
        <v>73.900000000000006</v>
      </c>
      <c r="J47" s="184">
        <f t="shared" si="0"/>
        <v>-4.7999999999999972</v>
      </c>
      <c r="K47" s="184">
        <f t="shared" si="1"/>
        <v>0.5</v>
      </c>
      <c r="L47" s="184">
        <f t="shared" si="2"/>
        <v>-6.7999999999999972</v>
      </c>
      <c r="M47" s="185">
        <f t="shared" si="3"/>
        <v>40</v>
      </c>
      <c r="N47" s="182"/>
      <c r="O47" s="183"/>
      <c r="P47" s="184"/>
      <c r="Q47" s="184"/>
      <c r="R47" s="184"/>
      <c r="S47" s="184" t="str">
        <f t="shared" si="4"/>
        <v/>
      </c>
      <c r="T47" s="184" t="str">
        <f t="shared" si="5"/>
        <v/>
      </c>
      <c r="U47" s="184" t="str">
        <f t="shared" si="6"/>
        <v/>
      </c>
      <c r="V47" s="185" t="str">
        <f t="shared" si="7"/>
        <v/>
      </c>
      <c r="W47" s="182"/>
      <c r="X47" s="183"/>
      <c r="Y47" s="184"/>
      <c r="Z47" s="184"/>
      <c r="AA47" s="184"/>
      <c r="AB47" s="184" t="str">
        <f t="shared" si="8"/>
        <v/>
      </c>
      <c r="AC47" s="184" t="str">
        <f t="shared" si="9"/>
        <v/>
      </c>
      <c r="AD47" s="184" t="str">
        <f t="shared" si="10"/>
        <v/>
      </c>
      <c r="AE47" s="185" t="str">
        <f t="shared" si="11"/>
        <v/>
      </c>
      <c r="AF47" s="182"/>
      <c r="AG47" s="183"/>
      <c r="AH47" s="26"/>
      <c r="AI47" s="26"/>
      <c r="AJ47" s="26"/>
      <c r="AK47" s="184" t="str">
        <f t="shared" si="12"/>
        <v/>
      </c>
      <c r="AL47" s="184" t="str">
        <f t="shared" si="13"/>
        <v/>
      </c>
      <c r="AM47" s="184" t="str">
        <f t="shared" si="14"/>
        <v/>
      </c>
      <c r="AN47" s="185" t="str">
        <f t="shared" si="15"/>
        <v/>
      </c>
    </row>
    <row r="48" spans="1:40">
      <c r="A48" s="179" t="s">
        <v>95</v>
      </c>
      <c r="B48" s="180">
        <v>3301</v>
      </c>
      <c r="C48" s="180">
        <v>43</v>
      </c>
      <c r="D48" s="185">
        <f>IFERROR(INDEX(DataKs2Main!$G:$G,MATCH($A48,DataKs2Main!$D:$D,0)),"")</f>
        <v>84</v>
      </c>
      <c r="E48" s="183">
        <v>92.9</v>
      </c>
      <c r="F48" s="183">
        <f>IFERROR(ROUND(INDEX(DataKs2Science!$L:$L,MATCH($A48,DataKs2Science!$C:$C,0))*100,1),"")</f>
        <v>94.1</v>
      </c>
      <c r="G48" s="184">
        <f>IFERROR(ROUND(INDEX(DataKs2Science!$O:$O,MATCH($A48,DataKs2Science!$C:$C,0))*100,1),"")</f>
        <v>83.1</v>
      </c>
      <c r="H48" s="184">
        <f>IFERROR(ROUND(INDEX(DataKs2Science!$R:$R,MATCH($A48,DataKs2Science!$C:$C,0))*100,1),"")</f>
        <v>92</v>
      </c>
      <c r="I48" s="184">
        <f>IFERROR(ROUND(INDEX(DataKs2Science!$U:$U,MATCH($A48,DataKs2Science!$C:$C,0))*100,1),"")</f>
        <v>88.1</v>
      </c>
      <c r="J48" s="184">
        <f t="shared" si="0"/>
        <v>-3.9000000000000057</v>
      </c>
      <c r="K48" s="184">
        <f t="shared" si="1"/>
        <v>5</v>
      </c>
      <c r="L48" s="184">
        <f t="shared" si="2"/>
        <v>-4.8000000000000114</v>
      </c>
      <c r="M48" s="185">
        <f t="shared" si="3"/>
        <v>13</v>
      </c>
      <c r="N48" s="182"/>
      <c r="O48" s="183"/>
      <c r="P48" s="184"/>
      <c r="Q48" s="184"/>
      <c r="R48" s="184"/>
      <c r="S48" s="184" t="str">
        <f t="shared" si="4"/>
        <v/>
      </c>
      <c r="T48" s="184" t="str">
        <f t="shared" si="5"/>
        <v/>
      </c>
      <c r="U48" s="184" t="str">
        <f t="shared" si="6"/>
        <v/>
      </c>
      <c r="V48" s="185" t="str">
        <f t="shared" si="7"/>
        <v/>
      </c>
      <c r="W48" s="182"/>
      <c r="X48" s="183"/>
      <c r="Y48" s="184"/>
      <c r="Z48" s="184"/>
      <c r="AA48" s="184"/>
      <c r="AB48" s="184" t="str">
        <f t="shared" si="8"/>
        <v/>
      </c>
      <c r="AC48" s="184" t="str">
        <f t="shared" si="9"/>
        <v/>
      </c>
      <c r="AD48" s="184" t="str">
        <f t="shared" si="10"/>
        <v/>
      </c>
      <c r="AE48" s="185" t="str">
        <f t="shared" si="11"/>
        <v/>
      </c>
      <c r="AF48" s="182"/>
      <c r="AG48" s="183"/>
      <c r="AH48" s="26"/>
      <c r="AI48" s="26"/>
      <c r="AJ48" s="26"/>
      <c r="AK48" s="184" t="str">
        <f t="shared" si="12"/>
        <v/>
      </c>
      <c r="AL48" s="184" t="str">
        <f t="shared" si="13"/>
        <v/>
      </c>
      <c r="AM48" s="184" t="str">
        <f t="shared" si="14"/>
        <v/>
      </c>
      <c r="AN48" s="185" t="str">
        <f t="shared" si="15"/>
        <v/>
      </c>
    </row>
    <row r="49" spans="1:40">
      <c r="A49" s="179" t="s">
        <v>96</v>
      </c>
      <c r="B49" s="180">
        <v>7008</v>
      </c>
      <c r="C49" s="180">
        <v>44</v>
      </c>
      <c r="D49" s="185">
        <f>IFERROR(INDEX(DataKs2Main!$G:$G,MATCH($A49,DataKs2Main!$D:$D,0)),"")</f>
        <v>8</v>
      </c>
      <c r="E49" s="183"/>
      <c r="F49" s="183">
        <f>IFERROR(ROUND(INDEX(DataKs2Science!$L:$L,MATCH($A49,DataKs2Science!$C:$C,0))*100,1),"")</f>
        <v>66.7</v>
      </c>
      <c r="G49" s="184">
        <f>IFERROR(ROUND(INDEX(DataKs2Science!$O:$O,MATCH($A49,DataKs2Science!$C:$C,0))*100,1),"")</f>
        <v>0</v>
      </c>
      <c r="H49" s="184">
        <f>IFERROR(ROUND(INDEX(DataKs2Science!$R:$R,MATCH($A49,DataKs2Science!$C:$C,0))*100,1),"")</f>
        <v>0</v>
      </c>
      <c r="I49" s="184">
        <f>IFERROR(ROUND(INDEX(DataKs2Science!$U:$U,MATCH($A49,DataKs2Science!$C:$C,0))*100,1),"")</f>
        <v>0</v>
      </c>
      <c r="J49" s="184">
        <f t="shared" si="0"/>
        <v>0</v>
      </c>
      <c r="K49" s="184">
        <f t="shared" si="1"/>
        <v>0</v>
      </c>
      <c r="L49" s="184" t="str">
        <f t="shared" si="2"/>
        <v/>
      </c>
      <c r="M49" s="185"/>
      <c r="N49" s="182"/>
      <c r="O49" s="183"/>
      <c r="P49" s="184"/>
      <c r="Q49" s="184"/>
      <c r="R49" s="184"/>
      <c r="S49" s="184" t="str">
        <f t="shared" si="4"/>
        <v/>
      </c>
      <c r="T49" s="184" t="str">
        <f t="shared" si="5"/>
        <v/>
      </c>
      <c r="U49" s="184" t="str">
        <f t="shared" si="6"/>
        <v/>
      </c>
      <c r="V49" s="185"/>
      <c r="W49" s="182"/>
      <c r="X49" s="183"/>
      <c r="Y49" s="184"/>
      <c r="Z49" s="184"/>
      <c r="AA49" s="184"/>
      <c r="AB49" s="184" t="str">
        <f t="shared" si="8"/>
        <v/>
      </c>
      <c r="AC49" s="184" t="str">
        <f t="shared" si="9"/>
        <v/>
      </c>
      <c r="AD49" s="184" t="str">
        <f t="shared" si="10"/>
        <v/>
      </c>
      <c r="AE49" s="185"/>
      <c r="AF49" s="182"/>
      <c r="AG49" s="183"/>
      <c r="AH49" s="26"/>
      <c r="AI49" s="26"/>
      <c r="AJ49" s="26"/>
      <c r="AK49" s="184" t="str">
        <f t="shared" si="12"/>
        <v/>
      </c>
      <c r="AL49" s="184" t="str">
        <f t="shared" si="13"/>
        <v/>
      </c>
      <c r="AM49" s="184" t="str">
        <f t="shared" si="14"/>
        <v/>
      </c>
      <c r="AN49" s="185"/>
    </row>
    <row r="50" spans="1:40">
      <c r="A50" s="179" t="s">
        <v>77</v>
      </c>
      <c r="B50" s="180">
        <v>7001</v>
      </c>
      <c r="C50" s="180">
        <v>45</v>
      </c>
      <c r="D50" s="185">
        <f>IFERROR(INDEX(DataKs2Main!$G:$G,MATCH($A50,DataKs2Main!$D:$D,0)),"")</f>
        <v>15</v>
      </c>
      <c r="E50" s="183">
        <v>0</v>
      </c>
      <c r="F50" s="183">
        <f>IFERROR(ROUND(INDEX(DataKs2Science!$L:$L,MATCH($A50,DataKs2Science!$C:$C,0))*100,1),"")</f>
        <v>0</v>
      </c>
      <c r="G50" s="184">
        <f>IFERROR(ROUND(INDEX(DataKs2Science!$O:$O,MATCH($A50,DataKs2Science!$C:$C,0))*100,1),"")</f>
        <v>0</v>
      </c>
      <c r="H50" s="184">
        <f>IFERROR(ROUND(INDEX(DataKs2Science!$R:$R,MATCH($A50,DataKs2Science!$C:$C,0))*100,1),"")</f>
        <v>0</v>
      </c>
      <c r="I50" s="184">
        <f>IFERROR(ROUND(INDEX(DataKs2Science!$U:$U,MATCH($A50,DataKs2Science!$C:$C,0))*100,1),"")</f>
        <v>20</v>
      </c>
      <c r="J50" s="184">
        <f t="shared" si="0"/>
        <v>20</v>
      </c>
      <c r="K50" s="184">
        <f t="shared" si="1"/>
        <v>20</v>
      </c>
      <c r="L50" s="184">
        <f t="shared" si="2"/>
        <v>20</v>
      </c>
      <c r="M50" s="185"/>
      <c r="N50" s="182"/>
      <c r="O50" s="183"/>
      <c r="P50" s="184"/>
      <c r="Q50" s="184"/>
      <c r="R50" s="184"/>
      <c r="S50" s="184" t="str">
        <f t="shared" si="4"/>
        <v/>
      </c>
      <c r="T50" s="184" t="str">
        <f t="shared" si="5"/>
        <v/>
      </c>
      <c r="U50" s="184" t="str">
        <f t="shared" si="6"/>
        <v/>
      </c>
      <c r="V50" s="185"/>
      <c r="W50" s="182"/>
      <c r="X50" s="183"/>
      <c r="Y50" s="184"/>
      <c r="Z50" s="184"/>
      <c r="AA50" s="184"/>
      <c r="AB50" s="184" t="str">
        <f t="shared" si="8"/>
        <v/>
      </c>
      <c r="AC50" s="184" t="str">
        <f t="shared" si="9"/>
        <v/>
      </c>
      <c r="AD50" s="184" t="str">
        <f t="shared" si="10"/>
        <v/>
      </c>
      <c r="AE50" s="185"/>
      <c r="AF50" s="182"/>
      <c r="AG50" s="183"/>
      <c r="AH50" s="26"/>
      <c r="AI50" s="26"/>
      <c r="AJ50" s="26"/>
      <c r="AK50" s="184" t="str">
        <f t="shared" si="12"/>
        <v/>
      </c>
      <c r="AL50" s="184" t="str">
        <f t="shared" si="13"/>
        <v/>
      </c>
      <c r="AM50" s="184" t="str">
        <f t="shared" si="14"/>
        <v/>
      </c>
      <c r="AN50" s="185"/>
    </row>
    <row r="51" spans="1:40" ht="13" thickBot="1">
      <c r="A51" s="192" t="s">
        <v>78</v>
      </c>
      <c r="B51" s="193">
        <v>7005</v>
      </c>
      <c r="C51" s="193">
        <v>46</v>
      </c>
      <c r="D51" s="224">
        <f>IFERROR(INDEX(DataKs2Main!$G:$G,MATCH($A51,DataKs2Main!$D:$D,0)),"")</f>
        <v>13</v>
      </c>
      <c r="E51" s="196">
        <v>0</v>
      </c>
      <c r="F51" s="196">
        <f>IFERROR(ROUND(INDEX(DataKs2Science!$L:$L,MATCH($A51,DataKs2Science!$C:$C,0))*100,1),"")</f>
        <v>0</v>
      </c>
      <c r="G51" s="197">
        <f>IFERROR(ROUND(INDEX(DataKs2Science!$O:$O,MATCH($A51,DataKs2Science!$C:$C,0))*100,1),"")</f>
        <v>0</v>
      </c>
      <c r="H51" s="197">
        <f>IFERROR(ROUND(INDEX(DataKs2Science!$R:$R,MATCH($A51,DataKs2Science!$C:$C,0))*100,1),"")</f>
        <v>0</v>
      </c>
      <c r="I51" s="197">
        <f>IFERROR(ROUND(INDEX(DataKs2Science!$U:$U,MATCH($A51,DataKs2Science!$C:$C,0))*100,1),"")</f>
        <v>0</v>
      </c>
      <c r="J51" s="197">
        <f t="shared" si="0"/>
        <v>0</v>
      </c>
      <c r="K51" s="197">
        <f t="shared" si="1"/>
        <v>0</v>
      </c>
      <c r="L51" s="197">
        <f t="shared" si="2"/>
        <v>0</v>
      </c>
      <c r="M51" s="198"/>
      <c r="N51" s="195"/>
      <c r="O51" s="196"/>
      <c r="P51" s="197"/>
      <c r="Q51" s="197"/>
      <c r="R51" s="197"/>
      <c r="S51" s="197" t="str">
        <f t="shared" si="4"/>
        <v/>
      </c>
      <c r="T51" s="197" t="str">
        <f t="shared" si="5"/>
        <v/>
      </c>
      <c r="U51" s="197" t="str">
        <f t="shared" si="6"/>
        <v/>
      </c>
      <c r="V51" s="198"/>
      <c r="W51" s="195"/>
      <c r="X51" s="196"/>
      <c r="Y51" s="197"/>
      <c r="Z51" s="197"/>
      <c r="AA51" s="197"/>
      <c r="AB51" s="197" t="str">
        <f t="shared" si="8"/>
        <v/>
      </c>
      <c r="AC51" s="197" t="str">
        <f t="shared" si="9"/>
        <v/>
      </c>
      <c r="AD51" s="197" t="str">
        <f t="shared" si="10"/>
        <v/>
      </c>
      <c r="AE51" s="40"/>
      <c r="AF51" s="34"/>
      <c r="AG51" s="225"/>
      <c r="AH51" s="35"/>
      <c r="AI51" s="35"/>
      <c r="AJ51" s="35"/>
      <c r="AK51" s="197" t="str">
        <f t="shared" si="12"/>
        <v/>
      </c>
      <c r="AL51" s="197" t="str">
        <f t="shared" si="13"/>
        <v/>
      </c>
      <c r="AM51" s="197" t="str">
        <f t="shared" si="14"/>
        <v/>
      </c>
      <c r="AN51" s="224"/>
    </row>
    <row r="52" spans="1:40" ht="5.15" customHeight="1" thickBot="1"/>
    <row r="53" spans="1:40">
      <c r="A53" s="205" t="str">
        <f>IF('KS2 (Sch RWM)'!$A53="","",'KS2 (Sch RWM)'!$A53)</f>
        <v>Barking &amp; Dagenham</v>
      </c>
      <c r="B53" s="206" t="str">
        <f>IF('KS2 (Sch RWM)'!$B53="","",'KS2 (Sch RWM)'!$B53)</f>
        <v/>
      </c>
      <c r="C53" s="207"/>
      <c r="D53" s="207">
        <f>IFERROR(INDEX(DataKs2Main!$G:$G,MATCH("LA",DataKs2Main!$D:$D,0)),"")</f>
        <v>3342</v>
      </c>
      <c r="E53" s="168">
        <v>83.6</v>
      </c>
      <c r="F53" s="169">
        <f>IFERROR(ROUND(INDEX(DataKs2Science!$L:$L,MATCH("Local Authority",DataKs2Science!$C:$C,0))*100,1),"")</f>
        <v>78.8</v>
      </c>
      <c r="G53" s="170">
        <f>IFERROR(ROUND(INDEX(DataKs2Science!$O:$O,MATCH("Local Authority",DataKs2Science!$C:$C,0))*100,1),"")</f>
        <v>80</v>
      </c>
      <c r="H53" s="170">
        <f>IFERROR(ROUND(INDEX(DataKs2Science!$R:$R,MATCH("Local Authority",DataKs2Science!$C:$C,0))*100,1),"")</f>
        <v>79.900000000000006</v>
      </c>
      <c r="I53" s="170">
        <f>IFERROR(ROUND(INDEX(DataKs2Science!$U:$U,MATCH("Local Authority",DataKs2Science!$C:$C,0))*100,1),"")</f>
        <v>82.5</v>
      </c>
      <c r="J53" s="170">
        <f t="shared" ref="J53:J55" si="16">IF(OR($H53="",$I53=""),"",$I53-$H53)</f>
        <v>2.5999999999999943</v>
      </c>
      <c r="K53" s="170">
        <f t="shared" ref="K53:K55" si="17">IF(OR($G53="",$I53=""),"",$I53-$G53)</f>
        <v>2.5</v>
      </c>
      <c r="L53" s="170">
        <f t="shared" ref="L53:L55" si="18">IF(OR($E53="",$I53=""),"",$I53-$E53)</f>
        <v>-1.0999999999999943</v>
      </c>
      <c r="M53" s="208"/>
      <c r="N53" s="168"/>
      <c r="O53" s="169"/>
      <c r="P53" s="170"/>
      <c r="Q53" s="170"/>
      <c r="R53" s="170"/>
      <c r="S53" s="170" t="str">
        <f t="shared" ref="S53:S55" si="19">IF(OR($Q53="",$R53=""),"",$R53-$Q53)</f>
        <v/>
      </c>
      <c r="T53" s="170" t="str">
        <f t="shared" ref="T53:T55" si="20">IF(OR($P53="",$R53=""),"",$R53-$P53)</f>
        <v/>
      </c>
      <c r="U53" s="170" t="str">
        <f t="shared" ref="U53:U55" si="21">IF(OR($N53="",$R53=""),"",$R53-$N53)</f>
        <v/>
      </c>
      <c r="V53" s="208"/>
      <c r="W53" s="168"/>
      <c r="X53" s="169"/>
      <c r="Y53" s="170"/>
      <c r="Z53" s="170"/>
      <c r="AA53" s="170"/>
      <c r="AB53" s="170" t="str">
        <f t="shared" ref="AB53:AB55" si="22">IF(OR($Z53="",$AA53=""),"",$AA53-$Z53)</f>
        <v/>
      </c>
      <c r="AC53" s="170" t="str">
        <f t="shared" ref="AC53:AC55" si="23">IF(OR($Y53="",$AA53=""),"",$AA53-$Y53)</f>
        <v/>
      </c>
      <c r="AD53" s="170" t="str">
        <f t="shared" ref="AD53:AD55" si="24">IF(OR($W53="",$AA53=""),"",$AA53-$W53)</f>
        <v/>
      </c>
      <c r="AE53" s="22"/>
      <c r="AF53" s="16"/>
      <c r="AG53" s="226"/>
      <c r="AH53" s="17"/>
      <c r="AI53" s="17"/>
      <c r="AJ53" s="17"/>
      <c r="AK53" s="170" t="str">
        <f t="shared" ref="AK53:AK55" si="25">IF(OR($AI53="",$AJ53=""),"",$AJ53-$AI53)</f>
        <v/>
      </c>
      <c r="AL53" s="170" t="str">
        <f t="shared" ref="AL53:AL55" si="26">IF(OR($AH53="",$AJ53=""),"",$AJ53-$AH53)</f>
        <v/>
      </c>
      <c r="AM53" s="170" t="str">
        <f t="shared" ref="AM53:AM55" si="27">IF(OR($AF53="",$AJ53=""),"",$AJ53-$AF53)</f>
        <v/>
      </c>
      <c r="AN53" s="22"/>
    </row>
    <row r="54" spans="1:40">
      <c r="A54" s="179" t="str">
        <f>IF('KS2 (Sch RWM)'!$A54="","",'KS2 (Sch RWM)'!$A54)</f>
        <v>London</v>
      </c>
      <c r="B54" s="180" t="str">
        <f>IF('KS2 (Sch RWM)'!$B54="","",'KS2 (Sch RWM)'!$B54)</f>
        <v/>
      </c>
      <c r="C54" s="181"/>
      <c r="D54" s="181" t="str">
        <f>IF('KS2 (Sch RWM)'!$D54="","",'KS2 (Sch RWM)'!$D54)</f>
        <v/>
      </c>
      <c r="E54" s="182">
        <v>85.9</v>
      </c>
      <c r="F54" s="183">
        <v>82.4</v>
      </c>
      <c r="G54" s="184">
        <v>84</v>
      </c>
      <c r="H54" s="184">
        <v>84.8</v>
      </c>
      <c r="I54" s="184" t="str">
        <f>IFERROR(ROUND(INDEX(DataKs2Science!$U:$U,MATCH($A54,DataKs2Science!$C:$C,0))*100,1),"")</f>
        <v/>
      </c>
      <c r="J54" s="184" t="str">
        <f t="shared" si="16"/>
        <v/>
      </c>
      <c r="K54" s="184" t="str">
        <f t="shared" si="17"/>
        <v/>
      </c>
      <c r="L54" s="184" t="str">
        <f t="shared" si="18"/>
        <v/>
      </c>
      <c r="M54" s="212"/>
      <c r="N54" s="182"/>
      <c r="O54" s="183"/>
      <c r="P54" s="184"/>
      <c r="Q54" s="184"/>
      <c r="R54" s="184"/>
      <c r="S54" s="184" t="str">
        <f t="shared" si="19"/>
        <v/>
      </c>
      <c r="T54" s="184" t="str">
        <f t="shared" si="20"/>
        <v/>
      </c>
      <c r="U54" s="184" t="str">
        <f t="shared" si="21"/>
        <v/>
      </c>
      <c r="V54" s="212"/>
      <c r="W54" s="182"/>
      <c r="X54" s="183"/>
      <c r="Y54" s="184"/>
      <c r="Z54" s="184"/>
      <c r="AA54" s="184"/>
      <c r="AB54" s="184" t="str">
        <f t="shared" si="22"/>
        <v/>
      </c>
      <c r="AC54" s="184" t="str">
        <f t="shared" si="23"/>
        <v/>
      </c>
      <c r="AD54" s="184" t="str">
        <f t="shared" si="24"/>
        <v/>
      </c>
      <c r="AE54" s="31"/>
      <c r="AF54" s="25"/>
      <c r="AG54" s="227"/>
      <c r="AH54" s="26"/>
      <c r="AI54" s="26"/>
      <c r="AJ54" s="26"/>
      <c r="AK54" s="184" t="str">
        <f t="shared" si="25"/>
        <v/>
      </c>
      <c r="AL54" s="184" t="str">
        <f t="shared" si="26"/>
        <v/>
      </c>
      <c r="AM54" s="184" t="str">
        <f t="shared" si="27"/>
        <v/>
      </c>
      <c r="AN54" s="31"/>
    </row>
    <row r="55" spans="1:40" ht="13" thickBot="1">
      <c r="A55" s="192" t="str">
        <f>IF('KS2 (Sch RWM)'!$A55="","",'KS2 (Sch RWM)'!$A55)</f>
        <v>England (State Funded) / Emerging</v>
      </c>
      <c r="B55" s="193" t="str">
        <f>IF('KS2 (Sch RWM)'!$B55="","",'KS2 (Sch RWM)'!$B55)</f>
        <v/>
      </c>
      <c r="C55" s="194"/>
      <c r="D55" s="194" t="str">
        <f>IF('KS2 (Sch RWM)'!$D55="","",'KS2 (Sch RWM)'!$D55)</f>
        <v/>
      </c>
      <c r="E55" s="195">
        <v>83.4</v>
      </c>
      <c r="F55" s="196">
        <f>IFERROR(ROUND(INDEX(DataKs2Science!$L:$L,MATCH("NCER National",DataKs2Science!$C:$C,0))*100,1),"")</f>
        <v>79.5</v>
      </c>
      <c r="G55" s="197">
        <f>IFERROR(ROUND(INDEX(DataKs2Science!$O:$O,MATCH("NCER National",DataKs2Science!$C:$C,0))*100,1),"")</f>
        <v>80.8</v>
      </c>
      <c r="H55" s="197">
        <f>IFERROR(ROUND(INDEX(DataKs2Science!$R:$R,MATCH("NCER National",DataKs2Science!$C:$C,0))*100,1),"")</f>
        <v>81.2</v>
      </c>
      <c r="I55" s="197">
        <f>IFERROR(ROUND(INDEX(DataKs2Science!$U:$U,MATCH("NCER National",DataKs2Science!$C:$C,0))*100,1),"")</f>
        <v>81.8</v>
      </c>
      <c r="J55" s="197">
        <f t="shared" si="16"/>
        <v>0.59999999999999432</v>
      </c>
      <c r="K55" s="197">
        <f t="shared" si="17"/>
        <v>1</v>
      </c>
      <c r="L55" s="197">
        <f t="shared" si="18"/>
        <v>-1.6000000000000085</v>
      </c>
      <c r="M55" s="198"/>
      <c r="N55" s="195"/>
      <c r="O55" s="196"/>
      <c r="P55" s="197"/>
      <c r="Q55" s="197"/>
      <c r="R55" s="197"/>
      <c r="S55" s="197" t="str">
        <f t="shared" si="19"/>
        <v/>
      </c>
      <c r="T55" s="197" t="str">
        <f t="shared" si="20"/>
        <v/>
      </c>
      <c r="U55" s="197" t="str">
        <f t="shared" si="21"/>
        <v/>
      </c>
      <c r="V55" s="198"/>
      <c r="W55" s="195"/>
      <c r="X55" s="196"/>
      <c r="Y55" s="197"/>
      <c r="Z55" s="197"/>
      <c r="AA55" s="197"/>
      <c r="AB55" s="197" t="str">
        <f t="shared" si="22"/>
        <v/>
      </c>
      <c r="AC55" s="197" t="str">
        <f t="shared" si="23"/>
        <v/>
      </c>
      <c r="AD55" s="197" t="str">
        <f t="shared" si="24"/>
        <v/>
      </c>
      <c r="AE55" s="40"/>
      <c r="AF55" s="34"/>
      <c r="AG55" s="225"/>
      <c r="AH55" s="35"/>
      <c r="AI55" s="35"/>
      <c r="AJ55" s="35"/>
      <c r="AK55" s="197" t="str">
        <f t="shared" si="25"/>
        <v/>
      </c>
      <c r="AL55" s="197" t="str">
        <f t="shared" si="26"/>
        <v/>
      </c>
      <c r="AM55" s="197" t="str">
        <f t="shared" si="27"/>
        <v/>
      </c>
      <c r="AN55" s="40"/>
    </row>
    <row r="56" spans="1:40" ht="13" thickBot="1"/>
    <row r="57" spans="1:40" ht="13">
      <c r="A57" s="216" t="s">
        <v>81</v>
      </c>
      <c r="B57" s="217"/>
      <c r="C57" s="217"/>
      <c r="D57" s="217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8"/>
    </row>
    <row r="58" spans="1:40">
      <c r="A58" s="219"/>
      <c r="AN58" s="220"/>
    </row>
    <row r="59" spans="1:40">
      <c r="A59" s="219" t="s">
        <v>99</v>
      </c>
      <c r="AN59" s="220"/>
    </row>
    <row r="60" spans="1:40">
      <c r="A60" s="219" t="s">
        <v>100</v>
      </c>
      <c r="AN60" s="220"/>
    </row>
    <row r="61" spans="1:40">
      <c r="A61" s="96"/>
      <c r="B61" s="60" t="s">
        <v>82</v>
      </c>
      <c r="C61" s="60"/>
      <c r="AN61" s="220"/>
    </row>
    <row r="62" spans="1:40">
      <c r="A62" s="97"/>
      <c r="B62" s="60" t="s">
        <v>83</v>
      </c>
      <c r="C62" s="60"/>
      <c r="AN62" s="220"/>
    </row>
    <row r="63" spans="1:40" ht="13" thickBot="1">
      <c r="A63" s="221"/>
      <c r="B63" s="222"/>
      <c r="C63" s="222"/>
      <c r="D63" s="222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3"/>
    </row>
    <row r="64" spans="1:40">
      <c r="A64" s="219"/>
    </row>
  </sheetData>
  <mergeCells count="4">
    <mergeCell ref="E3:M3"/>
    <mergeCell ref="N3:V3"/>
    <mergeCell ref="W3:AE3"/>
    <mergeCell ref="AF3:AN3"/>
  </mergeCells>
  <conditionalFormatting sqref="A6:AN51 A53:AN55">
    <cfRule type="cellIs" dxfId="17" priority="1" stopIfTrue="1" operator="equal">
      <formula>""</formula>
    </cfRule>
  </conditionalFormatting>
  <conditionalFormatting sqref="J6:L48 S6:U48 AB6:AD48 AK6:AM48 J53:L55 S53:U55 AB53:AD55 AK53:AM55">
    <cfRule type="cellIs" dxfId="16" priority="2" stopIfTrue="1" operator="lessThan">
      <formula>0</formula>
    </cfRule>
    <cfRule type="cellIs" dxfId="15" priority="3" stopIfTrue="1" operator="greater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3" orientation="landscape" r:id="rId1"/>
  <headerFooter>
    <oddFooter>&amp;L&amp;F&amp;C&amp;P of &amp;N&amp;R&amp;D &amp;T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AA48FA50638684EBC43D5982C1C35DE" ma:contentTypeVersion="15" ma:contentTypeDescription="Create a new document." ma:contentTypeScope="" ma:versionID="a64b6ffaf30e26b1791f6ca24982cb4e">
  <xsd:schema xmlns:xsd="http://www.w3.org/2001/XMLSchema" xmlns:xs="http://www.w3.org/2001/XMLSchema" xmlns:p="http://schemas.microsoft.com/office/2006/metadata/properties" xmlns:ns2="3430a089-d6c4-4b6a-ae3c-6d1d73bfe2ac" xmlns:ns3="b5d23093-ca8f-49a1-9459-00d2cc2a55d8" targetNamespace="http://schemas.microsoft.com/office/2006/metadata/properties" ma:root="true" ma:fieldsID="609956bd35f9e85cdc496b97645c3b74" ns2:_="" ns3:_="">
    <xsd:import namespace="3430a089-d6c4-4b6a-ae3c-6d1d73bfe2ac"/>
    <xsd:import namespace="b5d23093-ca8f-49a1-9459-00d2cc2a55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30a089-d6c4-4b6a-ae3c-6d1d73bfe2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33facb1b-f081-4079-a9a6-e18043a0128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d23093-ca8f-49a1-9459-00d2cc2a55d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e28864c9-7b49-47a7-90fb-7c12600c399c}" ma:internalName="TaxCatchAll" ma:showField="CatchAllData" ma:web="b5d23093-ca8f-49a1-9459-00d2cc2a55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430a089-d6c4-4b6a-ae3c-6d1d73bfe2ac">
      <Terms xmlns="http://schemas.microsoft.com/office/infopath/2007/PartnerControls"/>
    </lcf76f155ced4ddcb4097134ff3c332f>
    <TaxCatchAll xmlns="b5d23093-ca8f-49a1-9459-00d2cc2a55d8" xsi:nil="true"/>
  </documentManagement>
</p:properties>
</file>

<file path=customXml/itemProps1.xml><?xml version="1.0" encoding="utf-8"?>
<ds:datastoreItem xmlns:ds="http://schemas.openxmlformats.org/officeDocument/2006/customXml" ds:itemID="{9AD34470-2D9A-4B65-AE7C-DC9244277B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30a089-d6c4-4b6a-ae3c-6d1d73bfe2ac"/>
    <ds:schemaRef ds:uri="b5d23093-ca8f-49a1-9459-00d2cc2a55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A1E013C-57FB-4826-B070-A5AAA5553B6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75C906A-EFA9-459A-8DB9-DE25D6FCCD5C}">
  <ds:schemaRefs>
    <ds:schemaRef ds:uri="http://schemas.microsoft.com/office/2006/metadata/properties"/>
    <ds:schemaRef ds:uri="http://schemas.microsoft.com/office/infopath/2007/PartnerControls"/>
    <ds:schemaRef ds:uri="8af3fc1f-f9d2-4941-881b-e5a065766db7"/>
    <ds:schemaRef ds:uri="ac43a489-c932-4e84-8c2c-5f16ea59c09b"/>
    <ds:schemaRef ds:uri="3430a089-d6c4-4b6a-ae3c-6d1d73bfe2ac"/>
    <ds:schemaRef ds:uri="b5d23093-ca8f-49a1-9459-00d2cc2a55d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17</vt:i4>
      </vt:variant>
    </vt:vector>
  </HeadingPairs>
  <TitlesOfParts>
    <vt:vector size="38" baseType="lpstr">
      <vt:lpstr>Primary (LA)</vt:lpstr>
      <vt:lpstr>Eyfs (Sch)</vt:lpstr>
      <vt:lpstr>Y1Phonics (Sch)</vt:lpstr>
      <vt:lpstr>KS2 (Sch RWM)</vt:lpstr>
      <vt:lpstr>KS2 (Sch Rea)</vt:lpstr>
      <vt:lpstr>KS2 (Sch Wri)</vt:lpstr>
      <vt:lpstr>KS2 (Sch Mat)</vt:lpstr>
      <vt:lpstr>KS2 (Sch GPS)</vt:lpstr>
      <vt:lpstr>KS2 (Sch Sci)</vt:lpstr>
      <vt:lpstr>KS2 (Sch Disad Gap EXS)</vt:lpstr>
      <vt:lpstr>KS2 (Sch Disad Gap HS)</vt:lpstr>
      <vt:lpstr>DataEyfs</vt:lpstr>
      <vt:lpstr>DataY1Phonics</vt:lpstr>
      <vt:lpstr>DataKs2Main</vt:lpstr>
      <vt:lpstr>DataKs2Science</vt:lpstr>
      <vt:lpstr>DataKs2DisadYes</vt:lpstr>
      <vt:lpstr>DataKs2DisadNo</vt:lpstr>
      <vt:lpstr>EYFS (Char)</vt:lpstr>
      <vt:lpstr>Y1 Phonics (Char)</vt:lpstr>
      <vt:lpstr>KS2 (Char)</vt:lpstr>
      <vt:lpstr>Lookups</vt:lpstr>
      <vt:lpstr>'Eyfs (Sch)'!Print_Area</vt:lpstr>
      <vt:lpstr>'KS2 (Char)'!Print_Area</vt:lpstr>
      <vt:lpstr>'KS2 (Sch Disad Gap EXS)'!Print_Area</vt:lpstr>
      <vt:lpstr>'KS2 (Sch Disad Gap HS)'!Print_Area</vt:lpstr>
      <vt:lpstr>'KS2 (Sch GPS)'!Print_Area</vt:lpstr>
      <vt:lpstr>'KS2 (Sch Mat)'!Print_Area</vt:lpstr>
      <vt:lpstr>'KS2 (Sch Rea)'!Print_Area</vt:lpstr>
      <vt:lpstr>'KS2 (Sch RWM)'!Print_Area</vt:lpstr>
      <vt:lpstr>'KS2 (Sch Sci)'!Print_Area</vt:lpstr>
      <vt:lpstr>'KS2 (Sch Wri)'!Print_Area</vt:lpstr>
      <vt:lpstr>'Y1Phonics (Sch)'!Print_Area</vt:lpstr>
      <vt:lpstr>DataEyfs!Print_Titles</vt:lpstr>
      <vt:lpstr>DataKs2DisadNo!Print_Titles</vt:lpstr>
      <vt:lpstr>DataKs2DisadYes!Print_Titles</vt:lpstr>
      <vt:lpstr>DataKs2Main!Print_Titles</vt:lpstr>
      <vt:lpstr>DataKs2Science!Print_Titles</vt:lpstr>
      <vt:lpstr>'Eyfs (Sch)'!Print_Titles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Davies</dc:creator>
  <cp:lastModifiedBy>Jackie Day</cp:lastModifiedBy>
  <dcterms:created xsi:type="dcterms:W3CDTF">2025-01-30T12:17:04Z</dcterms:created>
  <dcterms:modified xsi:type="dcterms:W3CDTF">2025-09-12T15:14:29Z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0x010100BAA48FA50638684EBC43D5982C1C35DE</vt:lpwstr>
  </property>
  <property fmtid="{D5CDD505-2E9C-101B-9397-08002B2CF9AE}" pid="3" name="MediaServiceImageTags">
    <vt:lpwstr/>
  </property>
</Properties>
</file>